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LMICweb2023\tac\spreadsheets\poultry\"/>
    </mc:Choice>
  </mc:AlternateContent>
  <xr:revisionPtr revIDLastSave="0" documentId="8_{6290F735-CC71-4B6F-B704-935760C4E00C}" xr6:coauthVersionLast="47" xr6:coauthVersionMax="47" xr10:uidLastSave="{00000000-0000-0000-0000-000000000000}"/>
  <bookViews>
    <workbookView xWindow="-120" yWindow="-120" windowWidth="29040" windowHeight="15720" activeTab="1" xr2:uid="{747A970A-F579-41BA-94C7-065AA3049516}"/>
  </bookViews>
  <sheets>
    <sheet name="Notes" sheetId="4" r:id="rId1"/>
    <sheet name="Broilers" sheetId="5" r:id="rId2"/>
    <sheet name="Turkey" sheetId="6" r:id="rId3"/>
    <sheet name="Eggs" sheetId="7" r:id="rId4"/>
    <sheet name="B" sheetId="8" r:id="rId5"/>
    <sheet name="volume" sheetId="9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C382" i="5" l="1"/>
  <c r="BC381" i="5"/>
  <c r="BC380" i="5"/>
  <c r="BC379" i="5"/>
  <c r="BC378" i="5"/>
  <c r="BC377" i="5"/>
  <c r="BC376" i="5"/>
  <c r="BC375" i="5"/>
  <c r="BC374" i="5"/>
  <c r="BC373" i="5"/>
  <c r="BC372" i="5"/>
  <c r="BC371" i="5"/>
  <c r="BC370" i="5"/>
  <c r="BC369" i="5"/>
  <c r="BC368" i="5"/>
  <c r="BC367" i="5"/>
  <c r="BC366" i="5"/>
  <c r="BC365" i="5"/>
  <c r="BC364" i="5"/>
  <c r="BC363" i="5"/>
  <c r="BC362" i="5"/>
  <c r="BC361" i="5"/>
  <c r="BC360" i="5"/>
  <c r="BC359" i="5"/>
  <c r="BC358" i="5"/>
  <c r="BC357" i="5"/>
  <c r="BC356" i="5"/>
  <c r="BC355" i="5"/>
  <c r="BC354" i="5"/>
  <c r="BC353" i="5"/>
  <c r="BC352" i="5"/>
  <c r="BC351" i="5"/>
  <c r="BC350" i="5"/>
  <c r="BC348" i="5"/>
  <c r="BC347" i="5"/>
  <c r="BC346" i="5"/>
  <c r="BC345" i="5"/>
  <c r="BC344" i="5"/>
  <c r="BC343" i="5"/>
  <c r="BC342" i="5"/>
  <c r="BC341" i="5"/>
  <c r="BC340" i="5"/>
  <c r="BC339" i="5"/>
  <c r="BC338" i="5"/>
  <c r="BC337" i="5"/>
  <c r="BC336" i="5"/>
  <c r="BC335" i="5"/>
  <c r="BC334" i="5"/>
  <c r="BC333" i="5"/>
  <c r="BC332" i="5"/>
  <c r="BC331" i="5"/>
  <c r="BC330" i="5"/>
  <c r="BC329" i="5"/>
  <c r="BC328" i="5"/>
  <c r="BC327" i="5"/>
  <c r="BC326" i="5"/>
  <c r="BC325" i="5"/>
  <c r="BC324" i="5"/>
  <c r="BC323" i="5"/>
  <c r="BC322" i="5"/>
  <c r="BC321" i="5"/>
  <c r="BC320" i="5"/>
  <c r="BC319" i="5"/>
  <c r="BC318" i="5"/>
  <c r="BC317" i="5"/>
  <c r="BC316" i="5"/>
  <c r="BC315" i="5"/>
  <c r="BC314" i="5"/>
  <c r="BC313" i="5"/>
  <c r="BC312" i="5"/>
  <c r="BC311" i="5"/>
  <c r="BC310" i="5"/>
  <c r="BC309" i="5"/>
  <c r="BC308" i="5"/>
  <c r="BC307" i="5"/>
  <c r="BC306" i="5"/>
  <c r="BC305" i="5"/>
  <c r="BC304" i="5"/>
  <c r="BC303" i="5"/>
  <c r="BC302" i="5"/>
  <c r="BC301" i="5"/>
  <c r="BC300" i="5"/>
  <c r="BC299" i="5"/>
  <c r="BC298" i="5"/>
  <c r="BC297" i="5"/>
  <c r="BC296" i="5"/>
  <c r="BC295" i="5"/>
  <c r="BC294" i="5"/>
  <c r="BC293" i="5"/>
  <c r="BC292" i="5"/>
  <c r="BC291" i="5"/>
  <c r="BC290" i="5"/>
  <c r="BC289" i="5"/>
  <c r="BC288" i="5"/>
  <c r="BC287" i="5"/>
  <c r="BC286" i="5"/>
  <c r="BC285" i="5"/>
  <c r="BC284" i="5"/>
  <c r="BC283" i="5"/>
  <c r="BC282" i="5"/>
  <c r="BC281" i="5"/>
  <c r="BC280" i="5"/>
  <c r="BC279" i="5"/>
  <c r="BC278" i="5"/>
  <c r="BC277" i="5"/>
  <c r="BC276" i="5"/>
  <c r="BC275" i="5"/>
  <c r="BC274" i="5"/>
  <c r="BC273" i="5"/>
  <c r="BC272" i="5"/>
  <c r="BC271" i="5"/>
  <c r="BC270" i="5"/>
  <c r="BC269" i="5"/>
  <c r="BC268" i="5"/>
  <c r="BC267" i="5"/>
  <c r="BC266" i="5"/>
  <c r="BC265" i="5"/>
  <c r="BC264" i="5"/>
  <c r="BC263" i="5"/>
  <c r="BC262" i="5"/>
  <c r="BC261" i="5"/>
  <c r="BC260" i="5"/>
  <c r="BC259" i="5"/>
  <c r="BC258" i="5"/>
  <c r="BC257" i="5"/>
  <c r="BC256" i="5"/>
  <c r="BC255" i="5"/>
  <c r="BC254" i="5"/>
  <c r="BC253" i="5"/>
  <c r="BC252" i="5"/>
  <c r="BC251" i="5"/>
  <c r="BC250" i="5"/>
  <c r="BC249" i="5"/>
  <c r="BC248" i="5"/>
  <c r="BC247" i="5"/>
  <c r="BC246" i="5"/>
  <c r="BC245" i="5"/>
  <c r="BC244" i="5"/>
  <c r="BC243" i="5"/>
  <c r="BC242" i="5"/>
  <c r="BC241" i="5"/>
  <c r="BC240" i="5"/>
  <c r="BC239" i="5"/>
  <c r="BC238" i="5"/>
  <c r="BC237" i="5"/>
  <c r="BC236" i="5"/>
  <c r="BC235" i="5"/>
  <c r="BC234" i="5"/>
  <c r="BC233" i="5"/>
  <c r="BC232" i="5"/>
  <c r="BC231" i="5"/>
  <c r="BC230" i="5"/>
  <c r="BC229" i="5"/>
  <c r="BC228" i="5"/>
  <c r="BC227" i="5"/>
  <c r="BC226" i="5"/>
  <c r="BC225" i="5"/>
  <c r="BC224" i="5"/>
  <c r="BC223" i="5"/>
  <c r="BC222" i="5"/>
  <c r="BC221" i="5"/>
  <c r="BC220" i="5"/>
  <c r="BC219" i="5"/>
  <c r="BC218" i="5"/>
  <c r="BC217" i="5"/>
  <c r="BC216" i="5"/>
  <c r="BC215" i="5"/>
  <c r="BC214" i="5"/>
  <c r="BC213" i="5"/>
  <c r="BC212" i="5"/>
  <c r="BC211" i="5"/>
  <c r="BC210" i="5"/>
  <c r="BC209" i="5"/>
  <c r="BC208" i="5"/>
  <c r="BC207" i="5"/>
  <c r="BC206" i="5"/>
  <c r="BC205" i="5"/>
  <c r="BC204" i="5"/>
  <c r="BC203" i="5"/>
  <c r="BC202" i="5"/>
  <c r="BC201" i="5"/>
  <c r="BC200" i="5"/>
  <c r="BC199" i="5"/>
  <c r="BC198" i="5"/>
  <c r="BC197" i="5"/>
  <c r="BC196" i="5"/>
  <c r="BC195" i="5"/>
  <c r="BC194" i="5"/>
  <c r="BC193" i="5"/>
  <c r="BC192" i="5"/>
  <c r="BC191" i="5"/>
  <c r="BC190" i="5"/>
  <c r="BC189" i="5"/>
  <c r="BC188" i="5"/>
  <c r="BC187" i="5"/>
  <c r="BC186" i="5"/>
  <c r="BC185" i="5"/>
  <c r="BC184" i="5"/>
  <c r="BC183" i="5"/>
  <c r="BC182" i="5"/>
  <c r="BC181" i="5"/>
  <c r="BC180" i="5"/>
  <c r="BC179" i="5"/>
  <c r="BC178" i="5"/>
  <c r="BC177" i="5"/>
  <c r="BC176" i="5"/>
  <c r="BC175" i="5"/>
  <c r="BC174" i="5"/>
  <c r="BC173" i="5"/>
  <c r="BC172" i="5"/>
  <c r="BC171" i="5"/>
  <c r="BC170" i="5"/>
  <c r="BC169" i="5"/>
  <c r="BC168" i="5"/>
  <c r="BC167" i="5"/>
  <c r="BC166" i="5"/>
  <c r="BC165" i="5"/>
  <c r="BC164" i="5"/>
  <c r="BC163" i="5"/>
  <c r="BC162" i="5"/>
  <c r="BC161" i="5"/>
  <c r="BC160" i="5"/>
  <c r="BC159" i="5"/>
  <c r="BC158" i="5"/>
  <c r="BC157" i="5"/>
  <c r="BC156" i="5"/>
  <c r="BC155" i="5"/>
  <c r="BC154" i="5"/>
  <c r="BC153" i="5"/>
  <c r="BC152" i="5"/>
  <c r="BC151" i="5"/>
  <c r="BC150" i="5"/>
  <c r="BC149" i="5"/>
  <c r="BC148" i="5"/>
  <c r="BC147" i="5"/>
  <c r="BC146" i="5"/>
  <c r="BC145" i="5"/>
  <c r="BC144" i="5"/>
  <c r="BC143" i="5"/>
  <c r="BC142" i="5"/>
  <c r="BC141" i="5"/>
  <c r="BC140" i="5"/>
  <c r="BC139" i="5"/>
  <c r="BC138" i="5"/>
  <c r="BC137" i="5"/>
  <c r="BC136" i="5"/>
  <c r="BC135" i="5"/>
  <c r="BC134" i="5"/>
  <c r="BC133" i="5"/>
  <c r="BC132" i="5"/>
  <c r="BC131" i="5"/>
  <c r="BC130" i="5"/>
  <c r="BC129" i="5"/>
  <c r="BC128" i="5"/>
  <c r="BC127" i="5"/>
  <c r="BC126" i="5"/>
  <c r="BC125" i="5"/>
  <c r="BC124" i="5"/>
  <c r="BC123" i="5"/>
  <c r="BC122" i="5"/>
  <c r="BC121" i="5"/>
  <c r="BC120" i="5"/>
  <c r="BC119" i="5"/>
  <c r="BC118" i="5"/>
  <c r="BC117" i="5"/>
  <c r="BC116" i="5"/>
  <c r="BC115" i="5"/>
  <c r="BC114" i="5"/>
  <c r="BC113" i="5"/>
  <c r="BC112" i="5"/>
  <c r="BC111" i="5"/>
  <c r="BC110" i="5"/>
  <c r="BC109" i="5"/>
  <c r="BC108" i="5"/>
  <c r="BC107" i="5"/>
  <c r="BC106" i="5"/>
  <c r="BC105" i="5"/>
  <c r="BC104" i="5"/>
  <c r="BC103" i="5"/>
  <c r="BC102" i="5"/>
  <c r="BC101" i="5"/>
  <c r="BC100" i="5"/>
  <c r="BC99" i="5"/>
  <c r="BC98" i="5"/>
  <c r="BC97" i="5"/>
  <c r="BC96" i="5"/>
  <c r="BC95" i="5"/>
  <c r="BC94" i="5"/>
  <c r="BC93" i="5"/>
  <c r="BC92" i="5"/>
  <c r="BC91" i="5"/>
  <c r="BC90" i="5"/>
  <c r="BC89" i="5"/>
  <c r="BC88" i="5"/>
  <c r="BC87" i="5"/>
  <c r="BC86" i="5"/>
  <c r="BC85" i="5"/>
  <c r="BC84" i="5"/>
  <c r="BC83" i="5"/>
  <c r="BC82" i="5"/>
  <c r="BC81" i="5"/>
  <c r="BC80" i="5"/>
  <c r="BC79" i="5"/>
  <c r="BC78" i="5"/>
  <c r="BC77" i="5"/>
  <c r="BC76" i="5"/>
  <c r="BC75" i="5"/>
  <c r="BC74" i="5"/>
  <c r="BC73" i="5"/>
  <c r="BC72" i="5"/>
  <c r="BC71" i="5"/>
  <c r="BC70" i="5"/>
  <c r="BC69" i="5"/>
  <c r="BC68" i="5"/>
  <c r="BC67" i="5"/>
  <c r="BC66" i="5"/>
  <c r="BC65" i="5"/>
  <c r="BC64" i="5"/>
  <c r="BC63" i="5"/>
  <c r="BC62" i="5"/>
  <c r="BC61" i="5"/>
  <c r="BC60" i="5"/>
  <c r="BC59" i="5"/>
  <c r="BC58" i="5"/>
  <c r="BC57" i="5"/>
  <c r="BC56" i="5"/>
  <c r="BC55" i="5"/>
  <c r="BC54" i="5"/>
  <c r="BC53" i="5"/>
  <c r="BC52" i="5"/>
  <c r="BC51" i="5"/>
  <c r="BC50" i="5"/>
  <c r="BC49" i="5"/>
  <c r="BC48" i="5"/>
  <c r="BC47" i="5"/>
  <c r="BC46" i="5"/>
  <c r="BC45" i="5"/>
  <c r="BC44" i="5"/>
  <c r="BC43" i="5"/>
  <c r="BC42" i="5"/>
  <c r="BC41" i="5"/>
  <c r="BC40" i="5"/>
  <c r="BC39" i="5"/>
  <c r="BC38" i="5"/>
  <c r="BC37" i="5"/>
  <c r="BC36" i="5"/>
  <c r="BC35" i="5"/>
  <c r="BC34" i="5"/>
  <c r="BC33" i="5"/>
  <c r="BC32" i="5"/>
  <c r="BC31" i="5"/>
  <c r="BC30" i="5"/>
  <c r="BC29" i="5"/>
  <c r="BC28" i="5"/>
  <c r="BC27" i="5"/>
  <c r="BC26" i="5"/>
  <c r="BC25" i="5"/>
  <c r="BC24" i="5"/>
  <c r="BC23" i="5"/>
  <c r="BC22" i="5"/>
  <c r="BC21" i="5"/>
  <c r="BC20" i="5"/>
  <c r="BC19" i="5"/>
  <c r="BC18" i="5"/>
  <c r="BC17" i="5"/>
  <c r="BC16" i="5"/>
  <c r="BC15" i="5"/>
  <c r="BC14" i="5"/>
  <c r="BC13" i="5"/>
  <c r="BC12" i="5"/>
  <c r="BC11" i="5"/>
  <c r="BC10" i="5"/>
  <c r="BC9" i="5"/>
  <c r="BC8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Sivakumar Ramaswamy</author>
  </authors>
  <commentList>
    <comment ref="D3" authorId="0" shapeId="0" xr:uid="{3FF6AAD9-9888-49D1-A225-D19AF30CCCAD}">
      <text>
        <r>
          <rPr>
            <b/>
            <sz val="10"/>
            <color indexed="81"/>
            <rFont val="Tahoma"/>
            <family val="2"/>
          </rPr>
          <t>Source: 
NW_PY034</t>
        </r>
        <r>
          <rPr>
            <sz val="10"/>
            <color indexed="81"/>
            <rFont val="Tahoma"/>
            <family val="2"/>
          </rPr>
          <t xml:space="preserve">
Monday report</t>
        </r>
      </text>
    </comment>
    <comment ref="F3" authorId="0" shapeId="0" xr:uid="{8D77B1F0-36AC-461B-8E9C-72B6CD130735}">
      <text>
        <r>
          <rPr>
            <b/>
            <sz val="10"/>
            <color indexed="81"/>
            <rFont val="Tahoma"/>
            <family val="2"/>
          </rPr>
          <t>Source: AJ_PY047</t>
        </r>
        <r>
          <rPr>
            <sz val="10"/>
            <color indexed="81"/>
            <rFont val="Tahoma"/>
            <family val="2"/>
          </rPr>
          <t xml:space="preserve">
(all blue columns)
Friday report</t>
        </r>
      </text>
    </comment>
  </commentList>
</comments>
</file>

<file path=xl/sharedStrings.xml><?xml version="1.0" encoding="utf-8"?>
<sst xmlns="http://schemas.openxmlformats.org/spreadsheetml/2006/main" count="334" uniqueCount="227">
  <si>
    <t>Data Source (AMS)</t>
  </si>
  <si>
    <t>Chicken</t>
  </si>
  <si>
    <t>https://www.ams.usda.gov/mnreports/ams_3646.pdf</t>
  </si>
  <si>
    <t>Turkey</t>
  </si>
  <si>
    <t>https://www.ams.usda.gov/mnreports/ams_3647.pdf</t>
  </si>
  <si>
    <t>Combined Regional Egg Report is from WA_PY001</t>
  </si>
  <si>
    <t>New York egg source is AJ_PY003 - the Friday price is entered.   When the monthly report is issued, Friday prices are replaced with weekly averages.</t>
  </si>
  <si>
    <t>When two months overlap the month that has the most days will be the average that will be used (example Jan 2007 has 3 day in the last week so the average will be the three days.)</t>
  </si>
  <si>
    <t>Data Source - historical</t>
  </si>
  <si>
    <t xml:space="preserve">Weekly National Whole Broiler/Fryer Report: </t>
  </si>
  <si>
    <t>https://www.ams.usda.gov/mnreports/pywwholebroiler.pdf</t>
  </si>
  <si>
    <t>12 City Weighted Average Composite broiler price is from NW_PY034 (Discontinued)</t>
  </si>
  <si>
    <r>
      <t xml:space="preserve">Georgia Whole Bird price is from the Georgia Department of Agriculture:  </t>
    </r>
    <r>
      <rPr>
        <u/>
        <sz val="11"/>
        <rFont val="Arial"/>
        <family val="2"/>
      </rPr>
      <t>http://agr.georgia.gov/daily-report-monday.aspx</t>
    </r>
  </si>
  <si>
    <t>Broiler parts are from AJ_PY047 (Friday report has weekly weighted average prices)</t>
  </si>
  <si>
    <t>Whole Bird Turkeys:  National Weighted Average - FOB Shipper Dock basis (AMS weekly Turkey PDF report)</t>
  </si>
  <si>
    <t xml:space="preserve">    weekly historical National Turkey prices for 2005-2009 were back calculated by AMS and emailed to LMIC</t>
  </si>
  <si>
    <t>Eastern Region turkey hens prices are now from AMS weekly Turkey PDF report - was NW_PY031</t>
  </si>
  <si>
    <t>Turkey Pieces are from NW_PY029 (Friday report has weekly weighted average prices)</t>
  </si>
  <si>
    <t>Prior to 1999, all quotes are the Wednesday weighted average price</t>
  </si>
  <si>
    <t>Blue numbers are LMIC Calculations</t>
  </si>
  <si>
    <t>GA FOB price for 1/1 called GA state dept. price was 84.48</t>
  </si>
  <si>
    <t>Georgia Whole Bird price was Georgia FOB Dock price (reported by USDA/AMS for July 2016 and prior)</t>
  </si>
  <si>
    <t>for weekending 1/5/18 AMS did not calculate the weekly average for Northeast broiler/fryer parts.  The LMIC used the two reported days 1/2 &amp; 1/3 to calculate a weighted average for the week.</t>
  </si>
  <si>
    <t>September 2022:  AMS reported state that Breast, Bone-in, Basted, 4-8 lb and Breast, Bone-in, 4-8 lb, U.S.Grade A should be:  Breast, Bone-in, Basted, 4-8 lb, U.S. Grade A</t>
  </si>
  <si>
    <t>no revision will be made to PDF or API</t>
  </si>
  <si>
    <r>
      <t xml:space="preserve">Weekly Broiler Prices </t>
    </r>
    <r>
      <rPr>
        <b/>
        <sz val="11"/>
        <rFont val="Arial MT"/>
      </rPr>
      <t xml:space="preserve"> (Broilers: whole &amp; parts)</t>
    </r>
  </si>
  <si>
    <t>Historic Data:</t>
  </si>
  <si>
    <t>Chicken, Whole - Cents Per Lb</t>
  </si>
  <si>
    <t>Chicken, Parts - Cents Per Lb</t>
  </si>
  <si>
    <t>Parts to delete?</t>
  </si>
  <si>
    <t>Domestic - Fresh - Conventional - Delivered</t>
  </si>
  <si>
    <t>Domestic - Fresh- Conventional - FOB</t>
  </si>
  <si>
    <t xml:space="preserve">Export - Fresh- </t>
  </si>
  <si>
    <t>Export - Frozen - Conventional - FOB</t>
  </si>
  <si>
    <t>Export - Frozen- Conventional - FOB</t>
  </si>
  <si>
    <t>WOG Trading by Size</t>
  </si>
  <si>
    <t>RTC Trading by Size</t>
  </si>
  <si>
    <t>Regional and Specific Destination Pricing</t>
  </si>
  <si>
    <t>Conventional - FOB</t>
  </si>
  <si>
    <t>o</t>
  </si>
  <si>
    <t>Broilers/Fryers</t>
  </si>
  <si>
    <r>
      <t>Broilers - Pieces</t>
    </r>
    <r>
      <rPr>
        <sz val="11"/>
        <rFont val="Arial MT"/>
      </rPr>
      <t xml:space="preserve">   (Northeastern US)</t>
    </r>
    <r>
      <rPr>
        <b/>
        <sz val="11"/>
        <rFont val="Arial MT"/>
      </rPr>
      <t xml:space="preserve"> - Delivered</t>
    </r>
  </si>
  <si>
    <t>National Composite</t>
  </si>
  <si>
    <t>National Composite WOGS</t>
  </si>
  <si>
    <t>2.50 LB and lighter</t>
  </si>
  <si>
    <t xml:space="preserve">2.51 to 3.50 LB </t>
  </si>
  <si>
    <t>3.51 LB and heavier</t>
  </si>
  <si>
    <t>3.00 LB and Lighter</t>
  </si>
  <si>
    <t>3.01 LB and heavier</t>
  </si>
  <si>
    <t>Eastern Whole Body</t>
  </si>
  <si>
    <t>Eastern WOGS</t>
  </si>
  <si>
    <t>New York Whole Body</t>
  </si>
  <si>
    <t>Central Whole Body</t>
  </si>
  <si>
    <t>Central WOGS</t>
  </si>
  <si>
    <t>Chicago Whole Body</t>
  </si>
  <si>
    <t>Western Whole Body</t>
  </si>
  <si>
    <t>Western WOGS</t>
  </si>
  <si>
    <t>Los Angeles Whole Body</t>
  </si>
  <si>
    <t>Backs and Necks Stripped</t>
  </si>
  <si>
    <t>Breast - B/S</t>
  </si>
  <si>
    <t>Breast - Line Run</t>
  </si>
  <si>
    <t>Breast With Ribs</t>
  </si>
  <si>
    <t>Drumsticks</t>
  </si>
  <si>
    <t>Frames</t>
  </si>
  <si>
    <t>Front Halves</t>
  </si>
  <si>
    <t>Gizzards and Hearts</t>
  </si>
  <si>
    <t>Leg Quarters - 4/10</t>
  </si>
  <si>
    <t>Leg quarters - Bulk</t>
  </si>
  <si>
    <t>Legs - B/S</t>
  </si>
  <si>
    <t>Legs - Bone-in</t>
  </si>
  <si>
    <t>Livers</t>
  </si>
  <si>
    <t>MSC, 15-20% Fat Content</t>
  </si>
  <si>
    <t>Tenderloins</t>
  </si>
  <si>
    <t>Thighs - B/S</t>
  </si>
  <si>
    <t>Thighs - Bone-in</t>
  </si>
  <si>
    <t>Wings - Cut</t>
  </si>
  <si>
    <t>Wings - Whole</t>
  </si>
  <si>
    <t>Georgia Whole Bird</t>
  </si>
  <si>
    <t>12 City Composite</t>
  </si>
  <si>
    <t>Breast B/S</t>
  </si>
  <si>
    <t>Breast with Ribs</t>
  </si>
  <si>
    <t>Breast Line Run</t>
  </si>
  <si>
    <t>Legs</t>
  </si>
  <si>
    <t>Leg Quarters</t>
  </si>
  <si>
    <t>Thighs</t>
  </si>
  <si>
    <t>B/S Thighs</t>
  </si>
  <si>
    <t>Wings Whole</t>
  </si>
  <si>
    <t>Backs &amp; Necks</t>
  </si>
  <si>
    <t>Gizzards</t>
  </si>
  <si>
    <t>Breast - B/S, Jumbo</t>
  </si>
  <si>
    <t>Breast - B/S, Small</t>
  </si>
  <si>
    <t>Leg quarters - Bulk, Jumbo</t>
  </si>
  <si>
    <t>Legs - Bone-in, Jumbo</t>
  </si>
  <si>
    <t>Tenderloins, Jumbo</t>
  </si>
  <si>
    <t>Wings - Whole, Jumbo</t>
  </si>
  <si>
    <t>Source report:</t>
  </si>
  <si>
    <t>NW_PY034</t>
  </si>
  <si>
    <t>AJ_PY047</t>
  </si>
  <si>
    <t>Discontinued</t>
  </si>
  <si>
    <t xml:space="preserve">Weekly Turkey Prices </t>
  </si>
  <si>
    <t>Turkey, Whole - Cents Per Lb</t>
  </si>
  <si>
    <t>Turkey, Parts - Cents Per Lb</t>
  </si>
  <si>
    <t xml:space="preserve">Domestic - Fresh - </t>
  </si>
  <si>
    <t>Domestic - Frozen -</t>
  </si>
  <si>
    <t>Domestic - Frozen - Conventional - FOB</t>
  </si>
  <si>
    <t>Domestic - Frozen - Conventional - Delivered</t>
  </si>
  <si>
    <t>Export - Fresh - Conventional - Delivered</t>
  </si>
  <si>
    <t>Export - Frozen - Conventional - Delivered</t>
  </si>
  <si>
    <t>Turkeys - Whole</t>
  </si>
  <si>
    <t>Antibiotic Free - FOB</t>
  </si>
  <si>
    <t xml:space="preserve"> </t>
  </si>
  <si>
    <t>Antibiotic Free - Delivered</t>
  </si>
  <si>
    <t>Delivered</t>
  </si>
  <si>
    <t>Whole Young, Hen, 8-16 lb,
U.S. Grade A</t>
  </si>
  <si>
    <t>Whole Young, Tom, 16-24 lb, U.S. Grade A</t>
  </si>
  <si>
    <t>Whole Young, Hen, Basted,
8-16 lb, U.S. Grade A</t>
  </si>
  <si>
    <t>Whole Young, Tom, Basted,
16-24 lb, U.S. Grade A</t>
  </si>
  <si>
    <t>Whole Young, Hen, Basted,
8-16 lb, Plant Grade</t>
  </si>
  <si>
    <t>Whole Young, Tom, Basted,
16-24 lb, Plant Grade</t>
  </si>
  <si>
    <t>Breast Trim Meat</t>
  </si>
  <si>
    <t>Breast, Bone-in, Basted, 4-8
lb, U.S. Grade A</t>
  </si>
  <si>
    <t>Breasts, Boneless/Skinless,
Tom</t>
  </si>
  <si>
    <t>Drumsticks, Tom</t>
  </si>
  <si>
    <t>Mechanically Separated, 15-20% Fat Content</t>
  </si>
  <si>
    <t>Mechanically Separated, 15-
20% Fat Content, Pet Food</t>
  </si>
  <si>
    <t>Necks, Tom</t>
  </si>
  <si>
    <t>Scapula Meat</t>
  </si>
  <si>
    <t>Tails</t>
  </si>
  <si>
    <t>Tenderloins, Destrapped</t>
  </si>
  <si>
    <t>Thigh Meat, Boneless
Skinless</t>
  </si>
  <si>
    <t>Thigh, Bone-in Skin-on</t>
  </si>
  <si>
    <r>
      <t xml:space="preserve">Wing Meat </t>
    </r>
    <r>
      <rPr>
        <sz val="10"/>
        <rFont val="Arial"/>
        <family val="2"/>
      </rPr>
      <t xml:space="preserve"> with Skin</t>
    </r>
  </si>
  <si>
    <t>Wings, Full-Cut, Tom</t>
  </si>
  <si>
    <t>Breast, Bone-in, Basted, 4-8
lb, Plant Grade</t>
  </si>
  <si>
    <t>Breast, Bone-in, Basted, 8-10
lb, Plant Grade</t>
  </si>
  <si>
    <t>Breast, Bone-in, Basted, 8-10
lb, U.S. Grade A</t>
  </si>
  <si>
    <t>Breast, Bone-in, Basted, 10-
12 lb, Plant Grade</t>
  </si>
  <si>
    <t>Breast, Bone-in, Basted, 10-
12 lb, U.S. Grade A</t>
  </si>
  <si>
    <t>Breast, Bone-in, Basted, 12-
14 lb, Plant Grade</t>
  </si>
  <si>
    <t>Breast, Bone-in, Basted, 12-
14 lb, U.S. Grade A</t>
  </si>
  <si>
    <t>Breast, Bone-in, Basted, 14-
16 lb, Plant Grade</t>
  </si>
  <si>
    <t>Breast, Bone-in, Basted, 14-
16 lb, U.S. Grade A</t>
  </si>
  <si>
    <t>Breast, Bone-in, Basted, 16-
18 lb, Plant Grade</t>
  </si>
  <si>
    <t>Breast, Bone-in, Basted, 16-
18 lb, U.S. Grade A</t>
  </si>
  <si>
    <t>Breast, Bone-in, Basted, 18-
20 lb, Plant Grade</t>
  </si>
  <si>
    <t>Breast, Bone-in, Basted, 18-
20 lb, U.S. Grade A</t>
  </si>
  <si>
    <t>Breast, Bone-in, Basted, 20 lb &amp; heavier, Plant Grade</t>
  </si>
  <si>
    <t>Breast, Bone-in, Basted, 20 lb &amp; heavier, U.S. Grade A</t>
  </si>
  <si>
    <t>Breast, Bone-in, Non-Basted, 4-8
lb, U.S. Grade A</t>
  </si>
  <si>
    <t>Breast, Bone-in, Non-Basted, 8-10
lb, U.S. Grade A</t>
  </si>
  <si>
    <t>Breast, Bone-in, Non-Basted,
10-12 lb, U.S. Grade A</t>
  </si>
  <si>
    <t>Breast, Bone-in, Non-Basted,
12-14 lb, U.S. Grade A</t>
  </si>
  <si>
    <t>Breast, Bone-in, Non-Basted,
14-16 lb, U.S. Grade A</t>
  </si>
  <si>
    <t>Breast, Bone-in, Non-Basted,
16-18 lb, U.S. Grade A</t>
  </si>
  <si>
    <t>Breast, Bone-in, Non-Basted,
18-20 lb, U.S. Grade A</t>
  </si>
  <si>
    <t>Breast, Bone-in, Non-Basted,
20 lb &amp; heavier, U.S. Grade A</t>
  </si>
  <si>
    <t>Breasts, Boneless/Skinless, Hen</t>
  </si>
  <si>
    <t>Breeder Drumsticks</t>
  </si>
  <si>
    <t>Breeder Destrapped Tenders</t>
  </si>
  <si>
    <t>Drumsticks, Hen</t>
  </si>
  <si>
    <t>Gizzards, Defatted</t>
  </si>
  <si>
    <t xml:space="preserve">Hearts </t>
  </si>
  <si>
    <t>Livers, Pet Food</t>
  </si>
  <si>
    <t>Mechanically Separated, 
15-20% Fat Content</t>
  </si>
  <si>
    <t>Necks, Hen</t>
  </si>
  <si>
    <t>Thigh Meat, Boneless Skinless</t>
  </si>
  <si>
    <t>Thigh,Bone-in Skin-on, U.S. Grade A</t>
  </si>
  <si>
    <t>Wings, Full-Cut, Hen</t>
  </si>
  <si>
    <t>Wings, V-Type, Hen</t>
  </si>
  <si>
    <t>Wings, V-Type, Tom</t>
  </si>
  <si>
    <t>Breeder Breasts,
Boneless/Skinless</t>
  </si>
  <si>
    <t>Drumsticks, Toms</t>
  </si>
  <si>
    <t>Wing Meat with Skin</t>
  </si>
  <si>
    <t>Wings, full-cut, Toms</t>
  </si>
  <si>
    <t>Wings, v-type</t>
  </si>
  <si>
    <t>Thigh Meat</t>
  </si>
  <si>
    <r>
      <t>Hens</t>
    </r>
    <r>
      <rPr>
        <sz val="10"/>
        <rFont val="Arial"/>
        <family val="2"/>
      </rPr>
      <t xml:space="preserve"> 8 to 16 Lb Eastern Region</t>
    </r>
  </si>
  <si>
    <r>
      <t>Toms</t>
    </r>
    <r>
      <rPr>
        <sz val="10"/>
        <rFont val="Arial"/>
        <family val="2"/>
      </rPr>
      <t xml:space="preserve"> 16 to 24 Lb Eastern Region</t>
    </r>
  </si>
  <si>
    <t>Turkey: Weekly (pdf)</t>
  </si>
  <si>
    <t>NW_PY029</t>
  </si>
  <si>
    <t xml:space="preserve">Weekly Egg Prices </t>
  </si>
  <si>
    <t>Eggs in cartons (Cents/Dozen)</t>
  </si>
  <si>
    <t>Eggs - Grade A Large</t>
  </si>
  <si>
    <r>
      <t>Combined Regional</t>
    </r>
    <r>
      <rPr>
        <sz val="10"/>
        <rFont val="Arial"/>
        <family val="2"/>
      </rPr>
      <t xml:space="preserve"> deliv. to warehouse</t>
    </r>
  </si>
  <si>
    <r>
      <t>New York</t>
    </r>
    <r>
      <rPr>
        <sz val="10"/>
        <rFont val="Arial"/>
        <family val="2"/>
      </rPr>
      <t xml:space="preserve"> delivered to store</t>
    </r>
  </si>
  <si>
    <t>Source report</t>
  </si>
  <si>
    <t>WA_PY001</t>
  </si>
  <si>
    <t>AJ_PY003</t>
  </si>
  <si>
    <r>
      <t xml:space="preserve">Weekly Poultry Prices </t>
    </r>
    <r>
      <rPr>
        <b/>
        <sz val="11"/>
        <rFont val="Arial MT"/>
      </rPr>
      <t xml:space="preserve"> (Broilers: whole &amp; parts, turkeys &amp; eggs)</t>
    </r>
  </si>
  <si>
    <r>
      <t>Broilers - Pieces</t>
    </r>
    <r>
      <rPr>
        <sz val="11"/>
        <rFont val="Arial MT"/>
      </rPr>
      <t xml:space="preserve">   (Northeastern US)</t>
    </r>
  </si>
  <si>
    <r>
      <t>Turkey - Pieces</t>
    </r>
    <r>
      <rPr>
        <sz val="11"/>
        <rFont val="Arial MT"/>
      </rPr>
      <t xml:space="preserve"> (National: Domestic Trading)</t>
    </r>
  </si>
  <si>
    <r>
      <rPr>
        <b/>
        <sz val="10"/>
        <rFont val="Arial"/>
        <family val="2"/>
      </rPr>
      <t>National Composite</t>
    </r>
    <r>
      <rPr>
        <sz val="10"/>
        <rFont val="Arial"/>
        <family val="2"/>
      </rPr>
      <t xml:space="preserve"> Wtd Avg</t>
    </r>
  </si>
  <si>
    <r>
      <t xml:space="preserve">Broilers </t>
    </r>
    <r>
      <rPr>
        <b/>
        <sz val="10"/>
        <rFont val="Arial"/>
        <family val="2"/>
      </rPr>
      <t>Georgia Whl Bird</t>
    </r>
  </si>
  <si>
    <r>
      <t xml:space="preserve">Broiler      </t>
    </r>
    <r>
      <rPr>
        <b/>
        <sz val="10"/>
        <rFont val="Arial"/>
        <family val="2"/>
      </rPr>
      <t>12 City Composite</t>
    </r>
  </si>
  <si>
    <r>
      <t>Hens,</t>
    </r>
    <r>
      <rPr>
        <sz val="10"/>
        <rFont val="Arial"/>
        <family val="2"/>
      </rPr>
      <t xml:space="preserve"> Frozen</t>
    </r>
    <r>
      <rPr>
        <sz val="10"/>
        <rFont val="Arial"/>
        <family val="2"/>
      </rPr>
      <t xml:space="preserve"> 8 to 16 Lb National FOB</t>
    </r>
  </si>
  <si>
    <r>
      <t>Toms</t>
    </r>
    <r>
      <rPr>
        <sz val="10"/>
        <rFont val="Arial"/>
        <family val="2"/>
      </rPr>
      <t>, Frozen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16 to 24 Lb National FOB</t>
    </r>
  </si>
  <si>
    <r>
      <t>Hens</t>
    </r>
    <r>
      <rPr>
        <sz val="10"/>
        <rFont val="Arial"/>
        <family val="2"/>
      </rPr>
      <t>, Fresh</t>
    </r>
    <r>
      <rPr>
        <sz val="10"/>
        <rFont val="Arial"/>
        <family val="2"/>
      </rPr>
      <t xml:space="preserve"> 8 to 16 Lb National FOB</t>
    </r>
  </si>
  <si>
    <r>
      <t>Toms</t>
    </r>
    <r>
      <rPr>
        <sz val="10"/>
        <rFont val="Arial"/>
        <family val="2"/>
      </rPr>
      <t xml:space="preserve">, Fresh </t>
    </r>
    <r>
      <rPr>
        <sz val="10"/>
        <rFont val="Arial"/>
        <family val="2"/>
      </rPr>
      <t>16 to 24 Lb National FOB</t>
    </r>
  </si>
  <si>
    <r>
      <t xml:space="preserve">Breast      </t>
    </r>
    <r>
      <rPr>
        <sz val="10"/>
        <rFont val="Arial"/>
        <family val="2"/>
      </rPr>
      <t>4 to 8 Lb Grade A</t>
    </r>
  </si>
  <si>
    <r>
      <t xml:space="preserve">Breast </t>
    </r>
    <r>
      <rPr>
        <sz val="10"/>
        <rFont val="Arial"/>
        <family val="2"/>
      </rPr>
      <t>4 to 8 Lb Grade A, Fresh</t>
    </r>
  </si>
  <si>
    <r>
      <t xml:space="preserve">Breast </t>
    </r>
    <r>
      <rPr>
        <sz val="10"/>
        <rFont val="Arial"/>
        <family val="2"/>
      </rPr>
      <t>4 to 8 Lb Plant Grade</t>
    </r>
  </si>
  <si>
    <r>
      <t>Drumsticks</t>
    </r>
    <r>
      <rPr>
        <sz val="10"/>
        <rFont val="Arial"/>
        <family val="2"/>
      </rPr>
      <t>, Tom</t>
    </r>
  </si>
  <si>
    <r>
      <t>Drumsticks</t>
    </r>
    <r>
      <rPr>
        <sz val="10"/>
        <rFont val="Arial"/>
        <family val="2"/>
      </rPr>
      <t>, Tom, Fresh</t>
    </r>
  </si>
  <si>
    <r>
      <t>Drumsticks</t>
    </r>
    <r>
      <rPr>
        <sz val="10"/>
        <rFont val="Arial"/>
        <family val="2"/>
      </rPr>
      <t>, Hen</t>
    </r>
  </si>
  <si>
    <r>
      <t>Wings</t>
    </r>
    <r>
      <rPr>
        <sz val="10"/>
        <rFont val="Arial"/>
        <family val="2"/>
      </rPr>
      <t xml:space="preserve"> full-cut, Tom</t>
    </r>
  </si>
  <si>
    <r>
      <t>Wings</t>
    </r>
    <r>
      <rPr>
        <sz val="10"/>
        <rFont val="Arial"/>
        <family val="2"/>
      </rPr>
      <t xml:space="preserve"> full-cut, Hen</t>
    </r>
  </si>
  <si>
    <r>
      <t>Wings</t>
    </r>
    <r>
      <rPr>
        <sz val="10"/>
        <rFont val="Arial"/>
        <family val="2"/>
      </rPr>
      <t xml:space="preserve"> v-type, Tom</t>
    </r>
  </si>
  <si>
    <r>
      <t>Wings v-type</t>
    </r>
    <r>
      <rPr>
        <sz val="10"/>
        <rFont val="Arial"/>
        <family val="2"/>
      </rPr>
      <t>, Hen</t>
    </r>
  </si>
  <si>
    <r>
      <t>Necks,</t>
    </r>
    <r>
      <rPr>
        <sz val="10"/>
        <rFont val="Arial"/>
        <family val="2"/>
      </rPr>
      <t xml:space="preserve"> Tom</t>
    </r>
  </si>
  <si>
    <r>
      <t>Necks,</t>
    </r>
    <r>
      <rPr>
        <sz val="10"/>
        <rFont val="Arial"/>
        <family val="2"/>
      </rPr>
      <t xml:space="preserve"> Hen</t>
    </r>
  </si>
  <si>
    <r>
      <t xml:space="preserve">Breast </t>
    </r>
    <r>
      <rPr>
        <sz val="10"/>
        <rFont val="Arial"/>
        <family val="2"/>
      </rPr>
      <t>B/S, Tom</t>
    </r>
  </si>
  <si>
    <r>
      <t xml:space="preserve">Breast </t>
    </r>
    <r>
      <rPr>
        <sz val="10"/>
        <rFont val="Arial"/>
        <family val="2"/>
      </rPr>
      <t>B/S, Tom - Fresh</t>
    </r>
  </si>
  <si>
    <r>
      <t>Thigh Meat</t>
    </r>
    <r>
      <rPr>
        <sz val="10"/>
        <rFont val="Arial"/>
        <family val="2"/>
      </rPr>
      <t xml:space="preserve"> - Fresh</t>
    </r>
  </si>
  <si>
    <t>Destrapped Tenders</t>
  </si>
  <si>
    <r>
      <t>Destrapped Tenders</t>
    </r>
    <r>
      <rPr>
        <sz val="10"/>
        <rFont val="Arial"/>
        <family val="2"/>
      </rPr>
      <t xml:space="preserve"> - Fresh</t>
    </r>
  </si>
  <si>
    <t>Mechanic. Separated</t>
  </si>
  <si>
    <r>
      <t>Mechanic. Separated</t>
    </r>
    <r>
      <rPr>
        <sz val="10"/>
        <rFont val="Arial"/>
        <family val="2"/>
      </rPr>
      <t xml:space="preserve"> - Fresh</t>
    </r>
  </si>
  <si>
    <r>
      <t>Drumsticks</t>
    </r>
    <r>
      <rPr>
        <sz val="10"/>
        <rFont val="Arial"/>
        <family val="2"/>
      </rPr>
      <t>, Toms, Exp</t>
    </r>
  </si>
  <si>
    <r>
      <t>Wings</t>
    </r>
    <r>
      <rPr>
        <sz val="10"/>
        <rFont val="Arial"/>
        <family val="2"/>
      </rPr>
      <t>, full-cut, Toms, Exp</t>
    </r>
  </si>
  <si>
    <r>
      <t>Wings</t>
    </r>
    <r>
      <rPr>
        <sz val="10"/>
        <rFont val="Arial"/>
        <family val="2"/>
      </rPr>
      <t>, v-type, Exp</t>
    </r>
  </si>
  <si>
    <r>
      <t>Tails</t>
    </r>
    <r>
      <rPr>
        <sz val="10"/>
        <rFont val="Arial"/>
        <family val="2"/>
      </rPr>
      <t>, Exp</t>
    </r>
  </si>
  <si>
    <r>
      <t>Mechanic. Separated</t>
    </r>
    <r>
      <rPr>
        <sz val="10"/>
        <rFont val="Arial"/>
        <family val="2"/>
      </rPr>
      <t>, Exp</t>
    </r>
  </si>
  <si>
    <r>
      <t>Thigh Meat</t>
    </r>
    <r>
      <rPr>
        <sz val="10"/>
        <rFont val="Arial"/>
        <family val="2"/>
      </rPr>
      <t>, Frozen, Exp</t>
    </r>
  </si>
  <si>
    <t>Wtd Avg - FOB Shipper Dock basis</t>
  </si>
  <si>
    <t>bulk &amp; frozen (cents/pound)</t>
  </si>
  <si>
    <t>ams_2858</t>
  </si>
  <si>
    <t>Prices no longer being updated on this sheet.  The source reports were discontinued.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</si>
</sst>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_)"/>
    <numFmt numFmtId="165" formatCode="mm/dd/yy"/>
    <numFmt numFmtId="166" formatCode="0.0"/>
  </numFmts>
  <fonts count="32">
    <font>
      <sz val="12"/>
      <color theme="1"/>
      <name val="Arial"/>
      <family val="2"/>
    </font>
    <font>
      <sz val="10"/>
      <name val="Arial MT"/>
    </font>
    <font>
      <sz val="12"/>
      <color indexed="8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u/>
      <sz val="12"/>
      <name val="Arial"/>
      <family val="2"/>
    </font>
    <font>
      <u/>
      <sz val="10"/>
      <color indexed="12"/>
      <name val="Arial"/>
      <family val="2"/>
    </font>
    <font>
      <sz val="12"/>
      <color indexed="12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b/>
      <sz val="12"/>
      <name val="Arial MT"/>
    </font>
    <font>
      <b/>
      <sz val="11"/>
      <name val="Arial MT"/>
    </font>
    <font>
      <b/>
      <sz val="10"/>
      <name val="Arial MT"/>
    </font>
    <font>
      <b/>
      <sz val="1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11"/>
      <name val="Arial MT"/>
    </font>
    <font>
      <b/>
      <sz val="10"/>
      <color indexed="8"/>
      <name val="Arial"/>
      <family val="2"/>
    </font>
    <font>
      <sz val="8"/>
      <name val="Arial MT"/>
    </font>
    <font>
      <sz val="8"/>
      <name val="Arial"/>
      <family val="2"/>
    </font>
    <font>
      <sz val="10"/>
      <color indexed="8"/>
      <name val="Arial"/>
      <family val="2"/>
    </font>
    <font>
      <u/>
      <sz val="8"/>
      <color indexed="12"/>
      <name val="Arial"/>
      <family val="2"/>
    </font>
    <font>
      <sz val="10"/>
      <color rgb="FF0070C0"/>
      <name val="Arial MT"/>
    </font>
    <font>
      <sz val="10"/>
      <color rgb="FF000000"/>
      <name val="Arial MT"/>
    </font>
    <font>
      <i/>
      <sz val="10"/>
      <name val="Arial MT"/>
    </font>
    <font>
      <sz val="10"/>
      <color rgb="FF000000"/>
      <name val="Arial"/>
      <family val="2"/>
    </font>
    <font>
      <i/>
      <sz val="10"/>
      <name val="Arial"/>
      <family val="2"/>
    </font>
    <font>
      <b/>
      <i/>
      <sz val="10"/>
      <name val="Arial MT"/>
    </font>
    <font>
      <i/>
      <sz val="9"/>
      <color indexed="63"/>
      <name val="Arial MT"/>
    </font>
    <font>
      <sz val="10"/>
      <color rgb="FFC00000"/>
      <name val="Arial MT"/>
    </font>
    <font>
      <b/>
      <sz val="10"/>
      <color indexed="81"/>
      <name val="Tahoma"/>
      <family val="2"/>
    </font>
    <font>
      <sz val="10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4" fillId="0" borderId="0"/>
  </cellStyleXfs>
  <cellXfs count="172">
    <xf numFmtId="0" fontId="0" fillId="0" borderId="0" xfId="0"/>
    <xf numFmtId="14" fontId="2" fillId="0" borderId="0" xfId="1" applyNumberFormat="1" applyFont="1" applyAlignment="1">
      <alignment horizontal="right"/>
    </xf>
    <xf numFmtId="0" fontId="3" fillId="0" borderId="0" xfId="1" applyFont="1"/>
    <xf numFmtId="0" fontId="4" fillId="0" borderId="0" xfId="1" applyFont="1"/>
    <xf numFmtId="17" fontId="4" fillId="0" borderId="0" xfId="1" applyNumberFormat="1" applyFont="1"/>
    <xf numFmtId="0" fontId="5" fillId="0" borderId="0" xfId="1" applyFont="1"/>
    <xf numFmtId="0" fontId="7" fillId="0" borderId="0" xfId="2" applyFont="1" applyAlignment="1" applyProtection="1"/>
    <xf numFmtId="0" fontId="6" fillId="0" borderId="0" xfId="2" applyAlignment="1" applyProtection="1"/>
    <xf numFmtId="0" fontId="8" fillId="0" borderId="0" xfId="1" applyFont="1"/>
    <xf numFmtId="0" fontId="2" fillId="0" borderId="0" xfId="1" applyFont="1"/>
    <xf numFmtId="0" fontId="7" fillId="0" borderId="0" xfId="1" applyFont="1"/>
    <xf numFmtId="0" fontId="1" fillId="0" borderId="0" xfId="1"/>
    <xf numFmtId="0" fontId="1" fillId="2" borderId="0" xfId="1" applyFill="1"/>
    <xf numFmtId="2" fontId="10" fillId="2" borderId="0" xfId="1" applyNumberFormat="1" applyFont="1" applyFill="1"/>
    <xf numFmtId="2" fontId="10" fillId="0" borderId="0" xfId="1" applyNumberFormat="1" applyFont="1"/>
    <xf numFmtId="4" fontId="1" fillId="0" borderId="0" xfId="1" applyNumberFormat="1"/>
    <xf numFmtId="2" fontId="1" fillId="0" borderId="0" xfId="1" applyNumberFormat="1"/>
    <xf numFmtId="0" fontId="12" fillId="0" borderId="0" xfId="1" applyFont="1"/>
    <xf numFmtId="2" fontId="11" fillId="3" borderId="1" xfId="1" applyNumberFormat="1" applyFont="1" applyFill="1" applyBorder="1" applyAlignment="1">
      <alignment horizontal="left"/>
    </xf>
    <xf numFmtId="0" fontId="1" fillId="3" borderId="2" xfId="1" applyFill="1" applyBorder="1"/>
    <xf numFmtId="2" fontId="11" fillId="3" borderId="2" xfId="1" applyNumberFormat="1" applyFont="1" applyFill="1" applyBorder="1" applyAlignment="1">
      <alignment horizontal="left"/>
    </xf>
    <xf numFmtId="0" fontId="1" fillId="3" borderId="3" xfId="1" applyFill="1" applyBorder="1"/>
    <xf numFmtId="2" fontId="11" fillId="2" borderId="4" xfId="1" applyNumberFormat="1" applyFont="1" applyFill="1" applyBorder="1" applyAlignment="1">
      <alignment horizontal="left"/>
    </xf>
    <xf numFmtId="2" fontId="11" fillId="2" borderId="5" xfId="1" applyNumberFormat="1" applyFont="1" applyFill="1" applyBorder="1" applyAlignment="1">
      <alignment horizontal="left"/>
    </xf>
    <xf numFmtId="2" fontId="11" fillId="2" borderId="6" xfId="1" applyNumberFormat="1" applyFont="1" applyFill="1" applyBorder="1" applyAlignment="1">
      <alignment horizontal="left"/>
    </xf>
    <xf numFmtId="2" fontId="13" fillId="3" borderId="7" xfId="1" applyNumberFormat="1" applyFont="1" applyFill="1" applyBorder="1" applyAlignment="1">
      <alignment horizontal="left"/>
    </xf>
    <xf numFmtId="0" fontId="1" fillId="3" borderId="8" xfId="1" applyFill="1" applyBorder="1"/>
    <xf numFmtId="2" fontId="13" fillId="3" borderId="8" xfId="1" applyNumberFormat="1" applyFont="1" applyFill="1" applyBorder="1" applyAlignment="1">
      <alignment horizontal="left"/>
    </xf>
    <xf numFmtId="0" fontId="1" fillId="3" borderId="0" xfId="1" applyFill="1"/>
    <xf numFmtId="0" fontId="1" fillId="3" borderId="9" xfId="1" applyFill="1" applyBorder="1"/>
    <xf numFmtId="2" fontId="13" fillId="2" borderId="10" xfId="1" applyNumberFormat="1" applyFont="1" applyFill="1" applyBorder="1" applyAlignment="1">
      <alignment horizontal="left"/>
    </xf>
    <xf numFmtId="2" fontId="13" fillId="2" borderId="0" xfId="1" applyNumberFormat="1" applyFont="1" applyFill="1" applyAlignment="1">
      <alignment horizontal="left"/>
    </xf>
    <xf numFmtId="2" fontId="13" fillId="2" borderId="11" xfId="1" applyNumberFormat="1" applyFont="1" applyFill="1" applyBorder="1" applyAlignment="1">
      <alignment horizontal="left"/>
    </xf>
    <xf numFmtId="0" fontId="1" fillId="2" borderId="12" xfId="1" applyFill="1" applyBorder="1"/>
    <xf numFmtId="2" fontId="13" fillId="2" borderId="1" xfId="1" applyNumberFormat="1" applyFont="1" applyFill="1" applyBorder="1" applyAlignment="1">
      <alignment horizontal="left"/>
    </xf>
    <xf numFmtId="2" fontId="13" fillId="2" borderId="2" xfId="1" applyNumberFormat="1" applyFont="1" applyFill="1" applyBorder="1" applyAlignment="1">
      <alignment horizontal="left"/>
    </xf>
    <xf numFmtId="2" fontId="13" fillId="2" borderId="3" xfId="1" applyNumberFormat="1" applyFont="1" applyFill="1" applyBorder="1" applyAlignment="1">
      <alignment horizontal="left"/>
    </xf>
    <xf numFmtId="2" fontId="1" fillId="0" borderId="11" xfId="1" applyNumberFormat="1" applyBorder="1"/>
    <xf numFmtId="2" fontId="13" fillId="2" borderId="8" xfId="1" applyNumberFormat="1" applyFont="1" applyFill="1" applyBorder="1" applyAlignment="1">
      <alignment horizontal="left"/>
    </xf>
    <xf numFmtId="2" fontId="14" fillId="2" borderId="13" xfId="1" applyNumberFormat="1" applyFont="1" applyFill="1" applyBorder="1" applyAlignment="1">
      <alignment horizontal="left"/>
    </xf>
    <xf numFmtId="0" fontId="1" fillId="2" borderId="8" xfId="1" applyFill="1" applyBorder="1"/>
    <xf numFmtId="0" fontId="1" fillId="2" borderId="9" xfId="1" applyFill="1" applyBorder="1"/>
    <xf numFmtId="2" fontId="14" fillId="2" borderId="14" xfId="1" applyNumberFormat="1" applyFont="1" applyFill="1" applyBorder="1" applyAlignment="1">
      <alignment horizontal="left"/>
    </xf>
    <xf numFmtId="0" fontId="1" fillId="2" borderId="15" xfId="1" applyFill="1" applyBorder="1"/>
    <xf numFmtId="0" fontId="1" fillId="2" borderId="16" xfId="1" applyFill="1" applyBorder="1"/>
    <xf numFmtId="2" fontId="14" fillId="2" borderId="8" xfId="1" applyNumberFormat="1" applyFont="1" applyFill="1" applyBorder="1" applyAlignment="1">
      <alignment horizontal="left"/>
    </xf>
    <xf numFmtId="2" fontId="14" fillId="2" borderId="9" xfId="1" applyNumberFormat="1" applyFont="1" applyFill="1" applyBorder="1" applyAlignment="1">
      <alignment horizontal="left"/>
    </xf>
    <xf numFmtId="2" fontId="13" fillId="2" borderId="7" xfId="1" applyNumberFormat="1" applyFont="1" applyFill="1" applyBorder="1" applyAlignment="1">
      <alignment horizontal="left"/>
    </xf>
    <xf numFmtId="2" fontId="13" fillId="2" borderId="9" xfId="1" applyNumberFormat="1" applyFont="1" applyFill="1" applyBorder="1" applyAlignment="1">
      <alignment horizontal="left"/>
    </xf>
    <xf numFmtId="2" fontId="13" fillId="2" borderId="17" xfId="1" applyNumberFormat="1" applyFont="1" applyFill="1" applyBorder="1" applyAlignment="1">
      <alignment horizontal="left"/>
    </xf>
    <xf numFmtId="2" fontId="15" fillId="2" borderId="7" xfId="1" applyNumberFormat="1" applyFont="1" applyFill="1" applyBorder="1" applyAlignment="1">
      <alignment horizontal="left"/>
    </xf>
    <xf numFmtId="2" fontId="11" fillId="0" borderId="4" xfId="1" applyNumberFormat="1" applyFont="1" applyBorder="1" applyAlignment="1">
      <alignment horizontal="left"/>
    </xf>
    <xf numFmtId="2" fontId="11" fillId="0" borderId="6" xfId="1" applyNumberFormat="1" applyFont="1" applyBorder="1" applyAlignment="1">
      <alignment horizontal="centerContinuous"/>
    </xf>
    <xf numFmtId="4" fontId="1" fillId="0" borderId="5" xfId="1" applyNumberFormat="1" applyBorder="1"/>
    <xf numFmtId="2" fontId="1" fillId="0" borderId="5" xfId="1" applyNumberFormat="1" applyBorder="1"/>
    <xf numFmtId="4" fontId="1" fillId="0" borderId="6" xfId="1" applyNumberFormat="1" applyBorder="1"/>
    <xf numFmtId="2" fontId="13" fillId="0" borderId="18" xfId="1" applyNumberFormat="1" applyFont="1" applyBorder="1" applyAlignment="1">
      <alignment horizontal="center" wrapText="1"/>
    </xf>
    <xf numFmtId="2" fontId="13" fillId="0" borderId="0" xfId="1" applyNumberFormat="1" applyFont="1" applyAlignment="1">
      <alignment horizontal="right" wrapText="1"/>
    </xf>
    <xf numFmtId="2" fontId="13" fillId="0" borderId="13" xfId="1" applyNumberFormat="1" applyFont="1" applyBorder="1" applyAlignment="1">
      <alignment horizontal="center" wrapText="1"/>
    </xf>
    <xf numFmtId="2" fontId="13" fillId="0" borderId="18" xfId="3" applyNumberFormat="1" applyFont="1" applyBorder="1" applyAlignment="1">
      <alignment horizontal="center" wrapText="1"/>
    </xf>
    <xf numFmtId="2" fontId="13" fillId="0" borderId="18" xfId="1" applyNumberFormat="1" applyFont="1" applyBorder="1" applyAlignment="1">
      <alignment horizontal="right" wrapText="1"/>
    </xf>
    <xf numFmtId="2" fontId="13" fillId="0" borderId="12" xfId="1" applyNumberFormat="1" applyFont="1" applyBorder="1" applyAlignment="1">
      <alignment horizontal="right" wrapText="1"/>
    </xf>
    <xf numFmtId="2" fontId="17" fillId="0" borderId="18" xfId="1" applyNumberFormat="1" applyFont="1" applyBorder="1" applyAlignment="1">
      <alignment horizontal="left" wrapText="1"/>
    </xf>
    <xf numFmtId="4" fontId="17" fillId="0" borderId="18" xfId="1" applyNumberFormat="1" applyFont="1" applyBorder="1" applyAlignment="1">
      <alignment horizontal="left" wrapText="1"/>
    </xf>
    <xf numFmtId="0" fontId="18" fillId="0" borderId="0" xfId="1" applyFont="1"/>
    <xf numFmtId="2" fontId="19" fillId="0" borderId="0" xfId="1" applyNumberFormat="1" applyFont="1" applyAlignment="1">
      <alignment horizontal="center"/>
    </xf>
    <xf numFmtId="2" fontId="20" fillId="0" borderId="0" xfId="1" applyNumberFormat="1" applyFont="1"/>
    <xf numFmtId="164" fontId="19" fillId="0" borderId="0" xfId="1" applyNumberFormat="1" applyFont="1" applyAlignment="1">
      <alignment horizontal="center"/>
    </xf>
    <xf numFmtId="2" fontId="21" fillId="4" borderId="0" xfId="2" applyNumberFormat="1" applyFont="1" applyFill="1" applyAlignment="1" applyProtection="1">
      <alignment horizontal="center"/>
    </xf>
    <xf numFmtId="4" fontId="18" fillId="4" borderId="0" xfId="1" applyNumberFormat="1" applyFont="1" applyFill="1" applyAlignment="1">
      <alignment horizontal="center"/>
    </xf>
    <xf numFmtId="2" fontId="19" fillId="4" borderId="0" xfId="1" applyNumberFormat="1" applyFont="1" applyFill="1" applyAlignment="1">
      <alignment horizontal="center"/>
    </xf>
    <xf numFmtId="164" fontId="14" fillId="0" borderId="0" xfId="1" applyNumberFormat="1" applyFont="1"/>
    <xf numFmtId="2" fontId="20" fillId="0" borderId="0" xfId="1" applyNumberFormat="1" applyFont="1" applyAlignment="1">
      <alignment horizontal="right"/>
    </xf>
    <xf numFmtId="2" fontId="14" fillId="0" borderId="0" xfId="1" applyNumberFormat="1" applyFont="1"/>
    <xf numFmtId="2" fontId="1" fillId="0" borderId="0" xfId="1" applyNumberFormat="1" applyAlignment="1">
      <alignment wrapText="1"/>
    </xf>
    <xf numFmtId="2" fontId="1" fillId="5" borderId="0" xfId="1" applyNumberFormat="1" applyFill="1"/>
    <xf numFmtId="2" fontId="22" fillId="0" borderId="0" xfId="1" applyNumberFormat="1" applyFont="1"/>
    <xf numFmtId="4" fontId="22" fillId="0" borderId="0" xfId="1" applyNumberFormat="1" applyFont="1"/>
    <xf numFmtId="2" fontId="23" fillId="0" borderId="0" xfId="1" applyNumberFormat="1" applyFont="1"/>
    <xf numFmtId="165" fontId="14" fillId="0" borderId="0" xfId="1" applyNumberFormat="1" applyFont="1"/>
    <xf numFmtId="165" fontId="1" fillId="0" borderId="0" xfId="1" applyNumberFormat="1"/>
    <xf numFmtId="2" fontId="1" fillId="2" borderId="0" xfId="1" applyNumberFormat="1" applyFill="1"/>
    <xf numFmtId="2" fontId="11" fillId="0" borderId="0" xfId="1" applyNumberFormat="1" applyFont="1"/>
    <xf numFmtId="2" fontId="11" fillId="3" borderId="14" xfId="1" applyNumberFormat="1" applyFont="1" applyFill="1" applyBorder="1" applyAlignment="1">
      <alignment horizontal="left"/>
    </xf>
    <xf numFmtId="0" fontId="1" fillId="3" borderId="15" xfId="1" applyFill="1" applyBorder="1"/>
    <xf numFmtId="2" fontId="11" fillId="3" borderId="15" xfId="1" applyNumberFormat="1" applyFont="1" applyFill="1" applyBorder="1" applyAlignment="1">
      <alignment horizontal="left"/>
    </xf>
    <xf numFmtId="2" fontId="11" fillId="3" borderId="19" xfId="1" applyNumberFormat="1" applyFont="1" applyFill="1" applyBorder="1" applyAlignment="1">
      <alignment horizontal="left"/>
    </xf>
    <xf numFmtId="0" fontId="1" fillId="3" borderId="19" xfId="1" applyFill="1" applyBorder="1"/>
    <xf numFmtId="0" fontId="1" fillId="3" borderId="20" xfId="1" applyFill="1" applyBorder="1"/>
    <xf numFmtId="2" fontId="11" fillId="2" borderId="14" xfId="1" applyNumberFormat="1" applyFont="1" applyFill="1" applyBorder="1" applyAlignment="1">
      <alignment horizontal="left"/>
    </xf>
    <xf numFmtId="2" fontId="11" fillId="2" borderId="15" xfId="1" applyNumberFormat="1" applyFont="1" applyFill="1" applyBorder="1" applyAlignment="1">
      <alignment horizontal="left"/>
    </xf>
    <xf numFmtId="4" fontId="1" fillId="2" borderId="15" xfId="1" applyNumberFormat="1" applyFill="1" applyBorder="1"/>
    <xf numFmtId="0" fontId="1" fillId="2" borderId="19" xfId="1" applyFill="1" applyBorder="1"/>
    <xf numFmtId="0" fontId="18" fillId="0" borderId="0" xfId="1" applyFont="1" applyAlignment="1">
      <alignment horizontal="center"/>
    </xf>
    <xf numFmtId="2" fontId="13" fillId="2" borderId="21" xfId="1" applyNumberFormat="1" applyFont="1" applyFill="1" applyBorder="1" applyAlignment="1">
      <alignment horizontal="left"/>
    </xf>
    <xf numFmtId="2" fontId="13" fillId="2" borderId="22" xfId="1" applyNumberFormat="1" applyFont="1" applyFill="1" applyBorder="1" applyAlignment="1">
      <alignment horizontal="left"/>
    </xf>
    <xf numFmtId="0" fontId="14" fillId="2" borderId="20" xfId="1" applyFont="1" applyFill="1" applyBorder="1"/>
    <xf numFmtId="2" fontId="13" fillId="2" borderId="20" xfId="1" applyNumberFormat="1" applyFont="1" applyFill="1" applyBorder="1" applyAlignment="1">
      <alignment horizontal="left"/>
    </xf>
    <xf numFmtId="0" fontId="14" fillId="2" borderId="19" xfId="1" applyFont="1" applyFill="1" applyBorder="1"/>
    <xf numFmtId="2" fontId="13" fillId="2" borderId="19" xfId="1" applyNumberFormat="1" applyFont="1" applyFill="1" applyBorder="1" applyAlignment="1">
      <alignment horizontal="left"/>
    </xf>
    <xf numFmtId="0" fontId="14" fillId="2" borderId="23" xfId="1" applyFont="1" applyFill="1" applyBorder="1"/>
    <xf numFmtId="4" fontId="1" fillId="2" borderId="19" xfId="1" applyNumberFormat="1" applyFill="1" applyBorder="1"/>
    <xf numFmtId="0" fontId="1" fillId="2" borderId="20" xfId="1" applyFill="1" applyBorder="1"/>
    <xf numFmtId="0" fontId="12" fillId="2" borderId="22" xfId="1" applyFont="1" applyFill="1" applyBorder="1"/>
    <xf numFmtId="0" fontId="12" fillId="2" borderId="19" xfId="1" applyFont="1" applyFill="1" applyBorder="1"/>
    <xf numFmtId="2" fontId="12" fillId="2" borderId="19" xfId="1" applyNumberFormat="1" applyFont="1" applyFill="1" applyBorder="1" applyAlignment="1">
      <alignment horizontal="left"/>
    </xf>
    <xf numFmtId="4" fontId="1" fillId="2" borderId="20" xfId="1" applyNumberFormat="1" applyFill="1" applyBorder="1"/>
    <xf numFmtId="2" fontId="12" fillId="2" borderId="22" xfId="1" applyNumberFormat="1" applyFont="1" applyFill="1" applyBorder="1" applyAlignment="1">
      <alignment horizontal="left"/>
    </xf>
    <xf numFmtId="2" fontId="11" fillId="2" borderId="14" xfId="1" applyNumberFormat="1" applyFont="1" applyFill="1" applyBorder="1" applyAlignment="1">
      <alignment horizontal="centerContinuous"/>
    </xf>
    <xf numFmtId="2" fontId="12" fillId="2" borderId="16" xfId="1" applyNumberFormat="1" applyFont="1" applyFill="1" applyBorder="1" applyAlignment="1">
      <alignment horizontal="centerContinuous"/>
    </xf>
    <xf numFmtId="2" fontId="13" fillId="2" borderId="24" xfId="1" applyNumberFormat="1" applyFont="1" applyFill="1" applyBorder="1" applyAlignment="1">
      <alignment horizontal="left"/>
    </xf>
    <xf numFmtId="2" fontId="13" fillId="2" borderId="25" xfId="1" applyNumberFormat="1" applyFont="1" applyFill="1" applyBorder="1" applyAlignment="1">
      <alignment horizontal="left"/>
    </xf>
    <xf numFmtId="0" fontId="14" fillId="2" borderId="26" xfId="1" applyFont="1" applyFill="1" applyBorder="1"/>
    <xf numFmtId="2" fontId="13" fillId="2" borderId="23" xfId="1" applyNumberFormat="1" applyFont="1" applyFill="1" applyBorder="1" applyAlignment="1">
      <alignment horizontal="left"/>
    </xf>
    <xf numFmtId="0" fontId="14" fillId="2" borderId="25" xfId="1" applyFont="1" applyFill="1" applyBorder="1"/>
    <xf numFmtId="4" fontId="1" fillId="2" borderId="25" xfId="1" applyNumberFormat="1" applyFill="1" applyBorder="1"/>
    <xf numFmtId="0" fontId="1" fillId="2" borderId="25" xfId="1" applyFill="1" applyBorder="1"/>
    <xf numFmtId="0" fontId="1" fillId="2" borderId="26" xfId="1" applyFill="1" applyBorder="1"/>
    <xf numFmtId="0" fontId="12" fillId="2" borderId="24" xfId="1" applyFont="1" applyFill="1" applyBorder="1"/>
    <xf numFmtId="0" fontId="12" fillId="2" borderId="25" xfId="1" applyFont="1" applyFill="1" applyBorder="1"/>
    <xf numFmtId="2" fontId="12" fillId="2" borderId="25" xfId="1" applyNumberFormat="1" applyFont="1" applyFill="1" applyBorder="1" applyAlignment="1">
      <alignment horizontal="left"/>
    </xf>
    <xf numFmtId="4" fontId="1" fillId="2" borderId="26" xfId="1" applyNumberFormat="1" applyFill="1" applyBorder="1"/>
    <xf numFmtId="2" fontId="12" fillId="2" borderId="24" xfId="1" applyNumberFormat="1" applyFont="1" applyFill="1" applyBorder="1" applyAlignment="1">
      <alignment horizontal="left"/>
    </xf>
    <xf numFmtId="0" fontId="1" fillId="0" borderId="25" xfId="1" applyBorder="1"/>
    <xf numFmtId="2" fontId="24" fillId="0" borderId="0" xfId="1" applyNumberFormat="1" applyFont="1"/>
    <xf numFmtId="2" fontId="13" fillId="0" borderId="27" xfId="1" applyNumberFormat="1" applyFont="1" applyBorder="1" applyAlignment="1">
      <alignment horizontal="center" wrapText="1"/>
    </xf>
    <xf numFmtId="2" fontId="13" fillId="0" borderId="28" xfId="1" applyNumberFormat="1" applyFont="1" applyBorder="1" applyAlignment="1">
      <alignment horizontal="center" wrapText="1"/>
    </xf>
    <xf numFmtId="2" fontId="13" fillId="0" borderId="23" xfId="1" applyNumberFormat="1" applyFont="1" applyBorder="1" applyAlignment="1">
      <alignment horizontal="center" wrapText="1"/>
    </xf>
    <xf numFmtId="0" fontId="14" fillId="2" borderId="29" xfId="1" applyFont="1" applyFill="1" applyBorder="1"/>
    <xf numFmtId="4" fontId="13" fillId="0" borderId="27" xfId="1" applyNumberFormat="1" applyFont="1" applyBorder="1" applyAlignment="1">
      <alignment horizontal="center" wrapText="1"/>
    </xf>
    <xf numFmtId="0" fontId="1" fillId="2" borderId="11" xfId="1" applyFill="1" applyBorder="1"/>
    <xf numFmtId="0" fontId="12" fillId="0" borderId="27" xfId="1" applyFont="1" applyBorder="1" applyAlignment="1">
      <alignment horizontal="center" wrapText="1"/>
    </xf>
    <xf numFmtId="0" fontId="1" fillId="0" borderId="17" xfId="1" applyBorder="1"/>
    <xf numFmtId="2" fontId="13" fillId="0" borderId="17" xfId="1" applyNumberFormat="1" applyFont="1" applyBorder="1" applyAlignment="1">
      <alignment wrapText="1"/>
    </xf>
    <xf numFmtId="0" fontId="1" fillId="0" borderId="12" xfId="1" applyBorder="1"/>
    <xf numFmtId="2" fontId="21" fillId="0" borderId="0" xfId="2" applyNumberFormat="1" applyFont="1" applyFill="1" applyAlignment="1" applyProtection="1">
      <alignment horizontal="left"/>
    </xf>
    <xf numFmtId="0" fontId="24" fillId="0" borderId="0" xfId="1" applyFont="1"/>
    <xf numFmtId="164" fontId="25" fillId="0" borderId="0" xfId="1" applyNumberFormat="1" applyFont="1"/>
    <xf numFmtId="4" fontId="23" fillId="0" borderId="0" xfId="1" applyNumberFormat="1" applyFont="1"/>
    <xf numFmtId="4" fontId="23" fillId="3" borderId="0" xfId="1" applyNumberFormat="1" applyFont="1" applyFill="1"/>
    <xf numFmtId="0" fontId="23" fillId="0" borderId="0" xfId="1" applyFont="1"/>
    <xf numFmtId="0" fontId="24" fillId="0" borderId="0" xfId="1" applyFont="1" applyAlignment="1">
      <alignment horizontal="right"/>
    </xf>
    <xf numFmtId="4" fontId="26" fillId="0" borderId="0" xfId="1" applyNumberFormat="1" applyFont="1" applyAlignment="1">
      <alignment horizontal="centerContinuous"/>
    </xf>
    <xf numFmtId="2" fontId="11" fillId="0" borderId="22" xfId="1" applyNumberFormat="1" applyFont="1" applyBorder="1" applyAlignment="1">
      <alignment horizontal="centerContinuous"/>
    </xf>
    <xf numFmtId="2" fontId="12" fillId="0" borderId="20" xfId="1" applyNumberFormat="1" applyFont="1" applyBorder="1" applyAlignment="1">
      <alignment horizontal="centerContinuous"/>
    </xf>
    <xf numFmtId="164" fontId="19" fillId="0" borderId="0" xfId="1" applyNumberFormat="1" applyFont="1" applyAlignment="1">
      <alignment horizontal="right"/>
    </xf>
    <xf numFmtId="4" fontId="21" fillId="0" borderId="0" xfId="2" applyNumberFormat="1" applyFont="1" applyAlignment="1" applyProtection="1"/>
    <xf numFmtId="4" fontId="1" fillId="0" borderId="0" xfId="1" applyNumberFormat="1" applyAlignment="1">
      <alignment wrapText="1"/>
    </xf>
    <xf numFmtId="2" fontId="11" fillId="0" borderId="0" xfId="1" applyNumberFormat="1" applyFont="1" applyAlignment="1">
      <alignment horizontal="left"/>
    </xf>
    <xf numFmtId="2" fontId="12" fillId="0" borderId="0" xfId="1" applyNumberFormat="1" applyFont="1" applyAlignment="1">
      <alignment horizontal="centerContinuous"/>
    </xf>
    <xf numFmtId="2" fontId="11" fillId="0" borderId="0" xfId="1" applyNumberFormat="1" applyFont="1" applyAlignment="1">
      <alignment horizontal="centerContinuous"/>
    </xf>
    <xf numFmtId="2" fontId="14" fillId="0" borderId="12" xfId="1" applyNumberFormat="1" applyFont="1" applyBorder="1" applyAlignment="1">
      <alignment horizontal="right" wrapText="1"/>
    </xf>
    <xf numFmtId="2" fontId="17" fillId="0" borderId="12" xfId="1" applyNumberFormat="1" applyFont="1" applyBorder="1" applyAlignment="1">
      <alignment horizontal="left" wrapText="1"/>
    </xf>
    <xf numFmtId="4" fontId="17" fillId="0" borderId="12" xfId="1" applyNumberFormat="1" applyFont="1" applyBorder="1" applyAlignment="1">
      <alignment horizontal="left" wrapText="1"/>
    </xf>
    <xf numFmtId="2" fontId="20" fillId="0" borderId="12" xfId="1" applyNumberFormat="1" applyFont="1" applyBorder="1" applyAlignment="1">
      <alignment wrapText="1"/>
    </xf>
    <xf numFmtId="2" fontId="13" fillId="0" borderId="12" xfId="1" applyNumberFormat="1" applyFont="1" applyBorder="1" applyAlignment="1">
      <alignment wrapText="1"/>
    </xf>
    <xf numFmtId="4" fontId="13" fillId="0" borderId="12" xfId="1" applyNumberFormat="1" applyFont="1" applyBorder="1" applyAlignment="1">
      <alignment wrapText="1"/>
    </xf>
    <xf numFmtId="2" fontId="27" fillId="0" borderId="0" xfId="1" applyNumberFormat="1" applyFont="1"/>
    <xf numFmtId="4" fontId="24" fillId="0" borderId="0" xfId="1" applyNumberFormat="1" applyFont="1"/>
    <xf numFmtId="0" fontId="28" fillId="0" borderId="0" xfId="1" applyFont="1" applyAlignment="1">
      <alignment horizontal="center"/>
    </xf>
    <xf numFmtId="2" fontId="6" fillId="4" borderId="0" xfId="2" applyNumberFormat="1" applyFill="1" applyAlignment="1" applyProtection="1">
      <alignment horizontal="center"/>
    </xf>
    <xf numFmtId="2" fontId="19" fillId="6" borderId="0" xfId="2" applyNumberFormat="1" applyFont="1" applyFill="1" applyAlignment="1" applyProtection="1">
      <alignment horizontal="left"/>
    </xf>
    <xf numFmtId="2" fontId="19" fillId="6" borderId="0" xfId="1" applyNumberFormat="1" applyFont="1" applyFill="1" applyAlignment="1">
      <alignment horizontal="center"/>
    </xf>
    <xf numFmtId="2" fontId="6" fillId="6" borderId="0" xfId="2" applyNumberFormat="1" applyFill="1" applyAlignment="1" applyProtection="1">
      <alignment horizontal="left"/>
    </xf>
    <xf numFmtId="0" fontId="18" fillId="6" borderId="0" xfId="1" applyFont="1" applyFill="1" applyAlignment="1">
      <alignment horizontal="center"/>
    </xf>
    <xf numFmtId="4" fontId="6" fillId="0" borderId="0" xfId="2" applyNumberFormat="1" applyAlignment="1" applyProtection="1"/>
    <xf numFmtId="2" fontId="1" fillId="7" borderId="0" xfId="1" applyNumberFormat="1" applyFill="1"/>
    <xf numFmtId="2" fontId="29" fillId="7" borderId="0" xfId="1" applyNumberFormat="1" applyFont="1" applyFill="1"/>
    <xf numFmtId="4" fontId="1" fillId="7" borderId="0" xfId="1" applyNumberFormat="1" applyFill="1"/>
    <xf numFmtId="0" fontId="1" fillId="7" borderId="0" xfId="1" applyFill="1"/>
    <xf numFmtId="2" fontId="19" fillId="6" borderId="0" xfId="1" applyNumberFormat="1" applyFont="1" applyFill="1" applyAlignment="1">
      <alignment horizontal="left"/>
    </xf>
    <xf numFmtId="166" fontId="1" fillId="0" borderId="0" xfId="1" applyNumberFormat="1"/>
  </cellXfs>
  <cellStyles count="4">
    <cellStyle name="Hyperlink 2" xfId="2" xr:uid="{1C73DC45-CC17-4902-BBEC-D7791365C6CC}"/>
    <cellStyle name="Normal" xfId="0" builtinId="0"/>
    <cellStyle name="Normal 2" xfId="1" xr:uid="{81490FBB-4A1B-4198-9EFA-A664A70B5761}"/>
    <cellStyle name="Normal 2 2" xfId="3" xr:uid="{3A517A6B-5D61-466F-9CCE-6C1CFBBE0A5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ms.usda.gov/mnreports/ams_3647.pdf" TargetMode="External"/><Relationship Id="rId2" Type="http://schemas.openxmlformats.org/officeDocument/2006/relationships/hyperlink" Target="https://www.ams.usda.gov/mnreports/ams_3646.pdf" TargetMode="External"/><Relationship Id="rId1" Type="http://schemas.openxmlformats.org/officeDocument/2006/relationships/hyperlink" Target="https://www.ams.usda.gov/mnreports/pywwholebroiler.pdf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ams.usda.gov/mnreports/aj_py047.tx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ams.usda.gov/mnreports/nw_py029.txt" TargetMode="External"/><Relationship Id="rId1" Type="http://schemas.openxmlformats.org/officeDocument/2006/relationships/hyperlink" Target="https://www.ams.usda.gov/mnreports/pytturkey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ams.usda.gov/mnreports/aj_py003.txt" TargetMode="External"/><Relationship Id="rId1" Type="http://schemas.openxmlformats.org/officeDocument/2006/relationships/hyperlink" Target="https://www.ams.usda.gov/mnreports/wa_py001.tx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ms.usda.gov/mnreports/nw_py029.txt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www.ams.usda.gov/mnreports/aj_py047.txt" TargetMode="External"/><Relationship Id="rId1" Type="http://schemas.openxmlformats.org/officeDocument/2006/relationships/hyperlink" Target="https://www.ams.usda.gov/mnreports/wa_py001.txt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www.ams.usda.gov/mnreports/aj_py003.tx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87010-55F0-4035-AAA8-07B5945AFE94}">
  <sheetPr transitionEvaluation="1" codeName="Sheet1"/>
  <dimension ref="A1:E37"/>
  <sheetViews>
    <sheetView defaultGridColor="0" colorId="22" zoomScale="85" workbookViewId="0">
      <selection sqref="A1:AZ710"/>
    </sheetView>
  </sheetViews>
  <sheetFormatPr defaultColWidth="7.5546875" defaultRowHeight="15"/>
  <cols>
    <col min="1" max="1" width="15.33203125" style="2" customWidth="1"/>
    <col min="2" max="2" width="8.5546875" style="2" customWidth="1"/>
    <col min="3" max="16384" width="7.5546875" style="2"/>
  </cols>
  <sheetData>
    <row r="1" spans="1:5">
      <c r="A1" s="1">
        <v>45408</v>
      </c>
    </row>
    <row r="3" spans="1:5">
      <c r="A3" s="3"/>
      <c r="B3" s="4"/>
    </row>
    <row r="6" spans="1:5">
      <c r="A6" s="5" t="s">
        <v>0</v>
      </c>
    </row>
    <row r="7" spans="1:5">
      <c r="A7" s="2" t="s">
        <v>1</v>
      </c>
      <c r="B7" s="6" t="s">
        <v>2</v>
      </c>
    </row>
    <row r="8" spans="1:5">
      <c r="A8" s="2" t="s">
        <v>3</v>
      </c>
      <c r="B8" s="7" t="s">
        <v>4</v>
      </c>
    </row>
    <row r="10" spans="1:5">
      <c r="A10" s="2" t="s">
        <v>5</v>
      </c>
    </row>
    <row r="11" spans="1:5">
      <c r="A11" s="2" t="s">
        <v>6</v>
      </c>
    </row>
    <row r="12" spans="1:5">
      <c r="A12" s="2" t="s">
        <v>7</v>
      </c>
    </row>
    <row r="13" spans="1:5">
      <c r="A13" s="5"/>
    </row>
    <row r="14" spans="1:5">
      <c r="A14" s="5"/>
    </row>
    <row r="15" spans="1:5">
      <c r="A15" s="5" t="s">
        <v>8</v>
      </c>
    </row>
    <row r="16" spans="1:5">
      <c r="A16" s="8" t="s">
        <v>9</v>
      </c>
      <c r="E16" s="7" t="s">
        <v>10</v>
      </c>
    </row>
    <row r="17" spans="1:1">
      <c r="A17" s="8" t="s">
        <v>11</v>
      </c>
    </row>
    <row r="18" spans="1:1">
      <c r="A18" s="8" t="s">
        <v>12</v>
      </c>
    </row>
    <row r="19" spans="1:1">
      <c r="A19" s="8" t="s">
        <v>13</v>
      </c>
    </row>
    <row r="20" spans="1:1">
      <c r="A20" s="8" t="s">
        <v>14</v>
      </c>
    </row>
    <row r="21" spans="1:1">
      <c r="A21" s="8" t="s">
        <v>15</v>
      </c>
    </row>
    <row r="22" spans="1:1">
      <c r="A22" s="8" t="s">
        <v>16</v>
      </c>
    </row>
    <row r="23" spans="1:1">
      <c r="A23" s="8" t="s">
        <v>17</v>
      </c>
    </row>
    <row r="26" spans="1:1">
      <c r="A26" s="9" t="s">
        <v>18</v>
      </c>
    </row>
    <row r="28" spans="1:1">
      <c r="A28" s="10" t="s">
        <v>19</v>
      </c>
    </row>
    <row r="30" spans="1:1">
      <c r="A30" s="2" t="s">
        <v>20</v>
      </c>
    </row>
    <row r="32" spans="1:1">
      <c r="A32" s="2" t="s">
        <v>21</v>
      </c>
    </row>
    <row r="34" spans="1:2">
      <c r="A34" s="2" t="s">
        <v>22</v>
      </c>
    </row>
    <row r="36" spans="1:2">
      <c r="A36" s="8" t="s">
        <v>23</v>
      </c>
      <c r="B36" s="11"/>
    </row>
    <row r="37" spans="1:2">
      <c r="A37" s="11"/>
      <c r="B37" s="8" t="s">
        <v>24</v>
      </c>
    </row>
  </sheetData>
  <hyperlinks>
    <hyperlink ref="E16" r:id="rId1" xr:uid="{C6839FB9-F01B-415C-8607-6F42339FBEE1}"/>
    <hyperlink ref="B7" r:id="rId2" xr:uid="{62501B6C-A9E3-46B4-972F-B189E80E1DA3}"/>
    <hyperlink ref="B8" r:id="rId3" xr:uid="{D8C9F607-1F2F-40D2-A5AD-AB35A41C5DBC}"/>
  </hyperlinks>
  <pageMargins left="0.5" right="0.5" top="0.5" bottom="0.5" header="0.5" footer="0.5"/>
  <pageSetup scale="15" orientation="portrait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667C3-85F6-4376-8BA4-D2630E7E9F53}">
  <sheetPr codeName="Sheet2"/>
  <dimension ref="A1:CF1699"/>
  <sheetViews>
    <sheetView tabSelected="1" workbookViewId="0">
      <pane xSplit="1" ySplit="6" topLeftCell="B1670" activePane="bottomRight" state="frozen"/>
      <selection pane="topRight" activeCell="B1" sqref="B1"/>
      <selection pane="bottomLeft" activeCell="A5" sqref="A5"/>
      <selection pane="bottomRight" sqref="A1:AZ1710"/>
    </sheetView>
  </sheetViews>
  <sheetFormatPr defaultRowHeight="12.75"/>
  <cols>
    <col min="1" max="1" width="8.21875" style="11" bestFit="1" customWidth="1"/>
    <col min="2" max="2" width="8.6640625" style="16" customWidth="1"/>
    <col min="3" max="3" width="0.77734375" style="16" customWidth="1"/>
    <col min="4" max="6" width="8.5546875" style="16" customWidth="1"/>
    <col min="7" max="7" width="9.6640625" style="16" customWidth="1"/>
    <col min="8" max="8" width="0.77734375" style="16" customWidth="1"/>
    <col min="9" max="11" width="8.5546875" style="16" customWidth="1"/>
    <col min="12" max="12" width="0.77734375" style="16" customWidth="1"/>
    <col min="13" max="20" width="8.5546875" style="16" customWidth="1"/>
    <col min="21" max="21" width="9.77734375" style="16" customWidth="1"/>
    <col min="22" max="22" width="3" style="16" customWidth="1"/>
    <col min="23" max="30" width="8.5546875" style="16" customWidth="1"/>
    <col min="31" max="31" width="10.6640625" style="16" customWidth="1"/>
    <col min="32" max="36" width="8.5546875" style="16" customWidth="1"/>
    <col min="37" max="37" width="9.5546875" style="16" customWidth="1"/>
    <col min="38" max="41" width="8.5546875" style="16" customWidth="1"/>
    <col min="42" max="42" width="0.77734375" style="16" customWidth="1"/>
    <col min="43" max="44" width="8.77734375" style="16" customWidth="1"/>
    <col min="45" max="45" width="0.77734375" style="16" customWidth="1"/>
    <col min="46" max="47" width="8.5546875" style="16" customWidth="1"/>
    <col min="48" max="49" width="8.77734375" style="16" customWidth="1"/>
    <col min="50" max="50" width="9.88671875" style="16" customWidth="1"/>
    <col min="51" max="51" width="9.5546875" style="16" customWidth="1"/>
    <col min="52" max="53" width="8.5546875" style="16" customWidth="1"/>
    <col min="54" max="54" width="10.44140625" style="16" customWidth="1"/>
    <col min="55" max="55" width="8.109375" style="16" customWidth="1"/>
    <col min="56" max="56" width="2.21875" style="16" customWidth="1"/>
    <col min="57" max="57" width="8.109375" style="16" customWidth="1"/>
    <col min="58" max="58" width="8.88671875" style="15" customWidth="1"/>
    <col min="59" max="60" width="7.5546875" style="15" customWidth="1"/>
    <col min="61" max="61" width="7.5546875" style="16" customWidth="1"/>
    <col min="62" max="62" width="7.5546875" style="15" customWidth="1"/>
    <col min="63" max="63" width="8.44140625" style="15" customWidth="1"/>
    <col min="64" max="65" width="7.5546875" style="15" customWidth="1"/>
    <col min="66" max="66" width="7.5546875" style="16" customWidth="1"/>
    <col min="67" max="69" width="7.5546875" style="15" customWidth="1"/>
    <col min="70" max="72" width="8.88671875" style="11"/>
    <col min="73" max="74" width="8.5546875" style="16" customWidth="1"/>
    <col min="75" max="75" width="10.6640625" style="16" customWidth="1"/>
    <col min="76" max="76" width="8.5546875" style="16" customWidth="1"/>
    <col min="77" max="77" width="10.21875" style="16" customWidth="1"/>
    <col min="78" max="78" width="8.5546875" style="16" customWidth="1"/>
    <col min="79" max="79" width="9.33203125" style="16" customWidth="1"/>
    <col min="80" max="80" width="8.5546875" style="16" customWidth="1"/>
    <col min="81" max="81" width="0.77734375" style="16" customWidth="1"/>
    <col min="82" max="83" width="10" style="16" customWidth="1"/>
    <col min="84" max="84" width="8.5546875" style="16" customWidth="1"/>
    <col min="85" max="16384" width="8.88671875" style="11"/>
  </cols>
  <sheetData>
    <row r="1" spans="1:84" ht="15.75">
      <c r="A1" s="12"/>
      <c r="B1" s="13" t="s">
        <v>25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1"/>
      <c r="BA1" s="11"/>
      <c r="BB1" s="11"/>
      <c r="BC1" s="14" t="s">
        <v>25</v>
      </c>
      <c r="BD1" s="14"/>
      <c r="BE1" s="14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</row>
    <row r="2" spans="1:84" ht="15.75">
      <c r="A2" s="12"/>
      <c r="B2" s="13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1"/>
      <c r="BA2" s="11"/>
      <c r="BB2" s="17" t="s">
        <v>26</v>
      </c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</row>
    <row r="3" spans="1:84" ht="15">
      <c r="A3" s="12"/>
      <c r="B3" s="18" t="s">
        <v>27</v>
      </c>
      <c r="C3" s="19"/>
      <c r="D3" s="20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21"/>
      <c r="V3" s="12"/>
      <c r="W3" s="22" t="s">
        <v>28</v>
      </c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4"/>
      <c r="AY3" s="11"/>
      <c r="AZ3" s="11"/>
      <c r="BA3" s="11"/>
      <c r="BB3" s="17"/>
      <c r="BU3" s="23" t="s">
        <v>29</v>
      </c>
      <c r="BV3" s="23"/>
      <c r="BW3" s="23"/>
      <c r="BX3" s="23"/>
      <c r="BY3" s="23"/>
      <c r="BZ3" s="23"/>
      <c r="CA3" s="23" t="s">
        <v>28</v>
      </c>
      <c r="CB3" s="23"/>
      <c r="CC3" s="23"/>
      <c r="CD3" s="23"/>
      <c r="CE3" s="23"/>
      <c r="CF3" s="24"/>
    </row>
    <row r="4" spans="1:84">
      <c r="A4" s="12"/>
      <c r="B4" s="25" t="s">
        <v>30</v>
      </c>
      <c r="C4" s="26"/>
      <c r="D4" s="27"/>
      <c r="E4" s="26"/>
      <c r="F4" s="26"/>
      <c r="G4" s="26"/>
      <c r="H4" s="26"/>
      <c r="I4" s="28"/>
      <c r="J4" s="28"/>
      <c r="K4" s="28"/>
      <c r="L4" s="26"/>
      <c r="M4" s="26"/>
      <c r="N4" s="26"/>
      <c r="O4" s="26"/>
      <c r="P4" s="26"/>
      <c r="Q4" s="26"/>
      <c r="R4" s="26"/>
      <c r="S4" s="26"/>
      <c r="T4" s="26"/>
      <c r="U4" s="29"/>
      <c r="V4" s="12"/>
      <c r="W4" s="30" t="s">
        <v>31</v>
      </c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2"/>
      <c r="AP4" s="33"/>
      <c r="AQ4" s="30" t="s">
        <v>32</v>
      </c>
      <c r="AR4" s="30"/>
      <c r="AS4" s="33"/>
      <c r="AT4" s="34" t="s">
        <v>33</v>
      </c>
      <c r="AU4" s="35"/>
      <c r="AV4" s="35"/>
      <c r="AW4" s="35"/>
      <c r="AX4" s="36"/>
      <c r="AY4" s="11"/>
      <c r="AZ4" s="11"/>
      <c r="BA4" s="11"/>
      <c r="BB4" s="17"/>
      <c r="BU4" s="30" t="s">
        <v>31</v>
      </c>
      <c r="BV4" s="31"/>
      <c r="BW4" s="31"/>
      <c r="BX4" s="31"/>
      <c r="BY4" s="31"/>
      <c r="BZ4" s="31"/>
      <c r="CA4" s="30" t="s">
        <v>32</v>
      </c>
      <c r="CB4" s="37"/>
      <c r="CC4" s="33"/>
      <c r="CD4" s="30" t="s">
        <v>34</v>
      </c>
      <c r="CE4" s="31"/>
      <c r="CF4" s="32"/>
    </row>
    <row r="5" spans="1:84" ht="15">
      <c r="A5" s="12"/>
      <c r="B5" s="38"/>
      <c r="C5" s="31"/>
      <c r="D5" s="39" t="s">
        <v>35</v>
      </c>
      <c r="E5" s="40"/>
      <c r="F5" s="40"/>
      <c r="G5" s="41"/>
      <c r="H5" s="31"/>
      <c r="I5" s="42" t="s">
        <v>36</v>
      </c>
      <c r="J5" s="43"/>
      <c r="K5" s="44"/>
      <c r="L5" s="31"/>
      <c r="M5" s="39" t="s">
        <v>37</v>
      </c>
      <c r="N5" s="39"/>
      <c r="O5" s="45"/>
      <c r="P5" s="45"/>
      <c r="Q5" s="45"/>
      <c r="R5" s="45"/>
      <c r="S5" s="45"/>
      <c r="T5" s="45"/>
      <c r="U5" s="46"/>
      <c r="V5" s="31"/>
      <c r="W5" s="47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48"/>
      <c r="AP5" s="49"/>
      <c r="AQ5" s="47" t="s">
        <v>38</v>
      </c>
      <c r="AR5" s="30"/>
      <c r="AS5" s="49"/>
      <c r="AT5" s="50" t="s">
        <v>39</v>
      </c>
      <c r="AU5" s="38"/>
      <c r="AV5" s="38"/>
      <c r="AW5" s="38"/>
      <c r="AX5" s="48"/>
      <c r="AY5" s="11"/>
      <c r="AZ5" s="11"/>
      <c r="BA5" s="11"/>
      <c r="BB5" s="51" t="s">
        <v>40</v>
      </c>
      <c r="BC5" s="52"/>
      <c r="BE5" s="51" t="s">
        <v>41</v>
      </c>
      <c r="BF5" s="53"/>
      <c r="BG5" s="53"/>
      <c r="BH5" s="53"/>
      <c r="BI5" s="54"/>
      <c r="BJ5" s="53"/>
      <c r="BK5" s="53"/>
      <c r="BL5" s="53"/>
      <c r="BM5" s="53"/>
      <c r="BN5" s="54"/>
      <c r="BO5" s="53"/>
      <c r="BP5" s="53"/>
      <c r="BQ5" s="55"/>
      <c r="BU5" s="47"/>
      <c r="BV5" s="38"/>
      <c r="BW5" s="38"/>
      <c r="BX5" s="38"/>
      <c r="BY5" s="38"/>
      <c r="BZ5" s="38"/>
      <c r="CA5" s="47" t="s">
        <v>38</v>
      </c>
      <c r="CB5" s="48"/>
      <c r="CC5" s="49"/>
      <c r="CD5" s="47"/>
      <c r="CE5" s="38"/>
      <c r="CF5" s="48"/>
    </row>
    <row r="6" spans="1:84" ht="40.5" customHeight="1">
      <c r="B6" s="56" t="s">
        <v>42</v>
      </c>
      <c r="C6" s="57"/>
      <c r="D6" s="56" t="s">
        <v>43</v>
      </c>
      <c r="E6" s="56" t="s">
        <v>44</v>
      </c>
      <c r="F6" s="56" t="s">
        <v>45</v>
      </c>
      <c r="G6" s="56" t="s">
        <v>46</v>
      </c>
      <c r="H6" s="57"/>
      <c r="I6" s="58" t="s">
        <v>42</v>
      </c>
      <c r="J6" s="58" t="s">
        <v>47</v>
      </c>
      <c r="K6" s="58" t="s">
        <v>48</v>
      </c>
      <c r="L6" s="57"/>
      <c r="M6" s="58" t="s">
        <v>49</v>
      </c>
      <c r="N6" s="58" t="s">
        <v>50</v>
      </c>
      <c r="O6" s="56" t="s">
        <v>51</v>
      </c>
      <c r="P6" s="56" t="s">
        <v>52</v>
      </c>
      <c r="Q6" s="56" t="s">
        <v>53</v>
      </c>
      <c r="R6" s="56" t="s">
        <v>54</v>
      </c>
      <c r="S6" s="56" t="s">
        <v>55</v>
      </c>
      <c r="T6" s="56" t="s">
        <v>56</v>
      </c>
      <c r="U6" s="56" t="s">
        <v>57</v>
      </c>
      <c r="V6" s="57"/>
      <c r="W6" s="56" t="s">
        <v>58</v>
      </c>
      <c r="X6" s="56" t="s">
        <v>59</v>
      </c>
      <c r="Y6" s="56" t="s">
        <v>60</v>
      </c>
      <c r="Z6" s="56" t="s">
        <v>61</v>
      </c>
      <c r="AA6" s="56" t="s">
        <v>62</v>
      </c>
      <c r="AB6" s="56" t="s">
        <v>63</v>
      </c>
      <c r="AC6" s="56" t="s">
        <v>64</v>
      </c>
      <c r="AD6" s="56" t="s">
        <v>65</v>
      </c>
      <c r="AE6" s="56" t="s">
        <v>66</v>
      </c>
      <c r="AF6" s="56" t="s">
        <v>67</v>
      </c>
      <c r="AG6" s="56" t="s">
        <v>68</v>
      </c>
      <c r="AH6" s="56" t="s">
        <v>69</v>
      </c>
      <c r="AI6" s="56" t="s">
        <v>70</v>
      </c>
      <c r="AJ6" s="56" t="s">
        <v>71</v>
      </c>
      <c r="AK6" s="56" t="s">
        <v>72</v>
      </c>
      <c r="AL6" s="56" t="s">
        <v>73</v>
      </c>
      <c r="AM6" s="56" t="s">
        <v>74</v>
      </c>
      <c r="AN6" s="56" t="s">
        <v>75</v>
      </c>
      <c r="AO6" s="56" t="s">
        <v>76</v>
      </c>
      <c r="AP6" s="57"/>
      <c r="AQ6" s="56" t="s">
        <v>67</v>
      </c>
      <c r="AR6" s="59" t="s">
        <v>71</v>
      </c>
      <c r="AS6" s="57"/>
      <c r="AT6" s="56" t="s">
        <v>59</v>
      </c>
      <c r="AU6" s="56" t="s">
        <v>62</v>
      </c>
      <c r="AV6" s="56" t="s">
        <v>67</v>
      </c>
      <c r="AW6" s="56" t="s">
        <v>69</v>
      </c>
      <c r="AX6" s="56" t="s">
        <v>71</v>
      </c>
      <c r="AY6" s="57"/>
      <c r="AZ6" s="11"/>
      <c r="BA6" s="11"/>
      <c r="BB6" s="60" t="s">
        <v>77</v>
      </c>
      <c r="BC6" s="60" t="s">
        <v>78</v>
      </c>
      <c r="BD6" s="61"/>
      <c r="BE6" s="62" t="s">
        <v>79</v>
      </c>
      <c r="BF6" s="63" t="s">
        <v>72</v>
      </c>
      <c r="BG6" s="63" t="s">
        <v>80</v>
      </c>
      <c r="BH6" s="63" t="s">
        <v>81</v>
      </c>
      <c r="BI6" s="62" t="s">
        <v>82</v>
      </c>
      <c r="BJ6" s="63" t="s">
        <v>83</v>
      </c>
      <c r="BK6" s="63" t="s">
        <v>62</v>
      </c>
      <c r="BL6" s="63" t="s">
        <v>84</v>
      </c>
      <c r="BM6" s="63" t="s">
        <v>85</v>
      </c>
      <c r="BN6" s="62" t="s">
        <v>86</v>
      </c>
      <c r="BO6" s="63" t="s">
        <v>87</v>
      </c>
      <c r="BP6" s="63" t="s">
        <v>70</v>
      </c>
      <c r="BQ6" s="63" t="s">
        <v>88</v>
      </c>
      <c r="BU6" s="56" t="s">
        <v>89</v>
      </c>
      <c r="BV6" s="56" t="s">
        <v>90</v>
      </c>
      <c r="BW6" s="56" t="s">
        <v>91</v>
      </c>
      <c r="BX6" s="56" t="s">
        <v>92</v>
      </c>
      <c r="BY6" s="56" t="s">
        <v>93</v>
      </c>
      <c r="BZ6" s="56" t="s">
        <v>94</v>
      </c>
      <c r="CA6" s="56" t="s">
        <v>91</v>
      </c>
      <c r="CB6" s="56" t="s">
        <v>92</v>
      </c>
      <c r="CC6" s="57"/>
      <c r="CD6" s="56" t="s">
        <v>91</v>
      </c>
      <c r="CE6" s="56" t="s">
        <v>92</v>
      </c>
      <c r="CF6" s="56" t="s">
        <v>74</v>
      </c>
    </row>
    <row r="7" spans="1:84" s="64" customFormat="1">
      <c r="B7" s="65"/>
      <c r="W7" s="66"/>
      <c r="X7" s="66"/>
      <c r="Y7" s="66"/>
      <c r="BA7" s="67" t="s">
        <v>95</v>
      </c>
      <c r="BB7" s="65"/>
      <c r="BC7" s="65" t="s">
        <v>96</v>
      </c>
      <c r="BD7" s="65"/>
      <c r="BE7" s="68" t="s">
        <v>97</v>
      </c>
      <c r="BF7" s="69"/>
      <c r="BG7" s="69"/>
      <c r="BH7" s="69"/>
      <c r="BI7" s="70"/>
      <c r="BJ7" s="69"/>
      <c r="BK7" s="69"/>
      <c r="BL7" s="69"/>
      <c r="BM7" s="69"/>
      <c r="BN7" s="70"/>
      <c r="BO7" s="69"/>
      <c r="BP7" s="69"/>
      <c r="BQ7" s="69"/>
      <c r="BU7" s="66"/>
      <c r="BV7" s="66"/>
    </row>
    <row r="8" spans="1:84">
      <c r="A8" s="71">
        <v>33607</v>
      </c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>
        <v>46</v>
      </c>
      <c r="BC8" s="66">
        <f>51.22</f>
        <v>51.22</v>
      </c>
      <c r="BD8" s="66"/>
      <c r="BE8" s="66">
        <v>171.52</v>
      </c>
      <c r="BI8" s="66">
        <v>39</v>
      </c>
      <c r="BN8" s="66">
        <v>62.94</v>
      </c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</row>
    <row r="9" spans="1:84">
      <c r="A9" s="71">
        <v>33614</v>
      </c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>
        <v>47</v>
      </c>
      <c r="BC9" s="66">
        <f>51.38</f>
        <v>51.38</v>
      </c>
      <c r="BD9" s="66"/>
      <c r="BE9" s="66">
        <v>178.79</v>
      </c>
      <c r="BI9" s="66">
        <v>37.97</v>
      </c>
      <c r="BN9" s="66">
        <v>66.56</v>
      </c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</row>
    <row r="10" spans="1:84">
      <c r="A10" s="71">
        <v>33621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>
        <v>47</v>
      </c>
      <c r="BC10" s="66">
        <f>49.97</f>
        <v>49.97</v>
      </c>
      <c r="BD10" s="66"/>
      <c r="BE10" s="66">
        <v>174.59</v>
      </c>
      <c r="BI10" s="66">
        <v>38.15</v>
      </c>
      <c r="BN10" s="66">
        <v>66.849999999999994</v>
      </c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</row>
    <row r="11" spans="1:84">
      <c r="A11" s="71">
        <v>33628</v>
      </c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>
        <v>48</v>
      </c>
      <c r="BC11" s="66">
        <f>48.04</f>
        <v>48.04</v>
      </c>
      <c r="BD11" s="66"/>
      <c r="BE11" s="66">
        <v>172.86</v>
      </c>
      <c r="BI11" s="66">
        <v>38.08</v>
      </c>
      <c r="BN11" s="66">
        <v>57.22</v>
      </c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</row>
    <row r="12" spans="1:84">
      <c r="A12" s="71">
        <v>33635</v>
      </c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>
        <v>47</v>
      </c>
      <c r="BC12" s="66">
        <f>48.61</f>
        <v>48.61</v>
      </c>
      <c r="BD12" s="66"/>
      <c r="BE12" s="66">
        <v>172.74</v>
      </c>
      <c r="BI12" s="66">
        <v>38.39</v>
      </c>
      <c r="BN12" s="66">
        <v>49.97</v>
      </c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</row>
    <row r="13" spans="1:84">
      <c r="A13" s="71">
        <v>33642</v>
      </c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>
        <v>46</v>
      </c>
      <c r="BC13" s="66">
        <f>50.11</f>
        <v>50.11</v>
      </c>
      <c r="BD13" s="66"/>
      <c r="BE13" s="66">
        <v>172.07</v>
      </c>
      <c r="BI13" s="66">
        <v>37.869999999999997</v>
      </c>
      <c r="BN13" s="66">
        <v>45.51</v>
      </c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</row>
    <row r="14" spans="1:84">
      <c r="A14" s="71">
        <v>33649</v>
      </c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>
        <v>46</v>
      </c>
      <c r="BC14" s="66">
        <f>51.21</f>
        <v>51.21</v>
      </c>
      <c r="BD14" s="66"/>
      <c r="BE14" s="66">
        <v>174.18</v>
      </c>
      <c r="BI14" s="66">
        <v>38.159999999999997</v>
      </c>
      <c r="BN14" s="66">
        <v>45.76</v>
      </c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</row>
    <row r="15" spans="1:84">
      <c r="A15" s="71">
        <v>33656</v>
      </c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>
        <v>47</v>
      </c>
      <c r="BC15" s="66">
        <f>51.17</f>
        <v>51.17</v>
      </c>
      <c r="BD15" s="66"/>
      <c r="BE15" s="66">
        <v>179.06</v>
      </c>
      <c r="BI15" s="66">
        <v>37.24</v>
      </c>
      <c r="BN15" s="66">
        <v>46.4</v>
      </c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</row>
    <row r="16" spans="1:84">
      <c r="A16" s="71">
        <v>33663</v>
      </c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>
        <v>48</v>
      </c>
      <c r="BC16" s="66">
        <f>50.53</f>
        <v>50.53</v>
      </c>
      <c r="BD16" s="66"/>
      <c r="BE16" s="66">
        <v>179.19</v>
      </c>
      <c r="BI16" s="66">
        <v>38.51</v>
      </c>
      <c r="BN16" s="66">
        <v>45.14</v>
      </c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</row>
    <row r="17" spans="1:84">
      <c r="A17" s="71">
        <v>33670</v>
      </c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>
        <v>48</v>
      </c>
      <c r="BC17" s="66">
        <f>50.54</f>
        <v>50.54</v>
      </c>
      <c r="BD17" s="66"/>
      <c r="BE17" s="66">
        <v>190.73</v>
      </c>
      <c r="BI17" s="66">
        <v>36.92</v>
      </c>
      <c r="BN17" s="66">
        <v>43.93</v>
      </c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</row>
    <row r="18" spans="1:84">
      <c r="A18" s="71">
        <v>33677</v>
      </c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>
        <v>47</v>
      </c>
      <c r="BC18" s="66">
        <f>50.39</f>
        <v>50.39</v>
      </c>
      <c r="BD18" s="66"/>
      <c r="BE18" s="66">
        <v>192.54</v>
      </c>
      <c r="BI18" s="66">
        <v>37.57</v>
      </c>
      <c r="BN18" s="66">
        <v>45.62</v>
      </c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</row>
    <row r="19" spans="1:84">
      <c r="A19" s="71">
        <v>33684</v>
      </c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>
        <v>48</v>
      </c>
      <c r="BC19" s="66">
        <f>49.5</f>
        <v>49.5</v>
      </c>
      <c r="BD19" s="66"/>
      <c r="BE19" s="66">
        <v>195.03</v>
      </c>
      <c r="BI19" s="66">
        <v>36.090000000000003</v>
      </c>
      <c r="BN19" s="66">
        <v>44.36</v>
      </c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</row>
    <row r="20" spans="1:84">
      <c r="A20" s="71">
        <v>33691</v>
      </c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>
        <v>47</v>
      </c>
      <c r="BC20" s="66">
        <f>49.11</f>
        <v>49.11</v>
      </c>
      <c r="BD20" s="66"/>
      <c r="BE20" s="66">
        <v>199.62</v>
      </c>
      <c r="BI20" s="66">
        <v>35.25</v>
      </c>
      <c r="BN20" s="66">
        <v>42.33</v>
      </c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</row>
    <row r="21" spans="1:84">
      <c r="A21" s="71">
        <v>33698</v>
      </c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>
        <v>47</v>
      </c>
      <c r="BC21" s="66">
        <f>49.41</f>
        <v>49.41</v>
      </c>
      <c r="BD21" s="66"/>
      <c r="BE21" s="66">
        <v>194.06</v>
      </c>
      <c r="BI21" s="66">
        <v>35.18</v>
      </c>
      <c r="BN21" s="66">
        <v>37.630000000000003</v>
      </c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</row>
    <row r="22" spans="1:84">
      <c r="A22" s="71">
        <v>33705</v>
      </c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>
        <v>48</v>
      </c>
      <c r="BC22" s="66">
        <f>49.16</f>
        <v>49.16</v>
      </c>
      <c r="BD22" s="66"/>
      <c r="BE22" s="66">
        <v>190.47</v>
      </c>
      <c r="BI22" s="66">
        <v>35.130000000000003</v>
      </c>
      <c r="BN22" s="66">
        <v>36.49</v>
      </c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</row>
    <row r="23" spans="1:84">
      <c r="A23" s="71">
        <v>33712</v>
      </c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>
        <v>47</v>
      </c>
      <c r="BC23" s="66">
        <f>49.45</f>
        <v>49.45</v>
      </c>
      <c r="BD23" s="66"/>
      <c r="BE23" s="66">
        <v>189.78</v>
      </c>
      <c r="BI23" s="66">
        <v>35.69</v>
      </c>
      <c r="BN23" s="66">
        <v>44.63</v>
      </c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</row>
    <row r="24" spans="1:84">
      <c r="A24" s="71">
        <v>33719</v>
      </c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>
        <v>47</v>
      </c>
      <c r="BC24" s="66">
        <f>50.1</f>
        <v>50.1</v>
      </c>
      <c r="BD24" s="66"/>
      <c r="BE24" s="66">
        <v>190.68</v>
      </c>
      <c r="BI24" s="66">
        <v>34.99</v>
      </c>
      <c r="BN24" s="66">
        <v>52.85</v>
      </c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</row>
    <row r="25" spans="1:84">
      <c r="A25" s="71">
        <v>33726</v>
      </c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>
        <v>48</v>
      </c>
      <c r="BC25" s="66">
        <f>51.2</f>
        <v>51.2</v>
      </c>
      <c r="BD25" s="66"/>
      <c r="BE25" s="66">
        <v>200.95</v>
      </c>
      <c r="BI25" s="66">
        <v>35.479999999999997</v>
      </c>
      <c r="BN25" s="66">
        <v>53.53</v>
      </c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</row>
    <row r="26" spans="1:84">
      <c r="A26" s="71">
        <v>33733</v>
      </c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>
        <v>48</v>
      </c>
      <c r="BC26" s="66">
        <f>54.04</f>
        <v>54.04</v>
      </c>
      <c r="BD26" s="66"/>
      <c r="BE26" s="66">
        <v>207.45</v>
      </c>
      <c r="BI26" s="66">
        <v>34.47</v>
      </c>
      <c r="BN26" s="66">
        <v>53.51</v>
      </c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</row>
    <row r="27" spans="1:84">
      <c r="A27" s="71">
        <v>33740</v>
      </c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>
        <v>49</v>
      </c>
      <c r="BC27" s="66">
        <f>56.58</f>
        <v>56.58</v>
      </c>
      <c r="BD27" s="66"/>
      <c r="BE27" s="66">
        <v>221.44</v>
      </c>
      <c r="BI27" s="66">
        <v>35</v>
      </c>
      <c r="BN27" s="66">
        <v>54.15</v>
      </c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</row>
    <row r="28" spans="1:84">
      <c r="A28" s="71">
        <v>33747</v>
      </c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>
        <v>51</v>
      </c>
      <c r="BC28" s="66">
        <f>58.41</f>
        <v>58.41</v>
      </c>
      <c r="BD28" s="66"/>
      <c r="BE28" s="66">
        <v>228.54</v>
      </c>
      <c r="BI28" s="66">
        <v>35.79</v>
      </c>
      <c r="BN28" s="66">
        <v>54.7</v>
      </c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</row>
    <row r="29" spans="1:84">
      <c r="A29" s="71">
        <v>33754</v>
      </c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>
        <v>53</v>
      </c>
      <c r="BC29" s="66">
        <f>55.88</f>
        <v>55.88</v>
      </c>
      <c r="BD29" s="66"/>
      <c r="BE29" s="66">
        <v>228.3</v>
      </c>
      <c r="BI29" s="66">
        <v>35.03</v>
      </c>
      <c r="BN29" s="66">
        <v>52.58</v>
      </c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</row>
    <row r="30" spans="1:84">
      <c r="A30" s="71">
        <v>33761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>
        <v>54</v>
      </c>
      <c r="BC30" s="66">
        <f>51.54</f>
        <v>51.54</v>
      </c>
      <c r="BD30" s="66"/>
      <c r="BE30" s="66">
        <v>204.34</v>
      </c>
      <c r="BI30" s="66">
        <v>35.4</v>
      </c>
      <c r="BN30" s="66">
        <v>47.86</v>
      </c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</row>
    <row r="31" spans="1:84">
      <c r="A31" s="71">
        <v>33768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>
        <v>54</v>
      </c>
      <c r="BC31" s="66">
        <f>50.57</f>
        <v>50.57</v>
      </c>
      <c r="BD31" s="66"/>
      <c r="BE31" s="66">
        <v>201.04</v>
      </c>
      <c r="BI31" s="66">
        <v>35.11</v>
      </c>
      <c r="BN31" s="66">
        <v>47.92</v>
      </c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</row>
    <row r="32" spans="1:84">
      <c r="A32" s="71">
        <v>33775</v>
      </c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>
        <v>50</v>
      </c>
      <c r="BC32" s="66">
        <f>51.53</f>
        <v>51.53</v>
      </c>
      <c r="BD32" s="66"/>
      <c r="BE32" s="66">
        <v>207.49</v>
      </c>
      <c r="BI32" s="66">
        <v>36.43</v>
      </c>
      <c r="BN32" s="66">
        <v>48.14</v>
      </c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</row>
    <row r="33" spans="1:84">
      <c r="A33" s="71">
        <v>33782</v>
      </c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>
        <v>49</v>
      </c>
      <c r="BC33" s="66">
        <f>54.76</f>
        <v>54.76</v>
      </c>
      <c r="BD33" s="66"/>
      <c r="BE33" s="66">
        <v>213.46</v>
      </c>
      <c r="BI33" s="66">
        <v>36.19</v>
      </c>
      <c r="BN33" s="66">
        <v>48.88</v>
      </c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</row>
    <row r="34" spans="1:84">
      <c r="A34" s="71">
        <v>33789</v>
      </c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>
        <v>49</v>
      </c>
      <c r="BC34" s="66">
        <f>56.69</f>
        <v>56.69</v>
      </c>
      <c r="BD34" s="66"/>
      <c r="BE34" s="66">
        <v>223.34</v>
      </c>
      <c r="BI34" s="66">
        <v>36.380000000000003</v>
      </c>
      <c r="BN34" s="66">
        <v>44.79</v>
      </c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</row>
    <row r="35" spans="1:84">
      <c r="A35" s="71">
        <v>33796</v>
      </c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>
        <v>52</v>
      </c>
      <c r="BC35" s="66">
        <f>56.66</f>
        <v>56.66</v>
      </c>
      <c r="BD35" s="66"/>
      <c r="BE35" s="66">
        <v>219.68</v>
      </c>
      <c r="BI35" s="66">
        <v>35.58</v>
      </c>
      <c r="BN35" s="66">
        <v>43.36</v>
      </c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</row>
    <row r="36" spans="1:84">
      <c r="A36" s="71">
        <v>33803</v>
      </c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>
        <v>54</v>
      </c>
      <c r="BC36" s="66">
        <f>56.07</f>
        <v>56.07</v>
      </c>
      <c r="BD36" s="66"/>
      <c r="BE36" s="66">
        <v>213.39</v>
      </c>
      <c r="BI36" s="66">
        <v>36.4</v>
      </c>
      <c r="BN36" s="66">
        <v>44.51</v>
      </c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</row>
    <row r="37" spans="1:84">
      <c r="A37" s="71">
        <v>33810</v>
      </c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>
        <v>54</v>
      </c>
      <c r="BC37" s="66">
        <f>56.03</f>
        <v>56.03</v>
      </c>
      <c r="BD37" s="66"/>
      <c r="BE37" s="66">
        <v>225.92</v>
      </c>
      <c r="BI37" s="66">
        <v>36.15</v>
      </c>
      <c r="BN37" s="66">
        <v>48.55</v>
      </c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</row>
    <row r="38" spans="1:84">
      <c r="A38" s="71">
        <v>33817</v>
      </c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>
        <v>53</v>
      </c>
      <c r="BC38" s="66">
        <f>55.42</f>
        <v>55.42</v>
      </c>
      <c r="BD38" s="66"/>
      <c r="BE38" s="66">
        <v>238.32</v>
      </c>
      <c r="BI38" s="66">
        <v>34.53</v>
      </c>
      <c r="BN38" s="66">
        <v>45.9</v>
      </c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</row>
    <row r="39" spans="1:84">
      <c r="A39" s="71">
        <v>33824</v>
      </c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>
        <v>54</v>
      </c>
      <c r="BC39" s="66">
        <f>56.61</f>
        <v>56.61</v>
      </c>
      <c r="BD39" s="66"/>
      <c r="BE39" s="66">
        <v>225.56</v>
      </c>
      <c r="BI39" s="66">
        <v>34.299999999999997</v>
      </c>
      <c r="BN39" s="66">
        <v>40.85</v>
      </c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</row>
    <row r="40" spans="1:84">
      <c r="A40" s="71">
        <v>33831</v>
      </c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>
        <v>54</v>
      </c>
      <c r="BC40" s="66">
        <f>57.67</f>
        <v>57.67</v>
      </c>
      <c r="BD40" s="66"/>
      <c r="BE40" s="66">
        <v>229.22</v>
      </c>
      <c r="BI40" s="66">
        <v>35.700000000000003</v>
      </c>
      <c r="BN40" s="66">
        <v>41.05</v>
      </c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</row>
    <row r="41" spans="1:84">
      <c r="A41" s="71">
        <v>33838</v>
      </c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>
        <v>54</v>
      </c>
      <c r="BC41" s="66">
        <f>54.81</f>
        <v>54.81</v>
      </c>
      <c r="BD41" s="66"/>
      <c r="BE41" s="66">
        <v>230.81</v>
      </c>
      <c r="BI41" s="66">
        <v>35.700000000000003</v>
      </c>
      <c r="BN41" s="66">
        <v>42.96</v>
      </c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</row>
    <row r="42" spans="1:84">
      <c r="A42" s="71">
        <v>33845</v>
      </c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>
        <v>56</v>
      </c>
      <c r="BC42" s="66">
        <f>50.42</f>
        <v>50.42</v>
      </c>
      <c r="BD42" s="66"/>
      <c r="BE42" s="66">
        <v>216.17</v>
      </c>
      <c r="BI42" s="66">
        <v>34.57</v>
      </c>
      <c r="BN42" s="66">
        <v>43</v>
      </c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</row>
    <row r="43" spans="1:84">
      <c r="A43" s="71">
        <v>33852</v>
      </c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>
        <v>54</v>
      </c>
      <c r="BC43" s="66">
        <f>50.76</f>
        <v>50.76</v>
      </c>
      <c r="BD43" s="66"/>
      <c r="BE43" s="66">
        <v>209.28</v>
      </c>
      <c r="BI43" s="66">
        <v>34.880000000000003</v>
      </c>
      <c r="BN43" s="66">
        <v>37.090000000000003</v>
      </c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</row>
    <row r="44" spans="1:84">
      <c r="A44" s="71">
        <v>33859</v>
      </c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>
        <v>50</v>
      </c>
      <c r="BC44" s="66">
        <f>51.83</f>
        <v>51.83</v>
      </c>
      <c r="BD44" s="66"/>
      <c r="BE44" s="66">
        <v>217.91</v>
      </c>
      <c r="BI44" s="66">
        <v>35.5</v>
      </c>
      <c r="BN44" s="66">
        <v>39.19</v>
      </c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</row>
    <row r="45" spans="1:84">
      <c r="A45" s="71">
        <v>33866</v>
      </c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>
        <v>50</v>
      </c>
      <c r="BC45" s="66">
        <f>52.14</f>
        <v>52.14</v>
      </c>
      <c r="BD45" s="66"/>
      <c r="BE45" s="66">
        <v>239.04</v>
      </c>
      <c r="BI45" s="66">
        <v>36.71</v>
      </c>
      <c r="BN45" s="66">
        <v>45.3</v>
      </c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</row>
    <row r="46" spans="1:84">
      <c r="A46" s="71">
        <v>33873</v>
      </c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>
        <v>50</v>
      </c>
      <c r="BC46" s="66">
        <f>52.48</f>
        <v>52.48</v>
      </c>
      <c r="BD46" s="66"/>
      <c r="BE46" s="66">
        <v>235.72</v>
      </c>
      <c r="BI46" s="66">
        <v>36.49</v>
      </c>
      <c r="BN46" s="66">
        <v>45.74</v>
      </c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</row>
    <row r="47" spans="1:84">
      <c r="A47" s="71">
        <v>33880</v>
      </c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>
        <v>50</v>
      </c>
      <c r="BC47" s="66">
        <f>52.02</f>
        <v>52.02</v>
      </c>
      <c r="BD47" s="66"/>
      <c r="BE47" s="66">
        <v>215.78</v>
      </c>
      <c r="BI47" s="66">
        <v>34.119999999999997</v>
      </c>
      <c r="BN47" s="66">
        <v>46.21</v>
      </c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</row>
    <row r="48" spans="1:84">
      <c r="A48" s="71">
        <v>33887</v>
      </c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>
        <v>51</v>
      </c>
      <c r="BC48" s="66">
        <f>54.18</f>
        <v>54.18</v>
      </c>
      <c r="BD48" s="66"/>
      <c r="BE48" s="66">
        <v>212.69</v>
      </c>
      <c r="BI48" s="66">
        <v>35.1</v>
      </c>
      <c r="BN48" s="66">
        <v>44.44</v>
      </c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</row>
    <row r="49" spans="1:84">
      <c r="A49" s="71">
        <v>33894</v>
      </c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>
        <v>51</v>
      </c>
      <c r="BC49" s="66">
        <f>55.02</f>
        <v>55.02</v>
      </c>
      <c r="BD49" s="66"/>
      <c r="BE49" s="66">
        <v>221.18</v>
      </c>
      <c r="BI49" s="66">
        <v>35.520000000000003</v>
      </c>
      <c r="BN49" s="66">
        <v>45.98</v>
      </c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</row>
    <row r="50" spans="1:84">
      <c r="A50" s="71">
        <v>33901</v>
      </c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>
        <v>52</v>
      </c>
      <c r="BC50" s="66">
        <f>54.64</f>
        <v>54.64</v>
      </c>
      <c r="BD50" s="66"/>
      <c r="BE50" s="66">
        <v>211.2</v>
      </c>
      <c r="BI50" s="66">
        <v>36.770000000000003</v>
      </c>
      <c r="BN50" s="66">
        <v>46.12</v>
      </c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</row>
    <row r="51" spans="1:84">
      <c r="A51" s="71">
        <v>33908</v>
      </c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>
        <v>53</v>
      </c>
      <c r="BC51" s="66">
        <f>54.44</f>
        <v>54.44</v>
      </c>
      <c r="BD51" s="66"/>
      <c r="BE51" s="66">
        <v>195.55</v>
      </c>
      <c r="BI51" s="66">
        <v>36.32</v>
      </c>
      <c r="BN51" s="66">
        <v>41.39</v>
      </c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</row>
    <row r="52" spans="1:84">
      <c r="A52" s="71">
        <v>33915</v>
      </c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>
        <v>52</v>
      </c>
      <c r="BC52" s="66">
        <f>54.75</f>
        <v>54.75</v>
      </c>
      <c r="BD52" s="66"/>
      <c r="BE52" s="66">
        <v>193.58</v>
      </c>
      <c r="BI52" s="66">
        <v>36.39</v>
      </c>
      <c r="BN52" s="66">
        <v>39.04</v>
      </c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</row>
    <row r="53" spans="1:84">
      <c r="A53" s="71">
        <v>33922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>
        <v>52</v>
      </c>
      <c r="BC53" s="66">
        <f>55.37</f>
        <v>55.37</v>
      </c>
      <c r="BD53" s="66"/>
      <c r="BE53" s="66">
        <v>194.26</v>
      </c>
      <c r="BI53" s="66">
        <v>36.159999999999997</v>
      </c>
      <c r="BN53" s="66">
        <v>40.619999999999997</v>
      </c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</row>
    <row r="54" spans="1:84">
      <c r="A54" s="71">
        <v>33929</v>
      </c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>
        <v>53</v>
      </c>
      <c r="BC54" s="66">
        <f>55.34</f>
        <v>55.34</v>
      </c>
      <c r="BD54" s="66"/>
      <c r="BE54" s="66">
        <v>201.1</v>
      </c>
      <c r="BI54" s="66">
        <v>36.92</v>
      </c>
      <c r="BN54" s="66">
        <v>48.18</v>
      </c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</row>
    <row r="55" spans="1:84">
      <c r="A55" s="71">
        <v>33936</v>
      </c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>
        <v>53</v>
      </c>
      <c r="BC55" s="66">
        <f>55.08</f>
        <v>55.08</v>
      </c>
      <c r="BD55" s="66"/>
      <c r="BE55" s="66">
        <v>201.01</v>
      </c>
      <c r="BI55" s="66">
        <v>35.840000000000003</v>
      </c>
      <c r="BN55" s="66">
        <v>51.17</v>
      </c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</row>
    <row r="56" spans="1:84">
      <c r="A56" s="71">
        <v>33943</v>
      </c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>
        <v>53</v>
      </c>
      <c r="BC56" s="66">
        <f>52.95</f>
        <v>52.95</v>
      </c>
      <c r="BD56" s="66"/>
      <c r="BE56" s="66">
        <v>197.67</v>
      </c>
      <c r="BI56" s="66">
        <v>37.04</v>
      </c>
      <c r="BN56" s="66">
        <v>51.13</v>
      </c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</row>
    <row r="57" spans="1:84">
      <c r="A57" s="71">
        <v>33950</v>
      </c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>
        <v>52</v>
      </c>
      <c r="BC57" s="66">
        <f>49.96</f>
        <v>49.96</v>
      </c>
      <c r="BD57" s="66"/>
      <c r="BE57" s="66">
        <v>190.88</v>
      </c>
      <c r="BI57" s="66">
        <v>36.51</v>
      </c>
      <c r="BN57" s="66">
        <v>50.2</v>
      </c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</row>
    <row r="58" spans="1:84">
      <c r="A58" s="71">
        <v>33957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>
        <v>49</v>
      </c>
      <c r="BC58" s="66">
        <f>48.69</f>
        <v>48.69</v>
      </c>
      <c r="BD58" s="66"/>
      <c r="BE58" s="66">
        <v>183.41</v>
      </c>
      <c r="BI58" s="66">
        <v>36.75</v>
      </c>
      <c r="BN58" s="66">
        <v>51.07</v>
      </c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</row>
    <row r="59" spans="1:84">
      <c r="A59" s="71">
        <v>33964</v>
      </c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>
        <v>48</v>
      </c>
      <c r="BC59" s="66">
        <f>49.19</f>
        <v>49.19</v>
      </c>
      <c r="BD59" s="66"/>
      <c r="BE59" s="66">
        <v>177.5</v>
      </c>
      <c r="BI59" s="66">
        <v>35.130000000000003</v>
      </c>
      <c r="BN59" s="66">
        <v>51.44</v>
      </c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</row>
    <row r="60" spans="1:84">
      <c r="A60" s="71">
        <v>33971</v>
      </c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>
        <v>48</v>
      </c>
      <c r="BC60" s="66">
        <f>50.95</f>
        <v>50.95</v>
      </c>
      <c r="BD60" s="66"/>
      <c r="BE60" s="66">
        <v>191.01</v>
      </c>
      <c r="BI60" s="66">
        <v>35.909999999999997</v>
      </c>
      <c r="BN60" s="66">
        <v>58.51</v>
      </c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</row>
    <row r="61" spans="1:84">
      <c r="A61" s="71">
        <v>33978</v>
      </c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>
        <v>50.5</v>
      </c>
      <c r="BC61" s="66">
        <f>52.84</f>
        <v>52.84</v>
      </c>
      <c r="BD61" s="66"/>
      <c r="BE61" s="66">
        <v>206.72</v>
      </c>
      <c r="BI61" s="66">
        <v>37.03</v>
      </c>
      <c r="BN61" s="66">
        <v>62.04</v>
      </c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</row>
    <row r="62" spans="1:84">
      <c r="A62" s="71">
        <v>33985</v>
      </c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>
        <v>50.75</v>
      </c>
      <c r="BC62" s="66">
        <f>52.49</f>
        <v>52.49</v>
      </c>
      <c r="BD62" s="66"/>
      <c r="BE62" s="66">
        <v>204.42</v>
      </c>
      <c r="BI62" s="66">
        <v>36.6</v>
      </c>
      <c r="BN62" s="66">
        <v>64.3</v>
      </c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</row>
    <row r="63" spans="1:84">
      <c r="A63" s="71">
        <v>33992</v>
      </c>
      <c r="B63" s="66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>
        <v>50.75</v>
      </c>
      <c r="BC63" s="66">
        <f>52.24</f>
        <v>52.24</v>
      </c>
      <c r="BD63" s="66"/>
      <c r="BE63" s="66">
        <v>202.16</v>
      </c>
      <c r="BI63" s="66">
        <v>37.04</v>
      </c>
      <c r="BN63" s="66">
        <v>54.35</v>
      </c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</row>
    <row r="64" spans="1:84">
      <c r="A64" s="71">
        <v>33999</v>
      </c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>
        <v>50.75</v>
      </c>
      <c r="BC64" s="66">
        <f>52.67</f>
        <v>52.67</v>
      </c>
      <c r="BD64" s="66"/>
      <c r="BE64" s="66">
        <v>198.79</v>
      </c>
      <c r="BI64" s="66">
        <v>35.4</v>
      </c>
      <c r="BN64" s="66">
        <v>45.59</v>
      </c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</row>
    <row r="65" spans="1:84">
      <c r="A65" s="71">
        <v>34006</v>
      </c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>
        <v>50.75</v>
      </c>
      <c r="BC65" s="66">
        <f>52.49</f>
        <v>52.49</v>
      </c>
      <c r="BD65" s="66"/>
      <c r="BE65" s="66">
        <v>200.21</v>
      </c>
      <c r="BI65" s="66">
        <v>34.39</v>
      </c>
      <c r="BN65" s="66">
        <v>40.909999999999997</v>
      </c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</row>
    <row r="66" spans="1:84">
      <c r="A66" s="71">
        <v>34013</v>
      </c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>
        <v>51</v>
      </c>
      <c r="BC66" s="66">
        <f>53.4</f>
        <v>53.4</v>
      </c>
      <c r="BD66" s="66"/>
      <c r="BE66" s="66">
        <v>186.92</v>
      </c>
      <c r="BI66" s="66">
        <v>36.340000000000003</v>
      </c>
      <c r="BN66" s="66">
        <v>41.75</v>
      </c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</row>
    <row r="67" spans="1:84">
      <c r="A67" s="71">
        <v>34020</v>
      </c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>
        <v>51.25</v>
      </c>
      <c r="BC67" s="66">
        <f>53.45</f>
        <v>53.45</v>
      </c>
      <c r="BD67" s="66"/>
      <c r="BE67" s="66">
        <v>188.3</v>
      </c>
      <c r="BI67" s="66">
        <v>36.65</v>
      </c>
      <c r="BN67" s="66">
        <v>42.05</v>
      </c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</row>
    <row r="68" spans="1:84">
      <c r="A68" s="71">
        <v>34027</v>
      </c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>
        <v>51.5</v>
      </c>
      <c r="BC68" s="66">
        <f>53.94</f>
        <v>53.94</v>
      </c>
      <c r="BD68" s="66"/>
      <c r="BE68" s="66">
        <v>194.38</v>
      </c>
      <c r="BI68" s="66">
        <v>36.11</v>
      </c>
      <c r="BN68" s="66">
        <v>42.81</v>
      </c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</row>
    <row r="69" spans="1:84">
      <c r="A69" s="71">
        <v>34034</v>
      </c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>
        <v>51.75</v>
      </c>
      <c r="BC69" s="66">
        <f>53.98</f>
        <v>53.98</v>
      </c>
      <c r="BD69" s="66"/>
      <c r="BE69" s="66">
        <v>200.15</v>
      </c>
      <c r="BI69" s="66">
        <v>34.9</v>
      </c>
      <c r="BN69" s="66">
        <v>41.75</v>
      </c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</row>
    <row r="70" spans="1:84">
      <c r="A70" s="71">
        <v>34041</v>
      </c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>
        <v>52</v>
      </c>
      <c r="BC70" s="66">
        <f>54.46</f>
        <v>54.46</v>
      </c>
      <c r="BD70" s="66"/>
      <c r="BE70" s="66">
        <v>203.64</v>
      </c>
      <c r="BI70" s="66">
        <v>35.21</v>
      </c>
      <c r="BN70" s="66">
        <v>42.1</v>
      </c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</row>
    <row r="71" spans="1:84">
      <c r="A71" s="71">
        <v>34048</v>
      </c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>
        <v>52.75</v>
      </c>
      <c r="BC71" s="66">
        <f>54.2</f>
        <v>54.2</v>
      </c>
      <c r="BD71" s="66"/>
      <c r="BE71" s="66">
        <v>200.7</v>
      </c>
      <c r="BI71" s="66">
        <v>35.35</v>
      </c>
      <c r="BN71" s="66">
        <v>40</v>
      </c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</row>
    <row r="72" spans="1:84">
      <c r="A72" s="71">
        <v>34055</v>
      </c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>
        <v>52.5</v>
      </c>
      <c r="BC72" s="66">
        <f>53.27</f>
        <v>53.27</v>
      </c>
      <c r="BD72" s="66"/>
      <c r="BE72" s="66">
        <v>191.67</v>
      </c>
      <c r="BI72" s="66">
        <v>34.479999999999997</v>
      </c>
      <c r="BN72" s="66">
        <v>40.94</v>
      </c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</row>
    <row r="73" spans="1:84">
      <c r="A73" s="71">
        <v>34062</v>
      </c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>
        <v>52.25</v>
      </c>
      <c r="BC73" s="66">
        <f>52.74</f>
        <v>52.74</v>
      </c>
      <c r="BD73" s="66"/>
      <c r="BE73" s="66">
        <v>189.44</v>
      </c>
      <c r="BI73" s="66">
        <v>32.49</v>
      </c>
      <c r="BN73" s="66">
        <v>34.83</v>
      </c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</row>
    <row r="74" spans="1:84">
      <c r="A74" s="71">
        <v>34069</v>
      </c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>
        <v>52.5</v>
      </c>
      <c r="BC74" s="66">
        <f>54.15</f>
        <v>54.15</v>
      </c>
      <c r="BD74" s="66"/>
      <c r="BE74" s="66">
        <v>190.97</v>
      </c>
      <c r="BI74" s="66">
        <v>32.6</v>
      </c>
      <c r="BN74" s="66">
        <v>37.25</v>
      </c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</row>
    <row r="75" spans="1:84">
      <c r="A75" s="71">
        <v>34076</v>
      </c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>
        <v>53.75</v>
      </c>
      <c r="BC75" s="66">
        <f>56</f>
        <v>56</v>
      </c>
      <c r="BD75" s="66"/>
      <c r="BE75" s="66">
        <v>203.9</v>
      </c>
      <c r="BI75" s="66">
        <v>34.04</v>
      </c>
      <c r="BN75" s="66">
        <v>45.14</v>
      </c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</row>
    <row r="76" spans="1:84">
      <c r="A76" s="71">
        <v>34083</v>
      </c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>
        <v>54.25</v>
      </c>
      <c r="BC76" s="66">
        <f>56.07</f>
        <v>56.07</v>
      </c>
      <c r="BD76" s="66"/>
      <c r="BE76" s="66">
        <v>208.86</v>
      </c>
      <c r="BI76" s="66">
        <v>34.159999999999997</v>
      </c>
      <c r="BN76" s="66">
        <v>48.49</v>
      </c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</row>
    <row r="77" spans="1:84">
      <c r="A77" s="71">
        <v>34090</v>
      </c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>
        <v>55.25</v>
      </c>
      <c r="BC77" s="66">
        <f>57.74</f>
        <v>57.74</v>
      </c>
      <c r="BD77" s="66"/>
      <c r="BE77" s="66">
        <v>219.28</v>
      </c>
      <c r="BI77" s="66">
        <v>34.33</v>
      </c>
      <c r="BN77" s="66">
        <v>49.75</v>
      </c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</row>
    <row r="78" spans="1:84">
      <c r="A78" s="71">
        <v>34097</v>
      </c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>
        <v>56.25</v>
      </c>
      <c r="BC78" s="66">
        <f>59.86</f>
        <v>59.86</v>
      </c>
      <c r="BD78" s="66"/>
      <c r="BE78" s="66">
        <v>216.71</v>
      </c>
      <c r="BI78" s="66">
        <v>33.44</v>
      </c>
      <c r="BN78" s="66">
        <v>46.59</v>
      </c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</row>
    <row r="79" spans="1:84">
      <c r="A79" s="71">
        <v>34104</v>
      </c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>
        <v>56.75</v>
      </c>
      <c r="BC79" s="66">
        <f>59.05</f>
        <v>59.05</v>
      </c>
      <c r="BD79" s="66"/>
      <c r="BE79" s="66">
        <v>210.41</v>
      </c>
      <c r="BI79" s="66">
        <v>34.659999999999997</v>
      </c>
      <c r="BN79" s="66">
        <v>41.64</v>
      </c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</row>
    <row r="80" spans="1:84">
      <c r="A80" s="71">
        <v>34111</v>
      </c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>
        <v>56.25</v>
      </c>
      <c r="BC80" s="66">
        <f>55.18</f>
        <v>55.18</v>
      </c>
      <c r="BD80" s="66"/>
      <c r="BE80" s="66">
        <v>204.36</v>
      </c>
      <c r="BI80" s="66">
        <v>34.700000000000003</v>
      </c>
      <c r="BN80" s="66">
        <v>41.34</v>
      </c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</row>
    <row r="81" spans="1:84">
      <c r="A81" s="71">
        <v>34118</v>
      </c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>
        <v>56.25</v>
      </c>
      <c r="BC81" s="66">
        <f>55.43</f>
        <v>55.43</v>
      </c>
      <c r="BD81" s="66"/>
      <c r="BE81" s="66">
        <v>206.95</v>
      </c>
      <c r="BI81" s="66">
        <v>34.75</v>
      </c>
      <c r="BN81" s="66"/>
      <c r="BU81" s="66"/>
      <c r="BV81" s="66"/>
      <c r="BW81" s="66"/>
      <c r="BX81" s="66"/>
      <c r="BY81" s="66"/>
      <c r="BZ81" s="66"/>
      <c r="CA81" s="66"/>
      <c r="CB81" s="66"/>
      <c r="CC81" s="66"/>
      <c r="CD81" s="66"/>
      <c r="CE81" s="66"/>
      <c r="CF81" s="66"/>
    </row>
    <row r="82" spans="1:84">
      <c r="A82" s="71">
        <v>34125</v>
      </c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>
        <v>56</v>
      </c>
      <c r="BC82" s="66">
        <f>55.31</f>
        <v>55.31</v>
      </c>
      <c r="BD82" s="66"/>
      <c r="BE82" s="66">
        <v>205.81</v>
      </c>
      <c r="BI82" s="66">
        <v>34.450000000000003</v>
      </c>
      <c r="BN82" s="66">
        <v>41.99</v>
      </c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</row>
    <row r="83" spans="1:84">
      <c r="A83" s="71">
        <v>34132</v>
      </c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>
        <v>55.5</v>
      </c>
      <c r="BC83" s="66">
        <f>54.92</f>
        <v>54.92</v>
      </c>
      <c r="BD83" s="66"/>
      <c r="BE83" s="66">
        <v>197.68</v>
      </c>
      <c r="BI83" s="66">
        <v>35.729999999999997</v>
      </c>
      <c r="BN83" s="66">
        <v>46.73</v>
      </c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</row>
    <row r="84" spans="1:84">
      <c r="A84" s="71">
        <v>34139</v>
      </c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>
        <v>55.75</v>
      </c>
      <c r="BC84" s="66">
        <f>54.89</f>
        <v>54.89</v>
      </c>
      <c r="BD84" s="66"/>
      <c r="BE84" s="66">
        <v>200.99</v>
      </c>
      <c r="BI84" s="66">
        <v>35.56</v>
      </c>
      <c r="BN84" s="66">
        <v>51.58</v>
      </c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</row>
    <row r="85" spans="1:84">
      <c r="A85" s="71">
        <v>34146</v>
      </c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>
        <v>56.25</v>
      </c>
      <c r="BC85" s="66">
        <f>54.4</f>
        <v>54.4</v>
      </c>
      <c r="BD85" s="66"/>
      <c r="BE85" s="66">
        <v>205.43</v>
      </c>
      <c r="BI85" s="66">
        <v>35.22</v>
      </c>
      <c r="BN85" s="66">
        <v>55.47</v>
      </c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</row>
    <row r="86" spans="1:84">
      <c r="A86" s="71">
        <v>34153</v>
      </c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>
        <v>56.75</v>
      </c>
      <c r="BC86" s="66">
        <f>55.18</f>
        <v>55.18</v>
      </c>
      <c r="BD86" s="66"/>
      <c r="BE86" s="66">
        <v>211.17</v>
      </c>
      <c r="BI86" s="66">
        <v>35.03</v>
      </c>
      <c r="BN86" s="66">
        <v>52.88</v>
      </c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</row>
    <row r="87" spans="1:84">
      <c r="A87" s="71">
        <v>34160</v>
      </c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>
        <v>56.5</v>
      </c>
      <c r="BC87" s="66">
        <f>55.37</f>
        <v>55.37</v>
      </c>
      <c r="BD87" s="66"/>
      <c r="BE87" s="66">
        <v>211.94</v>
      </c>
      <c r="BI87" s="66">
        <v>34.54</v>
      </c>
      <c r="BN87" s="66">
        <v>50.11</v>
      </c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</row>
    <row r="88" spans="1:84">
      <c r="A88" s="71">
        <v>34167</v>
      </c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>
        <v>56.5</v>
      </c>
      <c r="BC88" s="66">
        <f>55.51</f>
        <v>55.51</v>
      </c>
      <c r="BD88" s="66"/>
      <c r="BE88" s="66">
        <v>210.05</v>
      </c>
      <c r="BI88" s="66">
        <v>36.36</v>
      </c>
      <c r="BN88" s="66">
        <v>48.38</v>
      </c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  <c r="CF88" s="66"/>
    </row>
    <row r="89" spans="1:84">
      <c r="A89" s="71">
        <v>34174</v>
      </c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>
        <v>56.75</v>
      </c>
      <c r="BC89" s="66">
        <f>55.76</f>
        <v>55.76</v>
      </c>
      <c r="BD89" s="66"/>
      <c r="BE89" s="66">
        <v>214.78</v>
      </c>
      <c r="BI89" s="66">
        <v>36.54</v>
      </c>
      <c r="BN89" s="66">
        <v>49.01</v>
      </c>
      <c r="BU89" s="66"/>
      <c r="BV89" s="66"/>
      <c r="BW89" s="66"/>
      <c r="BX89" s="66"/>
      <c r="BY89" s="66"/>
      <c r="BZ89" s="66"/>
      <c r="CA89" s="66"/>
      <c r="CB89" s="66"/>
      <c r="CC89" s="66"/>
      <c r="CD89" s="66"/>
      <c r="CE89" s="66"/>
      <c r="CF89" s="66"/>
    </row>
    <row r="90" spans="1:84">
      <c r="A90" s="71">
        <v>34181</v>
      </c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>
        <v>57.25</v>
      </c>
      <c r="BC90" s="66">
        <f>56.96</f>
        <v>56.96</v>
      </c>
      <c r="BD90" s="66"/>
      <c r="BE90" s="66">
        <v>216.58</v>
      </c>
      <c r="BI90" s="66">
        <v>35.97</v>
      </c>
      <c r="BN90" s="66">
        <v>43.97</v>
      </c>
      <c r="BU90" s="66"/>
      <c r="BV90" s="66"/>
      <c r="BW90" s="66"/>
      <c r="BX90" s="66"/>
      <c r="BY90" s="66"/>
      <c r="BZ90" s="66"/>
      <c r="CA90" s="66"/>
      <c r="CB90" s="66"/>
      <c r="CC90" s="66"/>
      <c r="CD90" s="66"/>
      <c r="CE90" s="66"/>
      <c r="CF90" s="66"/>
    </row>
    <row r="91" spans="1:84">
      <c r="A91" s="71">
        <v>34188</v>
      </c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>
        <v>58.25</v>
      </c>
      <c r="BC91" s="66">
        <f>59.85</f>
        <v>59.85</v>
      </c>
      <c r="BD91" s="66"/>
      <c r="BE91" s="66">
        <v>222.57</v>
      </c>
      <c r="BI91" s="66">
        <v>36.130000000000003</v>
      </c>
      <c r="BN91" s="66">
        <v>37.659999999999997</v>
      </c>
      <c r="BU91" s="66"/>
      <c r="BV91" s="66"/>
      <c r="BW91" s="66"/>
      <c r="BX91" s="66"/>
      <c r="BY91" s="66"/>
      <c r="BZ91" s="66"/>
      <c r="CA91" s="66"/>
      <c r="CB91" s="66"/>
      <c r="CC91" s="66"/>
      <c r="CD91" s="66"/>
      <c r="CE91" s="66"/>
      <c r="CF91" s="66"/>
    </row>
    <row r="92" spans="1:84">
      <c r="A92" s="71">
        <v>34195</v>
      </c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>
        <v>58.75</v>
      </c>
      <c r="BC92" s="66">
        <f>59.76</f>
        <v>59.76</v>
      </c>
      <c r="BD92" s="66"/>
      <c r="BE92" s="66">
        <v>240.66</v>
      </c>
      <c r="BI92" s="66">
        <v>36.549999999999997</v>
      </c>
      <c r="BN92" s="66">
        <v>41.58</v>
      </c>
      <c r="BU92" s="66"/>
      <c r="BV92" s="66"/>
      <c r="BW92" s="66"/>
      <c r="BX92" s="66"/>
      <c r="BY92" s="66"/>
      <c r="BZ92" s="66"/>
      <c r="CA92" s="66"/>
      <c r="CB92" s="66"/>
      <c r="CC92" s="66"/>
      <c r="CD92" s="66"/>
      <c r="CE92" s="66"/>
      <c r="CF92" s="66"/>
    </row>
    <row r="93" spans="1:84">
      <c r="A93" s="71">
        <v>34202</v>
      </c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>
        <v>57.75</v>
      </c>
      <c r="BC93" s="66">
        <f>55.69</f>
        <v>55.69</v>
      </c>
      <c r="BD93" s="66"/>
      <c r="BE93" s="66">
        <v>224.53</v>
      </c>
      <c r="BI93" s="66">
        <v>35.97</v>
      </c>
      <c r="BN93" s="66">
        <v>44.46</v>
      </c>
      <c r="BU93" s="66"/>
      <c r="BV93" s="66"/>
      <c r="BW93" s="66"/>
      <c r="BX93" s="66"/>
      <c r="BY93" s="66"/>
      <c r="BZ93" s="66"/>
      <c r="CA93" s="66"/>
      <c r="CB93" s="66"/>
      <c r="CC93" s="66"/>
      <c r="CD93" s="66"/>
      <c r="CE93" s="66"/>
      <c r="CF93" s="66"/>
    </row>
    <row r="94" spans="1:84">
      <c r="A94" s="71">
        <v>34209</v>
      </c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  <c r="AY94" s="66"/>
      <c r="AZ94" s="66"/>
      <c r="BA94" s="66"/>
      <c r="BB94" s="66">
        <v>57.25</v>
      </c>
      <c r="BC94" s="66">
        <f>55.38</f>
        <v>55.38</v>
      </c>
      <c r="BD94" s="66"/>
      <c r="BE94" s="66">
        <v>212.01</v>
      </c>
      <c r="BI94" s="66">
        <v>35.89</v>
      </c>
      <c r="BN94" s="66">
        <v>44.7</v>
      </c>
      <c r="BU94" s="66"/>
      <c r="BV94" s="66"/>
      <c r="BW94" s="66"/>
      <c r="BX94" s="66"/>
      <c r="BY94" s="66"/>
      <c r="BZ94" s="66"/>
      <c r="CA94" s="66"/>
      <c r="CB94" s="66"/>
      <c r="CC94" s="66"/>
      <c r="CD94" s="66"/>
      <c r="CE94" s="66"/>
      <c r="CF94" s="66"/>
    </row>
    <row r="95" spans="1:84">
      <c r="A95" s="71">
        <v>34216</v>
      </c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66"/>
      <c r="AX95" s="66"/>
      <c r="AY95" s="66"/>
      <c r="AZ95" s="66"/>
      <c r="BA95" s="66"/>
      <c r="BB95" s="66">
        <v>57.75</v>
      </c>
      <c r="BC95" s="66">
        <f>57.8</f>
        <v>57.8</v>
      </c>
      <c r="BD95" s="66"/>
      <c r="BE95" s="66">
        <v>210.27</v>
      </c>
      <c r="BI95" s="66">
        <v>36.369999999999997</v>
      </c>
      <c r="BN95" s="66">
        <v>41.7</v>
      </c>
      <c r="BU95" s="66"/>
      <c r="BV95" s="66"/>
      <c r="BW95" s="66"/>
      <c r="BX95" s="66"/>
      <c r="BY95" s="66"/>
      <c r="BZ95" s="66"/>
      <c r="CA95" s="66"/>
      <c r="CB95" s="66"/>
      <c r="CC95" s="66"/>
      <c r="CD95" s="66"/>
      <c r="CE95" s="66"/>
      <c r="CF95" s="66"/>
    </row>
    <row r="96" spans="1:84">
      <c r="A96" s="71">
        <v>34223</v>
      </c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>
        <v>57.75</v>
      </c>
      <c r="BC96" s="66">
        <f>59.93</f>
        <v>59.93</v>
      </c>
      <c r="BD96" s="66"/>
      <c r="BE96" s="66">
        <v>213.32</v>
      </c>
      <c r="BI96" s="66">
        <v>37.64</v>
      </c>
      <c r="BN96" s="66">
        <v>43.19</v>
      </c>
      <c r="BU96" s="66"/>
      <c r="BV96" s="66"/>
      <c r="BW96" s="66"/>
      <c r="BX96" s="66"/>
      <c r="BY96" s="66"/>
      <c r="BZ96" s="66"/>
      <c r="CA96" s="66"/>
      <c r="CB96" s="66"/>
      <c r="CC96" s="66"/>
      <c r="CD96" s="66"/>
      <c r="CE96" s="66"/>
      <c r="CF96" s="66"/>
    </row>
    <row r="97" spans="1:84">
      <c r="A97" s="71">
        <v>34230</v>
      </c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  <c r="AY97" s="66"/>
      <c r="AZ97" s="66"/>
      <c r="BA97" s="66"/>
      <c r="BB97" s="66">
        <v>58</v>
      </c>
      <c r="BC97" s="66">
        <f>58.18</f>
        <v>58.18</v>
      </c>
      <c r="BD97" s="66"/>
      <c r="BE97" s="66">
        <v>235.53</v>
      </c>
      <c r="BI97" s="66">
        <v>39.11</v>
      </c>
      <c r="BN97" s="66">
        <v>49.27</v>
      </c>
      <c r="BU97" s="66"/>
      <c r="BV97" s="66"/>
      <c r="BW97" s="66"/>
      <c r="BX97" s="66"/>
      <c r="BY97" s="66"/>
      <c r="BZ97" s="66"/>
      <c r="CA97" s="66"/>
      <c r="CB97" s="66"/>
      <c r="CC97" s="66"/>
      <c r="CD97" s="66"/>
      <c r="CE97" s="66"/>
      <c r="CF97" s="66"/>
    </row>
    <row r="98" spans="1:84">
      <c r="A98" s="71">
        <v>34237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6"/>
      <c r="BB98" s="66">
        <v>57.25</v>
      </c>
      <c r="BC98" s="66">
        <f>55.58</f>
        <v>55.58</v>
      </c>
      <c r="BD98" s="66"/>
      <c r="BE98" s="66">
        <v>232.24</v>
      </c>
      <c r="BI98" s="66">
        <v>39.06</v>
      </c>
      <c r="BN98" s="66">
        <v>50.19</v>
      </c>
      <c r="BU98" s="66"/>
      <c r="BV98" s="66"/>
      <c r="BW98" s="66"/>
      <c r="BX98" s="66"/>
      <c r="BY98" s="66"/>
      <c r="BZ98" s="66"/>
      <c r="CA98" s="66"/>
      <c r="CB98" s="66"/>
      <c r="CC98" s="66"/>
      <c r="CD98" s="66"/>
      <c r="CE98" s="66"/>
      <c r="CF98" s="66"/>
    </row>
    <row r="99" spans="1:84">
      <c r="A99" s="71">
        <v>34244</v>
      </c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>
        <v>56.5</v>
      </c>
      <c r="BC99" s="66">
        <f>54.94</f>
        <v>54.94</v>
      </c>
      <c r="BD99" s="66"/>
      <c r="BE99" s="66">
        <v>206.12</v>
      </c>
      <c r="BI99" s="66">
        <v>36.61</v>
      </c>
      <c r="BN99" s="66">
        <v>42.46</v>
      </c>
      <c r="BU99" s="66"/>
      <c r="BV99" s="66"/>
      <c r="BW99" s="66"/>
      <c r="BX99" s="66"/>
      <c r="BY99" s="66"/>
      <c r="BZ99" s="66"/>
      <c r="CA99" s="66"/>
      <c r="CB99" s="66"/>
      <c r="CC99" s="66"/>
      <c r="CD99" s="66"/>
      <c r="CE99" s="66"/>
      <c r="CF99" s="66"/>
    </row>
    <row r="100" spans="1:84">
      <c r="A100" s="71">
        <v>34251</v>
      </c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6"/>
      <c r="BB100" s="66">
        <v>56</v>
      </c>
      <c r="BC100" s="66">
        <f>55.61</f>
        <v>55.61</v>
      </c>
      <c r="BD100" s="66"/>
      <c r="BE100" s="66">
        <v>202.35</v>
      </c>
      <c r="BI100" s="66">
        <v>38.22</v>
      </c>
      <c r="BN100" s="66">
        <v>42.19</v>
      </c>
      <c r="BU100" s="66"/>
      <c r="BV100" s="66"/>
      <c r="BW100" s="66"/>
      <c r="BX100" s="66"/>
      <c r="BY100" s="66"/>
      <c r="BZ100" s="66"/>
      <c r="CA100" s="66"/>
      <c r="CB100" s="66"/>
      <c r="CC100" s="66"/>
      <c r="CD100" s="66"/>
      <c r="CE100" s="66"/>
      <c r="CF100" s="66"/>
    </row>
    <row r="101" spans="1:84">
      <c r="A101" s="71">
        <v>34258</v>
      </c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6"/>
      <c r="BB101" s="66">
        <v>55.5</v>
      </c>
      <c r="BC101" s="66">
        <f>56.31</f>
        <v>56.31</v>
      </c>
      <c r="BD101" s="66"/>
      <c r="BE101" s="66">
        <v>203.1</v>
      </c>
      <c r="BI101" s="66">
        <v>38.24</v>
      </c>
      <c r="BN101" s="66">
        <v>46.08</v>
      </c>
      <c r="BU101" s="66"/>
      <c r="BV101" s="66"/>
      <c r="BW101" s="66"/>
      <c r="BX101" s="66"/>
      <c r="BY101" s="66"/>
      <c r="BZ101" s="66"/>
      <c r="CA101" s="66"/>
      <c r="CB101" s="66"/>
      <c r="CC101" s="66"/>
      <c r="CD101" s="66"/>
      <c r="CE101" s="66"/>
      <c r="CF101" s="66"/>
    </row>
    <row r="102" spans="1:84">
      <c r="A102" s="71">
        <v>34265</v>
      </c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X102" s="66"/>
      <c r="AY102" s="66"/>
      <c r="AZ102" s="66"/>
      <c r="BA102" s="66"/>
      <c r="BB102" s="66">
        <v>55.25</v>
      </c>
      <c r="BC102" s="66">
        <f>56.03</f>
        <v>56.03</v>
      </c>
      <c r="BD102" s="66"/>
      <c r="BE102" s="66">
        <v>190.8</v>
      </c>
      <c r="BI102" s="66">
        <v>38.36</v>
      </c>
      <c r="BN102" s="66">
        <v>50.5</v>
      </c>
      <c r="BU102" s="66"/>
      <c r="BV102" s="66"/>
      <c r="BW102" s="66"/>
      <c r="BX102" s="66"/>
      <c r="BY102" s="66"/>
      <c r="BZ102" s="66"/>
      <c r="CA102" s="66"/>
      <c r="CB102" s="66"/>
      <c r="CC102" s="66"/>
      <c r="CD102" s="66"/>
      <c r="CE102" s="66"/>
      <c r="CF102" s="66"/>
    </row>
    <row r="103" spans="1:84">
      <c r="A103" s="71">
        <v>34272</v>
      </c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>
        <v>55.25</v>
      </c>
      <c r="BC103" s="66">
        <f>56.11</f>
        <v>56.11</v>
      </c>
      <c r="BD103" s="66"/>
      <c r="BE103" s="66">
        <v>186.19</v>
      </c>
      <c r="BI103" s="66">
        <v>38.68</v>
      </c>
      <c r="BN103" s="66">
        <v>49.42</v>
      </c>
      <c r="BU103" s="66"/>
      <c r="BV103" s="66"/>
      <c r="BW103" s="66"/>
      <c r="BX103" s="66"/>
      <c r="BY103" s="66"/>
      <c r="BZ103" s="66"/>
      <c r="CA103" s="66"/>
      <c r="CB103" s="66"/>
      <c r="CC103" s="66"/>
      <c r="CD103" s="66"/>
      <c r="CE103" s="66"/>
      <c r="CF103" s="66"/>
    </row>
    <row r="104" spans="1:84">
      <c r="A104" s="71">
        <v>34279</v>
      </c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>
        <v>55.25</v>
      </c>
      <c r="BC104" s="66">
        <f>56.19</f>
        <v>56.19</v>
      </c>
      <c r="BD104" s="66"/>
      <c r="BE104" s="66">
        <v>189.98</v>
      </c>
      <c r="BI104" s="66">
        <v>38.99</v>
      </c>
      <c r="BN104" s="66">
        <v>46.62</v>
      </c>
      <c r="BU104" s="66"/>
      <c r="BV104" s="66"/>
      <c r="BW104" s="66"/>
      <c r="BX104" s="66"/>
      <c r="BY104" s="66"/>
      <c r="BZ104" s="66"/>
      <c r="CA104" s="66"/>
      <c r="CB104" s="66"/>
      <c r="CC104" s="66"/>
      <c r="CD104" s="66"/>
      <c r="CE104" s="66"/>
      <c r="CF104" s="66"/>
    </row>
    <row r="105" spans="1:84">
      <c r="A105" s="71">
        <v>34286</v>
      </c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>
        <v>55.25</v>
      </c>
      <c r="BC105" s="66">
        <f>56.27</f>
        <v>56.27</v>
      </c>
      <c r="BD105" s="66"/>
      <c r="BE105" s="66">
        <v>193.92</v>
      </c>
      <c r="BI105" s="66">
        <v>40.51</v>
      </c>
      <c r="BN105" s="66">
        <v>46.29</v>
      </c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6"/>
      <c r="CF105" s="66"/>
    </row>
    <row r="106" spans="1:84">
      <c r="A106" s="71">
        <v>34293</v>
      </c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>
        <v>55</v>
      </c>
      <c r="BC106" s="66">
        <f>54.9</f>
        <v>54.9</v>
      </c>
      <c r="BD106" s="66"/>
      <c r="BE106" s="66">
        <v>181.58</v>
      </c>
      <c r="BI106" s="66">
        <v>41.1</v>
      </c>
      <c r="BN106" s="66">
        <v>48.58</v>
      </c>
      <c r="BU106" s="66"/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66"/>
    </row>
    <row r="107" spans="1:84">
      <c r="A107" s="71">
        <v>34300</v>
      </c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>
        <v>54.75</v>
      </c>
      <c r="BC107" s="66">
        <f>55.2</f>
        <v>55.2</v>
      </c>
      <c r="BD107" s="66"/>
      <c r="BE107" s="66">
        <v>177.32</v>
      </c>
      <c r="BI107" s="66">
        <v>40.43</v>
      </c>
      <c r="BN107" s="66">
        <v>48.09</v>
      </c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</row>
    <row r="108" spans="1:84">
      <c r="A108" s="71">
        <v>34307</v>
      </c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>
        <v>54.5</v>
      </c>
      <c r="BC108" s="66">
        <f>53.1</f>
        <v>53.1</v>
      </c>
      <c r="BD108" s="66"/>
      <c r="BE108" s="66">
        <v>188.67</v>
      </c>
      <c r="BI108" s="66">
        <v>42.46</v>
      </c>
      <c r="BN108" s="66">
        <v>50.33</v>
      </c>
      <c r="BU108" s="66"/>
      <c r="BV108" s="66"/>
      <c r="BW108" s="66"/>
      <c r="BX108" s="66"/>
      <c r="BY108" s="66"/>
      <c r="BZ108" s="66"/>
      <c r="CA108" s="66"/>
      <c r="CB108" s="66"/>
      <c r="CC108" s="66"/>
      <c r="CD108" s="66"/>
      <c r="CE108" s="66"/>
      <c r="CF108" s="66"/>
    </row>
    <row r="109" spans="1:84">
      <c r="A109" s="71">
        <v>34314</v>
      </c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>
        <v>54</v>
      </c>
      <c r="BC109" s="66">
        <f>53.17</f>
        <v>53.17</v>
      </c>
      <c r="BD109" s="66"/>
      <c r="BE109" s="66">
        <v>192.27</v>
      </c>
      <c r="BI109" s="66">
        <v>43.5</v>
      </c>
      <c r="BN109" s="66">
        <v>53.99</v>
      </c>
      <c r="BU109" s="66"/>
      <c r="BV109" s="66"/>
      <c r="BW109" s="66"/>
      <c r="BX109" s="66"/>
      <c r="BY109" s="66"/>
      <c r="BZ109" s="66"/>
      <c r="CA109" s="66"/>
      <c r="CB109" s="66"/>
      <c r="CC109" s="66"/>
      <c r="CD109" s="66"/>
      <c r="CE109" s="66"/>
      <c r="CF109" s="66"/>
    </row>
    <row r="110" spans="1:84">
      <c r="A110" s="71">
        <v>34321</v>
      </c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>
        <v>53.5</v>
      </c>
      <c r="BC110" s="66">
        <f>52.64</f>
        <v>52.64</v>
      </c>
      <c r="BD110" s="66"/>
      <c r="BE110" s="66">
        <v>184.44</v>
      </c>
      <c r="BI110" s="66">
        <v>44.36</v>
      </c>
      <c r="BN110" s="66">
        <v>58.2</v>
      </c>
      <c r="BU110" s="66"/>
      <c r="BV110" s="66"/>
      <c r="BW110" s="66"/>
      <c r="BX110" s="66"/>
      <c r="BY110" s="66"/>
      <c r="BZ110" s="66"/>
      <c r="CA110" s="66"/>
      <c r="CB110" s="66"/>
      <c r="CC110" s="66"/>
      <c r="CD110" s="66"/>
      <c r="CE110" s="66"/>
      <c r="CF110" s="66"/>
    </row>
    <row r="111" spans="1:84">
      <c r="A111" s="71">
        <v>34328</v>
      </c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>
        <v>53.25</v>
      </c>
      <c r="BC111" s="66">
        <f>52.44</f>
        <v>52.44</v>
      </c>
      <c r="BD111" s="66"/>
      <c r="BE111" s="66">
        <v>179.59</v>
      </c>
      <c r="BI111" s="66">
        <v>44.49</v>
      </c>
      <c r="BN111" s="66">
        <v>61.32</v>
      </c>
      <c r="BU111" s="66"/>
      <c r="BV111" s="66"/>
      <c r="BW111" s="66"/>
      <c r="BX111" s="66"/>
      <c r="BY111" s="66"/>
      <c r="BZ111" s="66"/>
      <c r="CA111" s="66"/>
      <c r="CB111" s="66"/>
      <c r="CC111" s="66"/>
      <c r="CD111" s="66"/>
      <c r="CE111" s="66"/>
      <c r="CF111" s="66"/>
    </row>
    <row r="112" spans="1:84">
      <c r="A112" s="71">
        <v>34335</v>
      </c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>
        <v>52.75</v>
      </c>
      <c r="BC112" s="66">
        <f>52.4</f>
        <v>52.4</v>
      </c>
      <c r="BD112" s="66"/>
      <c r="BE112" s="66">
        <v>175.54</v>
      </c>
      <c r="BI112" s="66">
        <v>43.97</v>
      </c>
      <c r="BN112" s="66">
        <v>65.55</v>
      </c>
      <c r="BU112" s="66"/>
      <c r="BV112" s="66"/>
      <c r="BW112" s="66"/>
      <c r="BX112" s="66"/>
      <c r="BY112" s="66"/>
      <c r="BZ112" s="66"/>
      <c r="CA112" s="66"/>
      <c r="CB112" s="66"/>
      <c r="CC112" s="66"/>
      <c r="CD112" s="66"/>
      <c r="CE112" s="66"/>
      <c r="CF112" s="66"/>
    </row>
    <row r="113" spans="1:84">
      <c r="A113" s="71">
        <v>34342</v>
      </c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>
        <v>52.5</v>
      </c>
      <c r="BC113" s="66">
        <f>52.43</f>
        <v>52.43</v>
      </c>
      <c r="BD113" s="66"/>
      <c r="BE113" s="66">
        <v>182.74</v>
      </c>
      <c r="BI113" s="66">
        <v>43.43</v>
      </c>
      <c r="BN113" s="66">
        <v>66.459999999999994</v>
      </c>
      <c r="BU113" s="66"/>
      <c r="BV113" s="66"/>
      <c r="BW113" s="66"/>
      <c r="BX113" s="66"/>
      <c r="BY113" s="66"/>
      <c r="BZ113" s="66"/>
      <c r="CA113" s="66"/>
      <c r="CB113" s="66"/>
      <c r="CC113" s="66"/>
      <c r="CD113" s="66"/>
      <c r="CE113" s="66"/>
      <c r="CF113" s="66"/>
    </row>
    <row r="114" spans="1:84">
      <c r="A114" s="71">
        <v>34349</v>
      </c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>
        <v>52.75</v>
      </c>
      <c r="BC114" s="66">
        <f>52.75</f>
        <v>52.75</v>
      </c>
      <c r="BD114" s="66"/>
      <c r="BE114" s="66">
        <v>185.56</v>
      </c>
      <c r="BI114" s="66">
        <v>43.46</v>
      </c>
      <c r="BN114" s="66">
        <v>69.53</v>
      </c>
      <c r="BU114" s="66"/>
      <c r="BV114" s="66"/>
      <c r="BW114" s="66"/>
      <c r="BX114" s="66"/>
      <c r="BY114" s="66"/>
      <c r="BZ114" s="66"/>
      <c r="CA114" s="66"/>
      <c r="CB114" s="66"/>
      <c r="CC114" s="66"/>
      <c r="CD114" s="66"/>
      <c r="CE114" s="66"/>
      <c r="CF114" s="66"/>
    </row>
    <row r="115" spans="1:84">
      <c r="A115" s="71">
        <v>34356</v>
      </c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>
        <v>53</v>
      </c>
      <c r="BC115" s="66">
        <f>53.1</f>
        <v>53.1</v>
      </c>
      <c r="BD115" s="66"/>
      <c r="BE115" s="66">
        <v>191.75</v>
      </c>
      <c r="BI115" s="66">
        <v>42.99</v>
      </c>
      <c r="BN115" s="66">
        <v>67.290000000000006</v>
      </c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</row>
    <row r="116" spans="1:84">
      <c r="A116" s="71">
        <v>34363</v>
      </c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>
        <v>53</v>
      </c>
      <c r="BC116" s="66">
        <f>52.7</f>
        <v>52.7</v>
      </c>
      <c r="BD116" s="66"/>
      <c r="BE116" s="66">
        <v>194.73</v>
      </c>
      <c r="BI116" s="66">
        <v>43.36</v>
      </c>
      <c r="BN116" s="66">
        <v>58.05</v>
      </c>
      <c r="BU116" s="66"/>
      <c r="BV116" s="66"/>
      <c r="BW116" s="66"/>
      <c r="BX116" s="66"/>
      <c r="BY116" s="66"/>
      <c r="BZ116" s="66"/>
      <c r="CA116" s="66"/>
      <c r="CB116" s="66"/>
      <c r="CC116" s="66"/>
      <c r="CD116" s="66"/>
      <c r="CE116" s="66"/>
      <c r="CF116" s="66"/>
    </row>
    <row r="117" spans="1:84">
      <c r="A117" s="71">
        <v>34370</v>
      </c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>
        <v>53</v>
      </c>
      <c r="BC117" s="66">
        <f>54.37</f>
        <v>54.37</v>
      </c>
      <c r="BD117" s="66"/>
      <c r="BE117" s="66">
        <v>187.8</v>
      </c>
      <c r="BI117" s="66">
        <v>43.66</v>
      </c>
      <c r="BN117" s="66">
        <v>51.43</v>
      </c>
      <c r="BU117" s="66"/>
      <c r="BV117" s="66"/>
      <c r="BW117" s="66"/>
      <c r="BX117" s="66"/>
      <c r="BY117" s="66"/>
      <c r="BZ117" s="66"/>
      <c r="CA117" s="66"/>
      <c r="CB117" s="66"/>
      <c r="CC117" s="66"/>
      <c r="CD117" s="66"/>
      <c r="CE117" s="66"/>
      <c r="CF117" s="66"/>
    </row>
    <row r="118" spans="1:84">
      <c r="A118" s="71">
        <v>34377</v>
      </c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>
        <v>53.5</v>
      </c>
      <c r="BC118" s="66">
        <f>55.5</f>
        <v>55.5</v>
      </c>
      <c r="BD118" s="66"/>
      <c r="BE118" s="66">
        <v>184.43</v>
      </c>
      <c r="BI118" s="66">
        <v>44.87</v>
      </c>
      <c r="BN118" s="66">
        <v>53.82</v>
      </c>
      <c r="BU118" s="66"/>
      <c r="BV118" s="66"/>
      <c r="BW118" s="66"/>
      <c r="BX118" s="66"/>
      <c r="BY118" s="66"/>
      <c r="BZ118" s="66"/>
      <c r="CA118" s="66"/>
      <c r="CB118" s="66"/>
      <c r="CC118" s="66"/>
      <c r="CD118" s="66"/>
      <c r="CE118" s="66"/>
      <c r="CF118" s="66"/>
    </row>
    <row r="119" spans="1:84">
      <c r="A119" s="71">
        <v>34384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>
        <v>54</v>
      </c>
      <c r="BC119" s="66">
        <f>55.68</f>
        <v>55.68</v>
      </c>
      <c r="BD119" s="66"/>
      <c r="BE119" s="66">
        <v>185.59</v>
      </c>
      <c r="BI119" s="66">
        <v>47.57</v>
      </c>
      <c r="BN119" s="66">
        <v>56.96</v>
      </c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</row>
    <row r="120" spans="1:84">
      <c r="A120" s="71">
        <v>34391</v>
      </c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>
        <v>54.25</v>
      </c>
      <c r="BC120" s="66">
        <f>55.57</f>
        <v>55.57</v>
      </c>
      <c r="BD120" s="66"/>
      <c r="BE120" s="66">
        <v>184.82</v>
      </c>
      <c r="BI120" s="66">
        <v>47.92</v>
      </c>
      <c r="BN120" s="66">
        <v>55.95</v>
      </c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</row>
    <row r="121" spans="1:84">
      <c r="A121" s="71">
        <v>34398</v>
      </c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>
        <v>55</v>
      </c>
      <c r="BC121" s="66">
        <f>57</f>
        <v>57</v>
      </c>
      <c r="BD121" s="66"/>
      <c r="BE121" s="66">
        <v>194.59</v>
      </c>
      <c r="BI121" s="66">
        <v>48.52</v>
      </c>
      <c r="BN121" s="66">
        <v>56.35</v>
      </c>
      <c r="BU121" s="66"/>
      <c r="BV121" s="66"/>
      <c r="BW121" s="66"/>
      <c r="BX121" s="66"/>
      <c r="BY121" s="66"/>
      <c r="BZ121" s="66"/>
      <c r="CA121" s="66"/>
      <c r="CB121" s="66"/>
      <c r="CC121" s="66"/>
      <c r="CD121" s="66"/>
      <c r="CE121" s="66"/>
      <c r="CF121" s="66"/>
    </row>
    <row r="122" spans="1:84">
      <c r="A122" s="71">
        <v>34405</v>
      </c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>
        <v>55.75</v>
      </c>
      <c r="BC122" s="66">
        <f>59.15</f>
        <v>59.15</v>
      </c>
      <c r="BD122" s="66"/>
      <c r="BE122" s="66">
        <v>195.51</v>
      </c>
      <c r="BI122" s="66">
        <v>48.56</v>
      </c>
      <c r="BN122" s="66">
        <v>55.63</v>
      </c>
      <c r="BU122" s="66"/>
      <c r="BV122" s="66"/>
      <c r="BW122" s="66"/>
      <c r="BX122" s="66"/>
      <c r="BY122" s="66"/>
      <c r="BZ122" s="66"/>
      <c r="CA122" s="66"/>
      <c r="CB122" s="66"/>
      <c r="CC122" s="66"/>
      <c r="CD122" s="66"/>
      <c r="CE122" s="66"/>
      <c r="CF122" s="66"/>
    </row>
    <row r="123" spans="1:84">
      <c r="A123" s="71">
        <v>34412</v>
      </c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>
        <v>55.75</v>
      </c>
      <c r="BC123" s="66">
        <f>57.23</f>
        <v>57.23</v>
      </c>
      <c r="BD123" s="66"/>
      <c r="BE123" s="66">
        <v>195.29</v>
      </c>
      <c r="BI123" s="66">
        <v>49.76</v>
      </c>
      <c r="BN123" s="66">
        <v>57.81</v>
      </c>
      <c r="BU123" s="66"/>
      <c r="BV123" s="66"/>
      <c r="BW123" s="66"/>
      <c r="BX123" s="66"/>
      <c r="BY123" s="66"/>
      <c r="BZ123" s="66"/>
      <c r="CA123" s="66"/>
      <c r="CB123" s="66"/>
      <c r="CC123" s="66"/>
      <c r="CD123" s="66"/>
      <c r="CE123" s="66"/>
      <c r="CF123" s="66"/>
    </row>
    <row r="124" spans="1:84">
      <c r="A124" s="71">
        <v>34419</v>
      </c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>
        <v>55.5</v>
      </c>
      <c r="BC124" s="66">
        <f>56.49</f>
        <v>56.49</v>
      </c>
      <c r="BD124" s="66"/>
      <c r="BE124" s="66">
        <v>188.86</v>
      </c>
      <c r="BI124" s="66">
        <v>49.72</v>
      </c>
      <c r="BN124" s="66">
        <v>57.76</v>
      </c>
      <c r="BU124" s="66"/>
      <c r="BV124" s="66"/>
      <c r="BW124" s="66"/>
      <c r="BX124" s="66"/>
      <c r="BY124" s="66"/>
      <c r="BZ124" s="66"/>
      <c r="CA124" s="66"/>
      <c r="CB124" s="66"/>
      <c r="CC124" s="66"/>
      <c r="CD124" s="66"/>
      <c r="CE124" s="66"/>
      <c r="CF124" s="66"/>
    </row>
    <row r="125" spans="1:84">
      <c r="A125" s="71">
        <v>34426</v>
      </c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>
        <v>55.5</v>
      </c>
      <c r="BC125" s="66">
        <f>57.03</f>
        <v>57.03</v>
      </c>
      <c r="BD125" s="66"/>
      <c r="BE125" s="66">
        <v>182.44</v>
      </c>
      <c r="BI125" s="66">
        <v>48.72</v>
      </c>
      <c r="BN125" s="66">
        <v>54.83</v>
      </c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6"/>
      <c r="CF125" s="66"/>
    </row>
    <row r="126" spans="1:84">
      <c r="A126" s="71">
        <v>34433</v>
      </c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>
        <v>56.75</v>
      </c>
      <c r="BC126" s="66">
        <f>57.6</f>
        <v>57.6</v>
      </c>
      <c r="BD126" s="66"/>
      <c r="BE126" s="66">
        <v>181.01</v>
      </c>
      <c r="BI126" s="66">
        <v>49.06</v>
      </c>
      <c r="BN126" s="66">
        <v>55.76</v>
      </c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6"/>
    </row>
    <row r="127" spans="1:84">
      <c r="A127" s="71">
        <v>34440</v>
      </c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>
        <v>56</v>
      </c>
      <c r="BC127" s="66">
        <f>58.44</f>
        <v>58.44</v>
      </c>
      <c r="BD127" s="66"/>
      <c r="BE127" s="66">
        <v>192.78</v>
      </c>
      <c r="BI127" s="66">
        <v>49.75</v>
      </c>
      <c r="BN127" s="66">
        <v>59.46</v>
      </c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6"/>
      <c r="CF127" s="66"/>
    </row>
    <row r="128" spans="1:84">
      <c r="A128" s="71">
        <v>34447</v>
      </c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>
        <v>56.25</v>
      </c>
      <c r="BC128" s="66">
        <f>58.33</f>
        <v>58.33</v>
      </c>
      <c r="BD128" s="66"/>
      <c r="BE128" s="66">
        <v>194.11</v>
      </c>
      <c r="BI128" s="66">
        <v>49.6</v>
      </c>
      <c r="BN128" s="66">
        <v>63.34</v>
      </c>
      <c r="BU128" s="66"/>
      <c r="BV128" s="66"/>
      <c r="BW128" s="66"/>
      <c r="BX128" s="66"/>
      <c r="BY128" s="66"/>
      <c r="BZ128" s="66"/>
      <c r="CA128" s="66"/>
      <c r="CB128" s="66"/>
      <c r="CC128" s="66"/>
      <c r="CD128" s="66"/>
      <c r="CE128" s="66"/>
      <c r="CF128" s="66"/>
    </row>
    <row r="129" spans="1:84">
      <c r="A129" s="71">
        <v>34454</v>
      </c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>
        <v>56.5</v>
      </c>
      <c r="BC129" s="66">
        <f>58.58</f>
        <v>58.58</v>
      </c>
      <c r="BD129" s="66"/>
      <c r="BE129" s="66">
        <v>191.27</v>
      </c>
      <c r="BI129" s="66">
        <v>49.27</v>
      </c>
      <c r="BN129" s="66">
        <v>63.38</v>
      </c>
      <c r="BU129" s="66"/>
      <c r="BV129" s="66"/>
      <c r="BW129" s="66"/>
      <c r="BX129" s="66"/>
      <c r="BY129" s="66"/>
      <c r="BZ129" s="66"/>
      <c r="CA129" s="66"/>
      <c r="CB129" s="66"/>
      <c r="CC129" s="66"/>
      <c r="CD129" s="66"/>
      <c r="CE129" s="66"/>
      <c r="CF129" s="66"/>
    </row>
    <row r="130" spans="1:84">
      <c r="A130" s="71">
        <v>34461</v>
      </c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>
        <v>57.75</v>
      </c>
      <c r="BC130" s="66">
        <f>61.97</f>
        <v>61.97</v>
      </c>
      <c r="BD130" s="66"/>
      <c r="BE130" s="66">
        <v>201.51</v>
      </c>
      <c r="BI130" s="66">
        <v>49.43</v>
      </c>
      <c r="BN130" s="66">
        <v>59.4</v>
      </c>
      <c r="BU130" s="66"/>
      <c r="BV130" s="66"/>
      <c r="BW130" s="66"/>
      <c r="BX130" s="66"/>
      <c r="BY130" s="66"/>
      <c r="BZ130" s="66"/>
      <c r="CA130" s="66"/>
      <c r="CB130" s="66"/>
      <c r="CC130" s="66"/>
      <c r="CD130" s="66"/>
      <c r="CE130" s="66"/>
      <c r="CF130" s="66"/>
    </row>
    <row r="131" spans="1:84">
      <c r="A131" s="71">
        <v>34468</v>
      </c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>
        <v>59.25</v>
      </c>
      <c r="BC131" s="66">
        <f>62.52</f>
        <v>62.52</v>
      </c>
      <c r="BD131" s="66"/>
      <c r="BE131" s="66">
        <v>210.33</v>
      </c>
      <c r="BI131" s="66">
        <v>50.67</v>
      </c>
      <c r="BN131" s="66">
        <v>62.21</v>
      </c>
      <c r="BU131" s="66"/>
      <c r="BV131" s="66"/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</row>
    <row r="132" spans="1:84">
      <c r="A132" s="71">
        <v>34475</v>
      </c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>
        <v>59.5</v>
      </c>
      <c r="BC132" s="66">
        <f>62.14</f>
        <v>62.14</v>
      </c>
      <c r="BD132" s="66"/>
      <c r="BE132" s="66">
        <v>201.18</v>
      </c>
      <c r="BI132" s="66">
        <v>52</v>
      </c>
      <c r="BN132" s="66">
        <v>65.56</v>
      </c>
      <c r="BU132" s="66"/>
      <c r="BV132" s="66"/>
      <c r="BW132" s="66"/>
      <c r="BX132" s="66"/>
      <c r="BY132" s="66"/>
      <c r="BZ132" s="66"/>
      <c r="CA132" s="66"/>
      <c r="CB132" s="66"/>
      <c r="CC132" s="66"/>
      <c r="CD132" s="66"/>
      <c r="CE132" s="66"/>
      <c r="CF132" s="66"/>
    </row>
    <row r="133" spans="1:84">
      <c r="A133" s="71">
        <v>34482</v>
      </c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>
        <v>60.25</v>
      </c>
      <c r="BC133" s="66">
        <f>63.39</f>
        <v>63.39</v>
      </c>
      <c r="BD133" s="66"/>
      <c r="BE133" s="66">
        <v>206.16</v>
      </c>
      <c r="BI133" s="66">
        <v>52.4</v>
      </c>
      <c r="BN133" s="66">
        <v>68.72</v>
      </c>
      <c r="BU133" s="66"/>
      <c r="BV133" s="66"/>
      <c r="BW133" s="66"/>
      <c r="BX133" s="66"/>
      <c r="BY133" s="66"/>
      <c r="BZ133" s="66"/>
      <c r="CA133" s="66"/>
      <c r="CB133" s="66"/>
      <c r="CC133" s="66"/>
      <c r="CD133" s="66"/>
      <c r="CE133" s="66"/>
      <c r="CF133" s="66"/>
    </row>
    <row r="134" spans="1:84">
      <c r="A134" s="71">
        <v>34489</v>
      </c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>
        <v>60.25</v>
      </c>
      <c r="BC134" s="66">
        <f>62.79</f>
        <v>62.79</v>
      </c>
      <c r="BD134" s="66"/>
      <c r="BE134" s="66">
        <v>206.38</v>
      </c>
      <c r="BI134" s="66">
        <v>51.91</v>
      </c>
      <c r="BN134" s="66">
        <v>68.099999999999994</v>
      </c>
      <c r="BU134" s="66"/>
      <c r="BV134" s="66"/>
      <c r="BW134" s="66"/>
      <c r="BX134" s="66"/>
      <c r="BY134" s="66"/>
      <c r="BZ134" s="66"/>
      <c r="CA134" s="66"/>
      <c r="CB134" s="66"/>
      <c r="CC134" s="66"/>
      <c r="CD134" s="66"/>
      <c r="CE134" s="66"/>
      <c r="CF134" s="66"/>
    </row>
    <row r="135" spans="1:84">
      <c r="A135" s="71">
        <v>34496</v>
      </c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6"/>
      <c r="BB135" s="66">
        <v>59.75</v>
      </c>
      <c r="BC135" s="66">
        <f>60.52</f>
        <v>60.52</v>
      </c>
      <c r="BD135" s="66"/>
      <c r="BE135" s="66">
        <v>202.04</v>
      </c>
      <c r="BI135" s="66">
        <v>51.98</v>
      </c>
      <c r="BN135" s="66">
        <v>68.540000000000006</v>
      </c>
      <c r="BU135" s="66"/>
      <c r="BV135" s="66"/>
      <c r="BW135" s="66"/>
      <c r="BX135" s="66"/>
      <c r="BY135" s="66"/>
      <c r="BZ135" s="66"/>
      <c r="CA135" s="66"/>
      <c r="CB135" s="66"/>
      <c r="CC135" s="66"/>
      <c r="CD135" s="66"/>
      <c r="CE135" s="66"/>
      <c r="CF135" s="66"/>
    </row>
    <row r="136" spans="1:84">
      <c r="A136" s="71">
        <v>34503</v>
      </c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>
        <v>59.25</v>
      </c>
      <c r="BC136" s="66">
        <f>58.97</f>
        <v>58.97</v>
      </c>
      <c r="BD136" s="66"/>
      <c r="BE136" s="66">
        <v>201.39</v>
      </c>
      <c r="BI136" s="66">
        <v>52.22</v>
      </c>
      <c r="BN136" s="66">
        <v>68.64</v>
      </c>
      <c r="BU136" s="66"/>
      <c r="BV136" s="66"/>
      <c r="BW136" s="66"/>
      <c r="BX136" s="66"/>
      <c r="BY136" s="66"/>
      <c r="BZ136" s="66"/>
      <c r="CA136" s="66"/>
      <c r="CB136" s="66"/>
      <c r="CC136" s="66"/>
      <c r="CD136" s="66"/>
      <c r="CE136" s="66"/>
      <c r="CF136" s="66"/>
    </row>
    <row r="137" spans="1:84">
      <c r="A137" s="71">
        <v>34510</v>
      </c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>
        <v>58.5</v>
      </c>
      <c r="BC137" s="66">
        <f>57.81</f>
        <v>57.81</v>
      </c>
      <c r="BD137" s="66"/>
      <c r="BE137" s="66">
        <v>194.69</v>
      </c>
      <c r="BI137" s="66">
        <v>52.12</v>
      </c>
      <c r="BN137" s="66">
        <v>68.510000000000005</v>
      </c>
      <c r="BU137" s="66"/>
      <c r="BV137" s="66"/>
      <c r="BW137" s="66"/>
      <c r="BX137" s="66"/>
      <c r="BY137" s="66"/>
      <c r="BZ137" s="66"/>
      <c r="CA137" s="66"/>
      <c r="CB137" s="66"/>
      <c r="CC137" s="66"/>
      <c r="CD137" s="66"/>
      <c r="CE137" s="66"/>
      <c r="CF137" s="66"/>
    </row>
    <row r="138" spans="1:84">
      <c r="A138" s="71">
        <v>34517</v>
      </c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>
        <v>58.5</v>
      </c>
      <c r="BC138" s="66">
        <f>58.72</f>
        <v>58.72</v>
      </c>
      <c r="BD138" s="66"/>
      <c r="BE138" s="66">
        <v>189.17</v>
      </c>
      <c r="BI138" s="66">
        <v>52.11</v>
      </c>
      <c r="BN138" s="66">
        <v>68.599999999999994</v>
      </c>
      <c r="BU138" s="66"/>
      <c r="BV138" s="66"/>
      <c r="BW138" s="66"/>
      <c r="BX138" s="66"/>
      <c r="BY138" s="66"/>
      <c r="BZ138" s="66"/>
      <c r="CA138" s="66"/>
      <c r="CB138" s="66"/>
      <c r="CC138" s="66"/>
      <c r="CD138" s="66"/>
      <c r="CE138" s="66"/>
      <c r="CF138" s="66"/>
    </row>
    <row r="139" spans="1:84">
      <c r="A139" s="71">
        <v>34524</v>
      </c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>
        <v>58.5</v>
      </c>
      <c r="BC139" s="66">
        <f>58.65</f>
        <v>58.65</v>
      </c>
      <c r="BD139" s="66"/>
      <c r="BE139" s="66">
        <v>198.44</v>
      </c>
      <c r="BI139" s="66">
        <v>52.07</v>
      </c>
      <c r="BN139" s="66">
        <v>68.44</v>
      </c>
      <c r="BU139" s="66"/>
      <c r="BV139" s="66"/>
      <c r="BW139" s="66"/>
      <c r="BX139" s="66"/>
      <c r="BY139" s="66"/>
      <c r="BZ139" s="66"/>
      <c r="CA139" s="66"/>
      <c r="CB139" s="66"/>
      <c r="CC139" s="66"/>
      <c r="CD139" s="66"/>
      <c r="CE139" s="66"/>
      <c r="CF139" s="66"/>
    </row>
    <row r="140" spans="1:84">
      <c r="A140" s="71">
        <v>34531</v>
      </c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>
        <v>58.5</v>
      </c>
      <c r="BC140" s="66">
        <f>57.71</f>
        <v>57.71</v>
      </c>
      <c r="BD140" s="66"/>
      <c r="BE140" s="66">
        <v>216.12</v>
      </c>
      <c r="BI140" s="66">
        <v>52.26</v>
      </c>
      <c r="BN140" s="66">
        <v>68.75</v>
      </c>
      <c r="BU140" s="66"/>
      <c r="BV140" s="66"/>
      <c r="BW140" s="66"/>
      <c r="BX140" s="66"/>
      <c r="BY140" s="66"/>
      <c r="BZ140" s="66"/>
      <c r="CA140" s="66"/>
      <c r="CB140" s="66"/>
      <c r="CC140" s="66"/>
      <c r="CD140" s="66"/>
      <c r="CE140" s="66"/>
      <c r="CF140" s="66"/>
    </row>
    <row r="141" spans="1:84">
      <c r="A141" s="71">
        <v>34538</v>
      </c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>
        <v>57.5</v>
      </c>
      <c r="BC141" s="66">
        <f>54.54</f>
        <v>54.54</v>
      </c>
      <c r="BD141" s="66"/>
      <c r="BE141" s="66">
        <v>216.24</v>
      </c>
      <c r="BI141" s="66">
        <v>50.99</v>
      </c>
      <c r="BN141" s="66">
        <v>68.66</v>
      </c>
      <c r="BU141" s="66"/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6"/>
    </row>
    <row r="142" spans="1:84">
      <c r="A142" s="71">
        <v>34545</v>
      </c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/>
      <c r="BB142" s="66">
        <v>56.5</v>
      </c>
      <c r="BC142" s="66">
        <f>53.79</f>
        <v>53.79</v>
      </c>
      <c r="BD142" s="66"/>
      <c r="BE142" s="66">
        <v>206.97</v>
      </c>
      <c r="BI142" s="66">
        <v>46.25</v>
      </c>
      <c r="BN142" s="66">
        <v>62.42</v>
      </c>
      <c r="BU142" s="66"/>
      <c r="BV142" s="66"/>
      <c r="BW142" s="66"/>
      <c r="BX142" s="66"/>
      <c r="BY142" s="66"/>
      <c r="BZ142" s="66"/>
      <c r="CA142" s="66"/>
      <c r="CB142" s="66"/>
      <c r="CC142" s="66"/>
      <c r="CD142" s="66"/>
      <c r="CE142" s="66"/>
      <c r="CF142" s="66"/>
    </row>
    <row r="143" spans="1:84">
      <c r="A143" s="71">
        <v>34552</v>
      </c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>
        <v>55.75</v>
      </c>
      <c r="BC143" s="66">
        <f>53.85</f>
        <v>53.85</v>
      </c>
      <c r="BD143" s="66"/>
      <c r="BE143" s="66">
        <v>199.9</v>
      </c>
      <c r="BI143" s="66">
        <v>48.76</v>
      </c>
      <c r="BN143" s="66">
        <v>53.94</v>
      </c>
      <c r="BU143" s="66"/>
      <c r="BV143" s="66"/>
      <c r="BW143" s="66"/>
      <c r="BX143" s="66"/>
      <c r="BY143" s="66"/>
      <c r="BZ143" s="66"/>
      <c r="CA143" s="66"/>
      <c r="CB143" s="66"/>
      <c r="CC143" s="66"/>
      <c r="CD143" s="66"/>
      <c r="CE143" s="66"/>
      <c r="CF143" s="66"/>
    </row>
    <row r="144" spans="1:84">
      <c r="A144" s="71">
        <v>34559</v>
      </c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>
        <v>55.75</v>
      </c>
      <c r="BC144" s="66">
        <f>55.18</f>
        <v>55.18</v>
      </c>
      <c r="BD144" s="66"/>
      <c r="BE144" s="66">
        <v>201.11</v>
      </c>
      <c r="BI144" s="66">
        <v>48.37</v>
      </c>
      <c r="BN144" s="66">
        <v>54.62</v>
      </c>
      <c r="BU144" s="66"/>
      <c r="BV144" s="66"/>
      <c r="BW144" s="66"/>
      <c r="BX144" s="66"/>
      <c r="BY144" s="66"/>
      <c r="BZ144" s="66"/>
      <c r="CA144" s="66"/>
      <c r="CB144" s="66"/>
      <c r="CC144" s="66"/>
      <c r="CD144" s="66"/>
      <c r="CE144" s="66"/>
      <c r="CF144" s="66"/>
    </row>
    <row r="145" spans="1:84">
      <c r="A145" s="71">
        <v>34566</v>
      </c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/>
      <c r="BB145" s="66">
        <v>55.75</v>
      </c>
      <c r="BC145" s="66">
        <f>55.34</f>
        <v>55.34</v>
      </c>
      <c r="BD145" s="66"/>
      <c r="BE145" s="66">
        <v>193.79</v>
      </c>
      <c r="BI145" s="66">
        <v>48.58</v>
      </c>
      <c r="BN145" s="66">
        <v>57.26</v>
      </c>
      <c r="BU145" s="66"/>
      <c r="BV145" s="66"/>
      <c r="BW145" s="66"/>
      <c r="BX145" s="66"/>
      <c r="BY145" s="66"/>
      <c r="BZ145" s="66"/>
      <c r="CA145" s="66"/>
      <c r="CB145" s="66"/>
      <c r="CC145" s="66"/>
      <c r="CD145" s="66"/>
      <c r="CE145" s="66"/>
      <c r="CF145" s="66"/>
    </row>
    <row r="146" spans="1:84">
      <c r="A146" s="71">
        <v>34573</v>
      </c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>
        <v>56</v>
      </c>
      <c r="BC146" s="66">
        <f>55.53</f>
        <v>55.53</v>
      </c>
      <c r="BD146" s="66"/>
      <c r="BE146" s="66">
        <v>181.18</v>
      </c>
      <c r="BI146" s="66">
        <v>49.24</v>
      </c>
      <c r="BN146" s="66">
        <v>58.16</v>
      </c>
      <c r="BU146" s="66"/>
      <c r="BV146" s="66"/>
      <c r="BW146" s="66"/>
      <c r="BX146" s="66"/>
      <c r="BY146" s="66"/>
      <c r="BZ146" s="66"/>
      <c r="CA146" s="66"/>
      <c r="CB146" s="66"/>
      <c r="CC146" s="66"/>
      <c r="CD146" s="66"/>
      <c r="CE146" s="66"/>
      <c r="CF146" s="66"/>
    </row>
    <row r="147" spans="1:84">
      <c r="A147" s="71">
        <v>34580</v>
      </c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>
        <v>56.25</v>
      </c>
      <c r="BC147" s="66">
        <f>55.77</f>
        <v>55.77</v>
      </c>
      <c r="BD147" s="66"/>
      <c r="BE147" s="66">
        <v>182.23</v>
      </c>
      <c r="BI147" s="66">
        <v>47.99</v>
      </c>
      <c r="BN147" s="66">
        <v>54.62</v>
      </c>
      <c r="BU147" s="66"/>
      <c r="BV147" s="66"/>
      <c r="BW147" s="66"/>
      <c r="BX147" s="66"/>
      <c r="BY147" s="66"/>
      <c r="BZ147" s="66"/>
      <c r="CA147" s="66"/>
      <c r="CB147" s="66"/>
      <c r="CC147" s="66"/>
      <c r="CD147" s="66"/>
      <c r="CE147" s="66"/>
      <c r="CF147" s="66"/>
    </row>
    <row r="148" spans="1:84">
      <c r="A148" s="71">
        <v>34587</v>
      </c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>
        <v>56.25</v>
      </c>
      <c r="BC148" s="66">
        <f>56.52</f>
        <v>56.52</v>
      </c>
      <c r="BD148" s="66"/>
      <c r="BE148" s="66">
        <v>185.79</v>
      </c>
      <c r="BI148" s="66">
        <v>48.2</v>
      </c>
      <c r="BN148" s="66">
        <v>55.75</v>
      </c>
      <c r="BU148" s="66"/>
      <c r="BV148" s="66"/>
      <c r="BW148" s="66"/>
      <c r="BX148" s="66"/>
      <c r="BY148" s="66"/>
      <c r="BZ148" s="66"/>
      <c r="CA148" s="66"/>
      <c r="CB148" s="66"/>
      <c r="CC148" s="66"/>
      <c r="CD148" s="66"/>
      <c r="CE148" s="66"/>
      <c r="CF148" s="66"/>
    </row>
    <row r="149" spans="1:84">
      <c r="A149" s="71">
        <v>34594</v>
      </c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>
        <v>56.25</v>
      </c>
      <c r="BC149" s="66">
        <f>55.74</f>
        <v>55.74</v>
      </c>
      <c r="BD149" s="66"/>
      <c r="BE149" s="66">
        <v>185.14</v>
      </c>
      <c r="BI149" s="66">
        <v>50.91</v>
      </c>
      <c r="BN149" s="66">
        <v>61.38</v>
      </c>
      <c r="BU149" s="66"/>
      <c r="BV149" s="66"/>
      <c r="BW149" s="66"/>
      <c r="BX149" s="66"/>
      <c r="BY149" s="66"/>
      <c r="BZ149" s="66"/>
      <c r="CA149" s="66"/>
      <c r="CB149" s="66"/>
      <c r="CC149" s="66"/>
      <c r="CD149" s="66"/>
      <c r="CE149" s="66"/>
      <c r="CF149" s="66"/>
    </row>
    <row r="150" spans="1:84">
      <c r="A150" s="71">
        <v>34601</v>
      </c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6"/>
      <c r="BB150" s="66">
        <v>56</v>
      </c>
      <c r="BC150" s="66">
        <f>55.26</f>
        <v>55.26</v>
      </c>
      <c r="BD150" s="66"/>
      <c r="BE150" s="66">
        <v>175.78</v>
      </c>
      <c r="BI150" s="66">
        <v>52.03</v>
      </c>
      <c r="BN150" s="66">
        <v>66.03</v>
      </c>
      <c r="BU150" s="66"/>
      <c r="BV150" s="66"/>
      <c r="BW150" s="66"/>
      <c r="BX150" s="66"/>
      <c r="BY150" s="66"/>
      <c r="BZ150" s="66"/>
      <c r="CA150" s="66"/>
      <c r="CB150" s="66"/>
      <c r="CC150" s="66"/>
      <c r="CD150" s="66"/>
      <c r="CE150" s="66"/>
      <c r="CF150" s="66"/>
    </row>
    <row r="151" spans="1:84">
      <c r="A151" s="71">
        <v>34608</v>
      </c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>
        <v>56.75</v>
      </c>
      <c r="BC151" s="66">
        <f>54.9</f>
        <v>54.9</v>
      </c>
      <c r="BD151" s="66"/>
      <c r="BE151" s="66">
        <v>180.47</v>
      </c>
      <c r="BI151" s="66">
        <v>52.04</v>
      </c>
      <c r="BN151" s="66">
        <v>64.13</v>
      </c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</row>
    <row r="152" spans="1:84">
      <c r="A152" s="71">
        <v>34615</v>
      </c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>
        <v>55.25</v>
      </c>
      <c r="BC152" s="66">
        <f>54.76</f>
        <v>54.76</v>
      </c>
      <c r="BD152" s="66"/>
      <c r="BE152" s="66">
        <v>181.01</v>
      </c>
      <c r="BI152" s="66">
        <v>50.83</v>
      </c>
      <c r="BN152" s="66">
        <v>61.89</v>
      </c>
      <c r="BU152" s="66"/>
      <c r="BV152" s="66"/>
      <c r="BW152" s="66"/>
      <c r="BX152" s="66"/>
      <c r="BY152" s="66"/>
      <c r="BZ152" s="66"/>
      <c r="CA152" s="66"/>
      <c r="CB152" s="66"/>
      <c r="CC152" s="66"/>
      <c r="CD152" s="66"/>
      <c r="CE152" s="66"/>
      <c r="CF152" s="66"/>
    </row>
    <row r="153" spans="1:84">
      <c r="A153" s="71">
        <v>34622</v>
      </c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>
        <v>54.5</v>
      </c>
      <c r="BC153" s="66">
        <f>54.05</f>
        <v>54.05</v>
      </c>
      <c r="BD153" s="66"/>
      <c r="BE153" s="66">
        <v>178.38</v>
      </c>
      <c r="BI153" s="66">
        <v>51.44</v>
      </c>
      <c r="BN153" s="66">
        <v>60.78</v>
      </c>
      <c r="BU153" s="66"/>
      <c r="BV153" s="66"/>
      <c r="BW153" s="66"/>
      <c r="BX153" s="66"/>
      <c r="BY153" s="66"/>
      <c r="BZ153" s="66"/>
      <c r="CA153" s="66"/>
      <c r="CB153" s="66"/>
      <c r="CC153" s="66"/>
      <c r="CD153" s="66"/>
      <c r="CE153" s="66"/>
      <c r="CF153" s="66"/>
    </row>
    <row r="154" spans="1:84">
      <c r="A154" s="71">
        <v>34629</v>
      </c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>
        <v>53.75</v>
      </c>
      <c r="BC154" s="66">
        <f>52.77</f>
        <v>52.77</v>
      </c>
      <c r="BD154" s="66"/>
      <c r="BE154" s="66">
        <v>161.86000000000001</v>
      </c>
      <c r="BI154" s="66">
        <v>50.93</v>
      </c>
      <c r="BN154" s="66">
        <v>62.24</v>
      </c>
      <c r="BU154" s="66"/>
      <c r="BV154" s="66"/>
      <c r="BW154" s="66"/>
      <c r="BX154" s="66"/>
      <c r="BY154" s="66"/>
      <c r="BZ154" s="66"/>
      <c r="CA154" s="66"/>
      <c r="CB154" s="66"/>
      <c r="CC154" s="66"/>
      <c r="CD154" s="66"/>
      <c r="CE154" s="66"/>
      <c r="CF154" s="66"/>
    </row>
    <row r="155" spans="1:84">
      <c r="A155" s="71">
        <v>34636</v>
      </c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>
        <v>53</v>
      </c>
      <c r="BC155" s="66">
        <f>51.94</f>
        <v>51.94</v>
      </c>
      <c r="BD155" s="66"/>
      <c r="BE155" s="66">
        <v>164.41</v>
      </c>
      <c r="BI155" s="66">
        <v>50.81</v>
      </c>
      <c r="BN155" s="66">
        <v>59.59</v>
      </c>
      <c r="BU155" s="66"/>
      <c r="BV155" s="66"/>
      <c r="BW155" s="66"/>
      <c r="BX155" s="66"/>
      <c r="BY155" s="66"/>
      <c r="BZ155" s="66"/>
      <c r="CA155" s="66"/>
      <c r="CB155" s="66"/>
      <c r="CC155" s="66"/>
      <c r="CD155" s="66"/>
      <c r="CE155" s="66"/>
      <c r="CF155" s="66"/>
    </row>
    <row r="156" spans="1:84">
      <c r="A156" s="71">
        <v>34643</v>
      </c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>
        <v>52.25</v>
      </c>
      <c r="BC156" s="66">
        <f>50.41</f>
        <v>50.41</v>
      </c>
      <c r="BD156" s="66"/>
      <c r="BE156" s="66">
        <v>162.83000000000001</v>
      </c>
      <c r="BI156" s="66">
        <v>48.07</v>
      </c>
      <c r="BN156" s="66">
        <v>56.29</v>
      </c>
      <c r="BU156" s="66"/>
      <c r="BV156" s="66"/>
      <c r="BW156" s="66"/>
      <c r="BX156" s="66"/>
      <c r="BY156" s="66"/>
      <c r="BZ156" s="66"/>
      <c r="CA156" s="66"/>
      <c r="CB156" s="66"/>
      <c r="CC156" s="66"/>
      <c r="CD156" s="66"/>
      <c r="CE156" s="66"/>
      <c r="CF156" s="66"/>
    </row>
    <row r="157" spans="1:84">
      <c r="A157" s="71">
        <v>34650</v>
      </c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>
        <v>51.5</v>
      </c>
      <c r="BC157" s="66">
        <f>49.67</f>
        <v>49.67</v>
      </c>
      <c r="BD157" s="66"/>
      <c r="BE157" s="66">
        <v>162.26</v>
      </c>
      <c r="BI157" s="66">
        <v>49.17</v>
      </c>
      <c r="BN157" s="66">
        <v>58.25</v>
      </c>
      <c r="BU157" s="66"/>
      <c r="BV157" s="66"/>
      <c r="BW157" s="66"/>
      <c r="BX157" s="66"/>
      <c r="BY157" s="66"/>
      <c r="BZ157" s="66"/>
      <c r="CA157" s="66"/>
      <c r="CB157" s="66"/>
      <c r="CC157" s="66"/>
      <c r="CD157" s="66"/>
      <c r="CE157" s="66"/>
      <c r="CF157" s="66"/>
    </row>
    <row r="158" spans="1:84">
      <c r="A158" s="71">
        <v>34657</v>
      </c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>
        <v>51.25</v>
      </c>
      <c r="BC158" s="66">
        <f>50.13</f>
        <v>50.13</v>
      </c>
      <c r="BD158" s="66"/>
      <c r="BE158" s="66">
        <v>156.97999999999999</v>
      </c>
      <c r="BI158" s="66">
        <v>48.35</v>
      </c>
      <c r="BN158" s="66">
        <v>61.02</v>
      </c>
      <c r="BU158" s="66"/>
      <c r="BV158" s="66"/>
      <c r="BW158" s="66"/>
      <c r="BX158" s="66"/>
      <c r="BY158" s="66"/>
      <c r="BZ158" s="66"/>
      <c r="CA158" s="66"/>
      <c r="CB158" s="66"/>
      <c r="CC158" s="66"/>
      <c r="CD158" s="66"/>
      <c r="CE158" s="66"/>
      <c r="CF158" s="66"/>
    </row>
    <row r="159" spans="1:84">
      <c r="A159" s="71">
        <v>34664</v>
      </c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>
        <v>51.25</v>
      </c>
      <c r="BC159" s="66">
        <f>50.36</f>
        <v>50.36</v>
      </c>
      <c r="BD159" s="66"/>
      <c r="BE159" s="66">
        <v>149.63999999999999</v>
      </c>
      <c r="BI159" s="66">
        <v>47.49</v>
      </c>
      <c r="BN159" s="66">
        <v>66.37</v>
      </c>
      <c r="BU159" s="66"/>
      <c r="BV159" s="66"/>
      <c r="BW159" s="66"/>
      <c r="BX159" s="66"/>
      <c r="BY159" s="66"/>
      <c r="BZ159" s="66"/>
      <c r="CA159" s="66"/>
      <c r="CB159" s="66"/>
      <c r="CC159" s="66"/>
      <c r="CD159" s="66"/>
      <c r="CE159" s="66"/>
      <c r="CF159" s="66"/>
    </row>
    <row r="160" spans="1:84">
      <c r="A160" s="71">
        <v>34671</v>
      </c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>
        <v>51.25</v>
      </c>
      <c r="BC160" s="66">
        <f>50.32</f>
        <v>50.32</v>
      </c>
      <c r="BD160" s="66"/>
      <c r="BE160" s="66">
        <v>153.12</v>
      </c>
      <c r="BI160" s="66">
        <v>47.24</v>
      </c>
      <c r="BN160" s="66">
        <v>66.569999999999993</v>
      </c>
      <c r="BU160" s="66"/>
      <c r="BV160" s="66"/>
      <c r="BW160" s="66"/>
      <c r="BX160" s="66"/>
      <c r="BY160" s="66"/>
      <c r="BZ160" s="66"/>
      <c r="CA160" s="66"/>
      <c r="CB160" s="66"/>
      <c r="CC160" s="66"/>
      <c r="CD160" s="66"/>
      <c r="CE160" s="66"/>
      <c r="CF160" s="66"/>
    </row>
    <row r="161" spans="1:84">
      <c r="A161" s="71">
        <v>34678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>
        <v>51.25</v>
      </c>
      <c r="BC161" s="66">
        <f>51.32</f>
        <v>51.32</v>
      </c>
      <c r="BD161" s="66"/>
      <c r="BE161" s="66">
        <v>157.43</v>
      </c>
      <c r="BI161" s="66">
        <v>47.35</v>
      </c>
      <c r="BN161" s="66">
        <v>68.650000000000006</v>
      </c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</row>
    <row r="162" spans="1:84">
      <c r="A162" s="71">
        <v>34685</v>
      </c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>
        <v>51.25</v>
      </c>
      <c r="BC162" s="66">
        <f>51.27</f>
        <v>51.27</v>
      </c>
      <c r="BD162" s="66"/>
      <c r="BE162" s="66">
        <v>167.49</v>
      </c>
      <c r="BI162" s="66">
        <v>49.88</v>
      </c>
      <c r="BN162" s="66">
        <v>72.37</v>
      </c>
      <c r="BU162" s="66"/>
      <c r="BV162" s="66"/>
      <c r="BW162" s="66"/>
      <c r="BX162" s="66"/>
      <c r="BY162" s="66"/>
      <c r="BZ162" s="66"/>
      <c r="CA162" s="66"/>
      <c r="CB162" s="66"/>
      <c r="CC162" s="66"/>
      <c r="CD162" s="66"/>
      <c r="CE162" s="66"/>
      <c r="CF162" s="66"/>
    </row>
    <row r="163" spans="1:84">
      <c r="A163" s="71">
        <v>34692</v>
      </c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>
        <v>51.25</v>
      </c>
      <c r="BC163" s="66">
        <f>50.81</f>
        <v>50.81</v>
      </c>
      <c r="BD163" s="66"/>
      <c r="BE163" s="66">
        <v>156.94999999999999</v>
      </c>
      <c r="BI163" s="66">
        <v>49.09</v>
      </c>
      <c r="BN163" s="66">
        <v>75.37</v>
      </c>
      <c r="BU163" s="66"/>
      <c r="BV163" s="66"/>
      <c r="BW163" s="66"/>
      <c r="BX163" s="66"/>
      <c r="BY163" s="66"/>
      <c r="BZ163" s="66"/>
      <c r="CA163" s="66"/>
      <c r="CB163" s="66"/>
      <c r="CC163" s="66"/>
      <c r="CD163" s="66"/>
      <c r="CE163" s="66"/>
      <c r="CF163" s="66"/>
    </row>
    <row r="164" spans="1:84">
      <c r="A164" s="71">
        <v>34699</v>
      </c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>
        <v>51.25</v>
      </c>
      <c r="BC164" s="66">
        <f>50.74</f>
        <v>50.74</v>
      </c>
      <c r="BD164" s="66"/>
      <c r="BE164" s="66">
        <v>151.59</v>
      </c>
      <c r="BI164" s="66">
        <v>48.59</v>
      </c>
      <c r="BN164" s="66">
        <v>81.099999999999994</v>
      </c>
      <c r="BU164" s="66"/>
      <c r="BV164" s="66"/>
      <c r="BW164" s="66"/>
      <c r="BX164" s="66"/>
      <c r="BY164" s="66"/>
      <c r="BZ164" s="66"/>
      <c r="CA164" s="66"/>
      <c r="CB164" s="66"/>
      <c r="CC164" s="66"/>
      <c r="CD164" s="66"/>
      <c r="CE164" s="66"/>
      <c r="CF164" s="66"/>
    </row>
    <row r="165" spans="1:84">
      <c r="A165" s="71">
        <v>34706</v>
      </c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6"/>
      <c r="BB165" s="66">
        <v>51.25</v>
      </c>
      <c r="BC165" s="66">
        <f>51.27</f>
        <v>51.27</v>
      </c>
      <c r="BD165" s="66"/>
      <c r="BE165" s="66">
        <v>151.16999999999999</v>
      </c>
      <c r="BI165" s="66">
        <v>48.52</v>
      </c>
      <c r="BN165" s="66">
        <v>81.44</v>
      </c>
      <c r="BU165" s="66"/>
      <c r="BV165" s="66"/>
      <c r="BW165" s="66"/>
      <c r="BX165" s="66"/>
      <c r="BY165" s="66"/>
      <c r="BZ165" s="66"/>
      <c r="CA165" s="66"/>
      <c r="CB165" s="66"/>
      <c r="CC165" s="66"/>
      <c r="CD165" s="66"/>
      <c r="CE165" s="66"/>
      <c r="CF165" s="66"/>
    </row>
    <row r="166" spans="1:84">
      <c r="A166" s="71">
        <v>34713</v>
      </c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/>
      <c r="BB166" s="66">
        <v>51.258000000000003</v>
      </c>
      <c r="BC166" s="66">
        <f>51.2</f>
        <v>51.2</v>
      </c>
      <c r="BD166" s="66"/>
      <c r="BE166" s="66">
        <v>159.52000000000001</v>
      </c>
      <c r="BI166" s="66">
        <v>49.96</v>
      </c>
      <c r="BN166" s="66">
        <v>88.36</v>
      </c>
      <c r="BU166" s="66"/>
      <c r="BV166" s="66"/>
      <c r="BW166" s="66"/>
      <c r="BX166" s="66"/>
      <c r="BY166" s="66"/>
      <c r="BZ166" s="66"/>
      <c r="CA166" s="66"/>
      <c r="CB166" s="66"/>
      <c r="CC166" s="66"/>
      <c r="CD166" s="66"/>
      <c r="CE166" s="66"/>
      <c r="CF166" s="66"/>
    </row>
    <row r="167" spans="1:84">
      <c r="A167" s="71">
        <v>34720</v>
      </c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>
        <v>51.25</v>
      </c>
      <c r="BC167" s="66">
        <f>51.22</f>
        <v>51.22</v>
      </c>
      <c r="BD167" s="66"/>
      <c r="BE167" s="66">
        <v>153.19</v>
      </c>
      <c r="BI167" s="66">
        <v>50.1</v>
      </c>
      <c r="BN167" s="66">
        <v>87.38</v>
      </c>
      <c r="BU167" s="66"/>
      <c r="BV167" s="66"/>
      <c r="BW167" s="66"/>
      <c r="BX167" s="66"/>
      <c r="BY167" s="66"/>
      <c r="BZ167" s="66"/>
      <c r="CA167" s="66"/>
      <c r="CB167" s="66"/>
      <c r="CC167" s="66"/>
      <c r="CD167" s="66"/>
      <c r="CE167" s="66"/>
      <c r="CF167" s="66"/>
    </row>
    <row r="168" spans="1:84">
      <c r="A168" s="71">
        <v>34727</v>
      </c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>
        <v>51.25</v>
      </c>
      <c r="BC168" s="66">
        <f>51.33</f>
        <v>51.33</v>
      </c>
      <c r="BD168" s="66"/>
      <c r="BE168" s="66">
        <v>154.94</v>
      </c>
      <c r="BI168" s="66">
        <v>50.25</v>
      </c>
      <c r="BN168" s="66">
        <v>82.58</v>
      </c>
      <c r="BU168" s="66"/>
      <c r="BV168" s="66"/>
      <c r="BW168" s="66"/>
      <c r="BX168" s="66"/>
      <c r="BY168" s="66"/>
      <c r="BZ168" s="66"/>
      <c r="CA168" s="66"/>
      <c r="CB168" s="66"/>
      <c r="CC168" s="66"/>
      <c r="CD168" s="66"/>
      <c r="CE168" s="66"/>
      <c r="CF168" s="66"/>
    </row>
    <row r="169" spans="1:84">
      <c r="A169" s="71">
        <v>34734</v>
      </c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>
        <v>51.25</v>
      </c>
      <c r="BC169" s="66">
        <f>51.18</f>
        <v>51.18</v>
      </c>
      <c r="BD169" s="66"/>
      <c r="BE169" s="66">
        <v>162.16</v>
      </c>
      <c r="BI169" s="66">
        <v>51.24</v>
      </c>
      <c r="BN169" s="66">
        <v>67.91</v>
      </c>
      <c r="BU169" s="66"/>
      <c r="BV169" s="66"/>
      <c r="BW169" s="66"/>
      <c r="BX169" s="66"/>
      <c r="BY169" s="66"/>
      <c r="BZ169" s="66"/>
      <c r="CA169" s="66"/>
      <c r="CB169" s="66"/>
      <c r="CC169" s="66"/>
      <c r="CD169" s="66"/>
      <c r="CE169" s="66"/>
      <c r="CF169" s="66"/>
    </row>
    <row r="170" spans="1:84">
      <c r="A170" s="71">
        <v>34741</v>
      </c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>
        <v>51.5</v>
      </c>
      <c r="BC170" s="66">
        <f>51.76</f>
        <v>51.76</v>
      </c>
      <c r="BD170" s="66"/>
      <c r="BE170" s="66">
        <v>162.91999999999999</v>
      </c>
      <c r="BI170" s="66">
        <v>50.94</v>
      </c>
      <c r="BN170" s="66">
        <v>71.430000000000007</v>
      </c>
      <c r="BU170" s="66"/>
      <c r="BV170" s="66"/>
      <c r="BW170" s="66"/>
      <c r="BX170" s="66"/>
      <c r="BY170" s="66"/>
      <c r="BZ170" s="66"/>
      <c r="CA170" s="66"/>
      <c r="CB170" s="66"/>
      <c r="CC170" s="66"/>
      <c r="CD170" s="66"/>
      <c r="CE170" s="66"/>
      <c r="CF170" s="66"/>
    </row>
    <row r="171" spans="1:84">
      <c r="A171" s="71">
        <v>34748</v>
      </c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>
        <v>51.75</v>
      </c>
      <c r="BC171" s="66">
        <f>52.13</f>
        <v>52.13</v>
      </c>
      <c r="BD171" s="66"/>
      <c r="BE171" s="66">
        <v>162.97</v>
      </c>
      <c r="BI171" s="66">
        <v>50.83</v>
      </c>
      <c r="BN171" s="66">
        <v>71.84</v>
      </c>
      <c r="BU171" s="66"/>
      <c r="BV171" s="66"/>
      <c r="BW171" s="66"/>
      <c r="BX171" s="66"/>
      <c r="BY171" s="66"/>
      <c r="BZ171" s="66"/>
      <c r="CA171" s="66"/>
      <c r="CB171" s="66"/>
      <c r="CC171" s="66"/>
      <c r="CD171" s="66"/>
      <c r="CE171" s="66"/>
      <c r="CF171" s="66"/>
    </row>
    <row r="172" spans="1:84">
      <c r="A172" s="71">
        <v>34755</v>
      </c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>
        <v>52</v>
      </c>
      <c r="BC172" s="66">
        <f>52.76</f>
        <v>52.76</v>
      </c>
      <c r="BD172" s="66"/>
      <c r="BE172" s="66">
        <v>156.29</v>
      </c>
      <c r="BI172" s="66">
        <v>51.1</v>
      </c>
      <c r="BN172" s="66">
        <v>72.33</v>
      </c>
      <c r="BU172" s="66"/>
      <c r="BV172" s="66"/>
      <c r="BW172" s="66"/>
      <c r="BX172" s="66"/>
      <c r="BY172" s="66"/>
      <c r="BZ172" s="66"/>
      <c r="CA172" s="66"/>
      <c r="CB172" s="66"/>
      <c r="CC172" s="66"/>
      <c r="CD172" s="66"/>
      <c r="CE172" s="66"/>
      <c r="CF172" s="66"/>
    </row>
    <row r="173" spans="1:84">
      <c r="A173" s="71">
        <v>34762</v>
      </c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>
        <v>52</v>
      </c>
      <c r="BC173" s="66">
        <f>53.46</f>
        <v>53.46</v>
      </c>
      <c r="BD173" s="66"/>
      <c r="BE173" s="66">
        <v>162.01</v>
      </c>
      <c r="BI173" s="66">
        <v>50.93</v>
      </c>
      <c r="BN173" s="66">
        <v>72.739999999999995</v>
      </c>
      <c r="BU173" s="66"/>
      <c r="BV173" s="66"/>
      <c r="BW173" s="66"/>
      <c r="BX173" s="66"/>
      <c r="BY173" s="66"/>
      <c r="BZ173" s="66"/>
      <c r="CA173" s="66"/>
      <c r="CB173" s="66"/>
      <c r="CC173" s="66"/>
      <c r="CD173" s="66"/>
      <c r="CE173" s="66"/>
      <c r="CF173" s="66"/>
    </row>
    <row r="174" spans="1:84">
      <c r="A174" s="71">
        <v>34769</v>
      </c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>
        <v>52</v>
      </c>
      <c r="BC174" s="66">
        <f>52.97</f>
        <v>52.97</v>
      </c>
      <c r="BD174" s="66"/>
      <c r="BE174" s="66">
        <v>162.62</v>
      </c>
      <c r="BI174" s="66">
        <v>51.05</v>
      </c>
      <c r="BN174" s="66">
        <v>73.7</v>
      </c>
      <c r="BU174" s="66"/>
      <c r="BV174" s="66"/>
      <c r="BW174" s="66"/>
      <c r="BX174" s="66"/>
      <c r="BY174" s="66"/>
      <c r="BZ174" s="66"/>
      <c r="CA174" s="66"/>
      <c r="CB174" s="66"/>
      <c r="CC174" s="66"/>
      <c r="CD174" s="66"/>
      <c r="CE174" s="66"/>
      <c r="CF174" s="66"/>
    </row>
    <row r="175" spans="1:84">
      <c r="A175" s="71">
        <v>34776</v>
      </c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>
        <v>51.75</v>
      </c>
      <c r="BC175" s="66">
        <f>51.97</f>
        <v>51.97</v>
      </c>
      <c r="BD175" s="66"/>
      <c r="BE175" s="66">
        <v>159.38999999999999</v>
      </c>
      <c r="BI175" s="66">
        <v>51.08</v>
      </c>
      <c r="BN175" s="66">
        <v>74.010000000000005</v>
      </c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  <c r="CE175" s="66"/>
      <c r="CF175" s="66"/>
    </row>
    <row r="176" spans="1:84">
      <c r="A176" s="71">
        <v>34783</v>
      </c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>
        <v>51.25</v>
      </c>
      <c r="BC176" s="66">
        <f>50.96</f>
        <v>50.96</v>
      </c>
      <c r="BD176" s="66"/>
      <c r="BE176" s="66">
        <v>154.41</v>
      </c>
      <c r="BI176" s="66">
        <v>49.43</v>
      </c>
      <c r="BN176" s="66">
        <v>74.540000000000006</v>
      </c>
      <c r="BU176" s="66"/>
      <c r="BV176" s="66"/>
      <c r="BW176" s="66"/>
      <c r="BX176" s="66"/>
      <c r="BY176" s="66"/>
      <c r="BZ176" s="66"/>
      <c r="CA176" s="66"/>
      <c r="CB176" s="66"/>
      <c r="CC176" s="66"/>
      <c r="CD176" s="66"/>
      <c r="CE176" s="66"/>
      <c r="CF176" s="66"/>
    </row>
    <row r="177" spans="1:84">
      <c r="A177" s="71">
        <v>34790</v>
      </c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>
        <v>51.25</v>
      </c>
      <c r="BC177" s="66">
        <f>50.67</f>
        <v>50.67</v>
      </c>
      <c r="BD177" s="66"/>
      <c r="BE177" s="66">
        <v>151.13</v>
      </c>
      <c r="BI177" s="66">
        <v>50.89</v>
      </c>
      <c r="BN177" s="66">
        <v>72.12</v>
      </c>
      <c r="BU177" s="66"/>
      <c r="BV177" s="66"/>
      <c r="BW177" s="66"/>
      <c r="BX177" s="66"/>
      <c r="BY177" s="66"/>
      <c r="BZ177" s="66"/>
      <c r="CA177" s="66"/>
      <c r="CB177" s="66"/>
      <c r="CC177" s="66"/>
      <c r="CD177" s="66"/>
      <c r="CE177" s="66"/>
      <c r="CF177" s="66"/>
    </row>
    <row r="178" spans="1:84">
      <c r="A178" s="71">
        <v>34797</v>
      </c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>
        <v>51.6</v>
      </c>
      <c r="BC178" s="66">
        <f>51.13</f>
        <v>51.13</v>
      </c>
      <c r="BD178" s="66"/>
      <c r="BE178" s="66">
        <v>161.54</v>
      </c>
      <c r="BI178" s="66">
        <v>50.9</v>
      </c>
      <c r="BN178" s="66">
        <v>70.209999999999994</v>
      </c>
      <c r="BU178" s="66"/>
      <c r="BV178" s="66"/>
      <c r="BW178" s="66"/>
      <c r="BX178" s="66"/>
      <c r="BY178" s="66"/>
      <c r="BZ178" s="66"/>
      <c r="CA178" s="66"/>
      <c r="CB178" s="66"/>
      <c r="CC178" s="66"/>
      <c r="CD178" s="66"/>
      <c r="CE178" s="66"/>
      <c r="CF178" s="66"/>
    </row>
    <row r="179" spans="1:84">
      <c r="A179" s="71">
        <v>34804</v>
      </c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>
        <v>51.5</v>
      </c>
      <c r="BC179" s="66">
        <f>52.25</f>
        <v>52.25</v>
      </c>
      <c r="BD179" s="66"/>
      <c r="BE179" s="66">
        <v>161.13</v>
      </c>
      <c r="BI179" s="66">
        <v>50.96</v>
      </c>
      <c r="BN179" s="66">
        <v>70.03</v>
      </c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</row>
    <row r="180" spans="1:84">
      <c r="A180" s="71">
        <v>34811</v>
      </c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>
        <v>51.25</v>
      </c>
      <c r="BC180" s="66">
        <f>51.93</f>
        <v>51.93</v>
      </c>
      <c r="BD180" s="66"/>
      <c r="BE180" s="66">
        <v>158.93</v>
      </c>
      <c r="BI180" s="66">
        <v>50.3</v>
      </c>
      <c r="BN180" s="66">
        <v>70.5</v>
      </c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</row>
    <row r="181" spans="1:84">
      <c r="A181" s="71">
        <v>34818</v>
      </c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>
        <v>51.5</v>
      </c>
      <c r="BC181" s="66">
        <f>51.79</f>
        <v>51.79</v>
      </c>
      <c r="BD181" s="66"/>
      <c r="BE181" s="66">
        <v>158.21</v>
      </c>
      <c r="BI181" s="66">
        <v>48.82</v>
      </c>
      <c r="BN181" s="66">
        <v>73.03</v>
      </c>
      <c r="BU181" s="66"/>
      <c r="BV181" s="66"/>
      <c r="BW181" s="66"/>
      <c r="BX181" s="66"/>
      <c r="BY181" s="66"/>
      <c r="BZ181" s="66"/>
      <c r="CA181" s="66"/>
      <c r="CB181" s="66"/>
      <c r="CC181" s="66"/>
      <c r="CD181" s="66"/>
      <c r="CE181" s="66"/>
      <c r="CF181" s="66"/>
    </row>
    <row r="182" spans="1:84">
      <c r="A182" s="71">
        <v>34825</v>
      </c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>
        <v>52.25</v>
      </c>
      <c r="BC182" s="66">
        <f>52.12</f>
        <v>52.12</v>
      </c>
      <c r="BD182" s="66"/>
      <c r="BE182" s="66">
        <v>175.5</v>
      </c>
      <c r="BI182" s="66">
        <v>49.65</v>
      </c>
      <c r="BN182" s="66">
        <v>71.569999999999993</v>
      </c>
      <c r="BU182" s="66"/>
      <c r="BV182" s="66"/>
      <c r="BW182" s="66"/>
      <c r="BX182" s="66"/>
      <c r="BY182" s="66"/>
      <c r="BZ182" s="66"/>
      <c r="CA182" s="66"/>
      <c r="CB182" s="66"/>
      <c r="CC182" s="66"/>
      <c r="CD182" s="66"/>
      <c r="CE182" s="66"/>
      <c r="CF182" s="66"/>
    </row>
    <row r="183" spans="1:84">
      <c r="A183" s="71">
        <v>34832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>
        <v>52.5</v>
      </c>
      <c r="BC183" s="66">
        <f>53.36</f>
        <v>53.36</v>
      </c>
      <c r="BD183" s="66"/>
      <c r="BE183" s="66">
        <v>178.98</v>
      </c>
      <c r="BI183" s="66">
        <v>50.1</v>
      </c>
      <c r="BN183" s="66">
        <v>72.44</v>
      </c>
      <c r="BU183" s="66"/>
      <c r="BV183" s="66"/>
      <c r="BW183" s="66"/>
      <c r="BX183" s="66"/>
      <c r="BY183" s="66"/>
      <c r="BZ183" s="66"/>
      <c r="CA183" s="66"/>
      <c r="CB183" s="66"/>
      <c r="CC183" s="66"/>
      <c r="CD183" s="66"/>
      <c r="CE183" s="66"/>
      <c r="CF183" s="66"/>
    </row>
    <row r="184" spans="1:84">
      <c r="A184" s="71">
        <v>34839</v>
      </c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>
        <v>53.25</v>
      </c>
      <c r="BC184" s="66">
        <f>53.62</f>
        <v>53.62</v>
      </c>
      <c r="BD184" s="66"/>
      <c r="BE184" s="66">
        <v>184.31</v>
      </c>
      <c r="BI184" s="66">
        <v>49.85</v>
      </c>
      <c r="BN184" s="66">
        <v>75.5</v>
      </c>
      <c r="BU184" s="66"/>
      <c r="BV184" s="66"/>
      <c r="BW184" s="66"/>
      <c r="BX184" s="66"/>
      <c r="BY184" s="66"/>
      <c r="BZ184" s="66"/>
      <c r="CA184" s="66"/>
      <c r="CB184" s="66"/>
      <c r="CC184" s="66"/>
      <c r="CD184" s="66"/>
      <c r="CE184" s="66"/>
      <c r="CF184" s="66"/>
    </row>
    <row r="185" spans="1:84">
      <c r="A185" s="71">
        <v>34846</v>
      </c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>
        <v>53.6</v>
      </c>
      <c r="BC185" s="66">
        <f>54.81</f>
        <v>54.81</v>
      </c>
      <c r="BD185" s="66"/>
      <c r="BE185" s="66">
        <v>177.2</v>
      </c>
      <c r="BI185" s="66">
        <v>49.69</v>
      </c>
      <c r="BN185" s="66">
        <v>76.88</v>
      </c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6"/>
      <c r="CF185" s="66"/>
    </row>
    <row r="186" spans="1:84">
      <c r="A186" s="71">
        <v>34853</v>
      </c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>
        <v>53.6</v>
      </c>
      <c r="BC186" s="66">
        <f>55.16</f>
        <v>55.16</v>
      </c>
      <c r="BD186" s="66"/>
      <c r="BE186" s="66">
        <v>177.68</v>
      </c>
      <c r="BI186" s="66">
        <v>49.84</v>
      </c>
      <c r="BN186" s="66">
        <v>77</v>
      </c>
      <c r="BU186" s="66"/>
      <c r="BV186" s="66"/>
      <c r="BW186" s="66"/>
      <c r="BX186" s="66"/>
      <c r="BY186" s="66"/>
      <c r="BZ186" s="66"/>
      <c r="CA186" s="66"/>
      <c r="CB186" s="66"/>
      <c r="CC186" s="66"/>
      <c r="CD186" s="66"/>
      <c r="CE186" s="66"/>
      <c r="CF186" s="66"/>
    </row>
    <row r="187" spans="1:84">
      <c r="A187" s="71">
        <v>34860</v>
      </c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>
        <v>53.75</v>
      </c>
      <c r="BC187" s="66">
        <f>55.53</f>
        <v>55.53</v>
      </c>
      <c r="BD187" s="66"/>
      <c r="BE187" s="66">
        <v>181.47</v>
      </c>
      <c r="BI187" s="66">
        <v>49.64</v>
      </c>
      <c r="BN187" s="66">
        <v>76.87</v>
      </c>
      <c r="BU187" s="66"/>
      <c r="BV187" s="66"/>
      <c r="BW187" s="66"/>
      <c r="BX187" s="66"/>
      <c r="BY187" s="66"/>
      <c r="BZ187" s="66"/>
      <c r="CA187" s="66"/>
      <c r="CB187" s="66"/>
      <c r="CC187" s="66"/>
      <c r="CD187" s="66"/>
      <c r="CE187" s="66"/>
      <c r="CF187" s="66"/>
    </row>
    <row r="188" spans="1:84">
      <c r="A188" s="71">
        <v>34867</v>
      </c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>
        <v>54.75</v>
      </c>
      <c r="BC188" s="66">
        <f>55.65</f>
        <v>55.65</v>
      </c>
      <c r="BD188" s="66"/>
      <c r="BE188" s="66">
        <v>179.35</v>
      </c>
      <c r="BI188" s="66">
        <v>50.24</v>
      </c>
      <c r="BN188" s="66">
        <v>77.040000000000006</v>
      </c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</row>
    <row r="189" spans="1:84">
      <c r="A189" s="71">
        <v>34874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>
        <v>55.5</v>
      </c>
      <c r="BC189" s="66">
        <f>57.41</f>
        <v>57.41</v>
      </c>
      <c r="BD189" s="66"/>
      <c r="BE189" s="66">
        <v>182.51</v>
      </c>
      <c r="BI189" s="66">
        <v>50.05</v>
      </c>
      <c r="BN189" s="66">
        <v>78.58</v>
      </c>
      <c r="BU189" s="66"/>
      <c r="BV189" s="66"/>
      <c r="BW189" s="66"/>
      <c r="BX189" s="66"/>
      <c r="BY189" s="66"/>
      <c r="BZ189" s="66"/>
      <c r="CA189" s="66"/>
      <c r="CB189" s="66"/>
      <c r="CC189" s="66"/>
      <c r="CD189" s="66"/>
      <c r="CE189" s="66"/>
      <c r="CF189" s="66"/>
    </row>
    <row r="190" spans="1:84">
      <c r="A190" s="71">
        <v>34881</v>
      </c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>
        <v>55.75</v>
      </c>
      <c r="BC190" s="66">
        <f>57.91</f>
        <v>57.91</v>
      </c>
      <c r="BD190" s="66"/>
      <c r="BE190" s="66">
        <v>181.5</v>
      </c>
      <c r="BI190" s="66">
        <v>50.18</v>
      </c>
      <c r="BN190" s="66">
        <v>76.55</v>
      </c>
      <c r="BU190" s="66"/>
      <c r="BV190" s="66"/>
      <c r="BW190" s="66"/>
      <c r="BX190" s="66"/>
      <c r="BY190" s="66"/>
      <c r="BZ190" s="66"/>
      <c r="CA190" s="66"/>
      <c r="CB190" s="66"/>
      <c r="CC190" s="66"/>
      <c r="CD190" s="66"/>
      <c r="CE190" s="66"/>
      <c r="CF190" s="66"/>
    </row>
    <row r="191" spans="1:84">
      <c r="A191" s="71">
        <v>34888</v>
      </c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  <c r="AY191" s="66"/>
      <c r="AZ191" s="66"/>
      <c r="BA191" s="66"/>
      <c r="BB191" s="66">
        <v>56</v>
      </c>
      <c r="BC191" s="66">
        <f>58.62</f>
        <v>58.62</v>
      </c>
      <c r="BD191" s="66"/>
      <c r="BE191" s="66">
        <v>188.94</v>
      </c>
      <c r="BI191" s="66">
        <v>50.04</v>
      </c>
      <c r="BN191" s="66">
        <v>78.209999999999994</v>
      </c>
      <c r="BU191" s="66"/>
      <c r="BV191" s="66"/>
      <c r="BW191" s="66"/>
      <c r="BX191" s="66"/>
      <c r="BY191" s="66"/>
      <c r="BZ191" s="66"/>
      <c r="CA191" s="66"/>
      <c r="CB191" s="66"/>
      <c r="CC191" s="66"/>
      <c r="CD191" s="66"/>
      <c r="CE191" s="66"/>
      <c r="CF191" s="66"/>
    </row>
    <row r="192" spans="1:84">
      <c r="A192" s="71">
        <v>34895</v>
      </c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>
        <v>56.75</v>
      </c>
      <c r="BC192" s="66">
        <f>58.28</f>
        <v>58.28</v>
      </c>
      <c r="BD192" s="66"/>
      <c r="BE192" s="66">
        <v>193.86</v>
      </c>
      <c r="BI192" s="66">
        <v>50.12</v>
      </c>
      <c r="BN192" s="66">
        <v>79.13</v>
      </c>
      <c r="BU192" s="66"/>
      <c r="BV192" s="66"/>
      <c r="BW192" s="66"/>
      <c r="BX192" s="66"/>
      <c r="BY192" s="66"/>
      <c r="BZ192" s="66"/>
      <c r="CA192" s="66"/>
      <c r="CB192" s="66"/>
      <c r="CC192" s="66"/>
      <c r="CD192" s="66"/>
      <c r="CE192" s="66"/>
      <c r="CF192" s="66"/>
    </row>
    <row r="193" spans="1:84">
      <c r="A193" s="71">
        <v>34902</v>
      </c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6"/>
      <c r="BB193" s="66">
        <v>57.75</v>
      </c>
      <c r="BC193" s="66">
        <f>59.82</f>
        <v>59.82</v>
      </c>
      <c r="BD193" s="66"/>
      <c r="BE193" s="66">
        <v>193.82</v>
      </c>
      <c r="BI193" s="66">
        <v>49.93</v>
      </c>
      <c r="BN193" s="66">
        <v>77.45</v>
      </c>
      <c r="BU193" s="66"/>
      <c r="BV193" s="66"/>
      <c r="BW193" s="66"/>
      <c r="BX193" s="66"/>
      <c r="BY193" s="66"/>
      <c r="BZ193" s="66"/>
      <c r="CA193" s="66"/>
      <c r="CB193" s="66"/>
      <c r="CC193" s="66"/>
      <c r="CD193" s="66"/>
      <c r="CE193" s="66"/>
      <c r="CF193" s="66"/>
    </row>
    <row r="194" spans="1:84">
      <c r="A194" s="71">
        <v>34909</v>
      </c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6"/>
      <c r="BB194" s="66">
        <v>58.5</v>
      </c>
      <c r="BC194" s="66">
        <f>60.8</f>
        <v>60.8</v>
      </c>
      <c r="BD194" s="66"/>
      <c r="BE194" s="66">
        <v>194.32</v>
      </c>
      <c r="BI194" s="66">
        <v>50.74</v>
      </c>
      <c r="BN194" s="66">
        <v>76.89</v>
      </c>
      <c r="BU194" s="66"/>
      <c r="BV194" s="66"/>
      <c r="BW194" s="66"/>
      <c r="BX194" s="66"/>
      <c r="BY194" s="66"/>
      <c r="BZ194" s="66"/>
      <c r="CA194" s="66"/>
      <c r="CB194" s="66"/>
      <c r="CC194" s="66"/>
      <c r="CD194" s="66"/>
      <c r="CE194" s="66"/>
      <c r="CF194" s="66"/>
    </row>
    <row r="195" spans="1:84">
      <c r="A195" s="71">
        <v>34916</v>
      </c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>
        <v>58.75</v>
      </c>
      <c r="BC195" s="66">
        <f>61.28</f>
        <v>61.28</v>
      </c>
      <c r="BD195" s="66"/>
      <c r="BE195" s="66">
        <v>195.72</v>
      </c>
      <c r="BI195" s="66">
        <v>50.1</v>
      </c>
      <c r="BN195" s="66">
        <v>76.22</v>
      </c>
      <c r="BU195" s="66"/>
      <c r="BV195" s="66"/>
      <c r="BW195" s="66"/>
      <c r="BX195" s="66"/>
      <c r="BY195" s="66"/>
      <c r="BZ195" s="66"/>
      <c r="CA195" s="66"/>
      <c r="CB195" s="66"/>
      <c r="CC195" s="66"/>
      <c r="CD195" s="66"/>
      <c r="CE195" s="66"/>
      <c r="CF195" s="66"/>
    </row>
    <row r="196" spans="1:84">
      <c r="A196" s="71">
        <v>34923</v>
      </c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6"/>
      <c r="BB196" s="66">
        <v>59.75</v>
      </c>
      <c r="BC196" s="66">
        <f>61.04</f>
        <v>61.04</v>
      </c>
      <c r="BD196" s="66"/>
      <c r="BE196" s="66">
        <v>188.19</v>
      </c>
      <c r="BI196" s="66">
        <v>52.61</v>
      </c>
      <c r="BN196" s="66">
        <v>74.14</v>
      </c>
      <c r="BU196" s="66"/>
      <c r="BV196" s="66"/>
      <c r="BW196" s="66"/>
      <c r="BX196" s="66"/>
      <c r="BY196" s="66"/>
      <c r="BZ196" s="66"/>
      <c r="CA196" s="66"/>
      <c r="CB196" s="66"/>
      <c r="CC196" s="66"/>
      <c r="CD196" s="66"/>
      <c r="CE196" s="66"/>
      <c r="CF196" s="66"/>
    </row>
    <row r="197" spans="1:84">
      <c r="A197" s="71">
        <v>34930</v>
      </c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6"/>
      <c r="BB197" s="66">
        <v>60.5</v>
      </c>
      <c r="BC197" s="66">
        <f>62.54</f>
        <v>62.54</v>
      </c>
      <c r="BD197" s="66"/>
      <c r="BE197" s="66">
        <v>207.9</v>
      </c>
      <c r="BI197" s="66">
        <v>54.25</v>
      </c>
      <c r="BN197" s="66">
        <v>77.94</v>
      </c>
      <c r="BU197" s="66"/>
      <c r="BV197" s="66"/>
      <c r="BW197" s="66"/>
      <c r="BX197" s="66"/>
      <c r="BY197" s="66"/>
      <c r="BZ197" s="66"/>
      <c r="CA197" s="66"/>
      <c r="CB197" s="66"/>
      <c r="CC197" s="66"/>
      <c r="CD197" s="66"/>
      <c r="CE197" s="66"/>
      <c r="CF197" s="66"/>
    </row>
    <row r="198" spans="1:84">
      <c r="A198" s="71">
        <v>34937</v>
      </c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6"/>
      <c r="BB198" s="66">
        <v>61.25</v>
      </c>
      <c r="BC198" s="66">
        <f>63.17</f>
        <v>63.17</v>
      </c>
      <c r="BD198" s="66"/>
      <c r="BE198" s="66">
        <v>218.83</v>
      </c>
      <c r="BI198" s="66">
        <v>54.7</v>
      </c>
      <c r="BN198" s="66">
        <v>78.19</v>
      </c>
      <c r="BU198" s="66"/>
      <c r="BV198" s="66"/>
      <c r="BW198" s="66"/>
      <c r="BX198" s="66"/>
      <c r="BY198" s="66"/>
      <c r="BZ198" s="66"/>
      <c r="CA198" s="66"/>
      <c r="CB198" s="66"/>
      <c r="CC198" s="66"/>
      <c r="CD198" s="66"/>
      <c r="CE198" s="66"/>
      <c r="CF198" s="66"/>
    </row>
    <row r="199" spans="1:84">
      <c r="A199" s="71">
        <v>34944</v>
      </c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  <c r="AY199" s="66"/>
      <c r="AZ199" s="66"/>
      <c r="BA199" s="66"/>
      <c r="BB199" s="66">
        <v>61.5</v>
      </c>
      <c r="BC199" s="66">
        <f>63.17</f>
        <v>63.17</v>
      </c>
      <c r="BD199" s="66"/>
      <c r="BE199" s="66">
        <v>212.34</v>
      </c>
      <c r="BI199" s="66">
        <v>55.34</v>
      </c>
      <c r="BN199" s="66">
        <v>77.760000000000005</v>
      </c>
      <c r="BU199" s="66"/>
      <c r="BV199" s="66"/>
      <c r="BW199" s="66"/>
      <c r="BX199" s="66"/>
      <c r="BY199" s="66"/>
      <c r="BZ199" s="66"/>
      <c r="CA199" s="66"/>
      <c r="CB199" s="66"/>
      <c r="CC199" s="66"/>
      <c r="CD199" s="66"/>
      <c r="CE199" s="66"/>
      <c r="CF199" s="66"/>
    </row>
    <row r="200" spans="1:84">
      <c r="A200" s="71">
        <v>34951</v>
      </c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>
        <v>61</v>
      </c>
      <c r="BC200" s="66">
        <f>63.21</f>
        <v>63.21</v>
      </c>
      <c r="BD200" s="66"/>
      <c r="BE200" s="66">
        <v>216.18</v>
      </c>
      <c r="BI200" s="66">
        <v>56.29</v>
      </c>
      <c r="BN200" s="66">
        <v>76.23</v>
      </c>
      <c r="BU200" s="66"/>
      <c r="BV200" s="66"/>
      <c r="BW200" s="66"/>
      <c r="BX200" s="66"/>
      <c r="BY200" s="66"/>
      <c r="BZ200" s="66"/>
      <c r="CA200" s="66"/>
      <c r="CB200" s="66"/>
      <c r="CC200" s="66"/>
      <c r="CD200" s="66"/>
      <c r="CE200" s="66"/>
      <c r="CF200" s="66"/>
    </row>
    <row r="201" spans="1:84">
      <c r="A201" s="71">
        <v>34958</v>
      </c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  <c r="AY201" s="66"/>
      <c r="AZ201" s="66"/>
      <c r="BA201" s="66"/>
      <c r="BB201" s="66">
        <v>60</v>
      </c>
      <c r="BC201" s="66">
        <f>61.03</f>
        <v>61.03</v>
      </c>
      <c r="BD201" s="66"/>
      <c r="BE201" s="66">
        <v>206.42</v>
      </c>
      <c r="BI201" s="66">
        <v>55.94</v>
      </c>
      <c r="BN201" s="66">
        <v>78.55</v>
      </c>
      <c r="BU201" s="66"/>
      <c r="BV201" s="66"/>
      <c r="BW201" s="66"/>
      <c r="BX201" s="66"/>
      <c r="BY201" s="66"/>
      <c r="BZ201" s="66"/>
      <c r="CA201" s="66"/>
      <c r="CB201" s="66"/>
      <c r="CC201" s="66"/>
      <c r="CD201" s="66"/>
      <c r="CE201" s="66"/>
      <c r="CF201" s="66"/>
    </row>
    <row r="202" spans="1:84">
      <c r="A202" s="71">
        <v>34965</v>
      </c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6"/>
      <c r="BB202" s="66">
        <v>59</v>
      </c>
      <c r="BC202" s="66">
        <f>58.34</f>
        <v>58.34</v>
      </c>
      <c r="BD202" s="66"/>
      <c r="BE202" s="66">
        <v>186.66</v>
      </c>
      <c r="BI202" s="66">
        <v>55.91</v>
      </c>
      <c r="BN202" s="66">
        <v>79.77</v>
      </c>
      <c r="BU202" s="66"/>
      <c r="BV202" s="66"/>
      <c r="BW202" s="66"/>
      <c r="BX202" s="66"/>
      <c r="BY202" s="66"/>
      <c r="BZ202" s="66"/>
      <c r="CA202" s="66"/>
      <c r="CB202" s="66"/>
      <c r="CC202" s="66"/>
      <c r="CD202" s="66"/>
      <c r="CE202" s="66"/>
      <c r="CF202" s="66"/>
    </row>
    <row r="203" spans="1:84">
      <c r="A203" s="71">
        <v>34972</v>
      </c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  <c r="AY203" s="66"/>
      <c r="AZ203" s="66"/>
      <c r="BA203" s="66"/>
      <c r="BB203" s="66">
        <v>58.5</v>
      </c>
      <c r="BC203" s="66">
        <f>57.75</f>
        <v>57.75</v>
      </c>
      <c r="BD203" s="66"/>
      <c r="BE203" s="66">
        <v>199.89</v>
      </c>
      <c r="BI203" s="66">
        <v>54.8</v>
      </c>
      <c r="BN203" s="66">
        <v>75.7</v>
      </c>
      <c r="BU203" s="66"/>
      <c r="BV203" s="66"/>
      <c r="BW203" s="66"/>
      <c r="BX203" s="66"/>
      <c r="BY203" s="66"/>
      <c r="BZ203" s="66"/>
      <c r="CA203" s="66"/>
      <c r="CB203" s="66"/>
      <c r="CC203" s="66"/>
      <c r="CD203" s="66"/>
      <c r="CE203" s="66"/>
      <c r="CF203" s="66"/>
    </row>
    <row r="204" spans="1:84">
      <c r="A204" s="71">
        <v>34979</v>
      </c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>
        <v>58.5</v>
      </c>
      <c r="BC204" s="66">
        <f>58.26</f>
        <v>58.26</v>
      </c>
      <c r="BD204" s="66"/>
      <c r="BE204" s="66">
        <v>175.45</v>
      </c>
      <c r="BI204" s="66">
        <v>55.99</v>
      </c>
      <c r="BN204" s="66">
        <v>65.39</v>
      </c>
      <c r="BU204" s="66"/>
      <c r="BV204" s="66"/>
      <c r="BW204" s="66"/>
      <c r="BX204" s="66"/>
      <c r="BY204" s="66"/>
      <c r="BZ204" s="66"/>
      <c r="CA204" s="66"/>
      <c r="CB204" s="66"/>
      <c r="CC204" s="66"/>
      <c r="CD204" s="66"/>
      <c r="CE204" s="66"/>
      <c r="CF204" s="66"/>
    </row>
    <row r="205" spans="1:84">
      <c r="A205" s="71">
        <v>34986</v>
      </c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  <c r="AY205" s="66"/>
      <c r="AZ205" s="66"/>
      <c r="BA205" s="66"/>
      <c r="BB205" s="66">
        <v>58.75</v>
      </c>
      <c r="BC205" s="66">
        <f>59.01</f>
        <v>59.01</v>
      </c>
      <c r="BD205" s="66"/>
      <c r="BE205" s="66">
        <v>172.08</v>
      </c>
      <c r="BI205" s="66">
        <v>56.13</v>
      </c>
      <c r="BN205" s="66">
        <v>66.489999999999995</v>
      </c>
      <c r="BU205" s="66"/>
      <c r="BV205" s="66"/>
      <c r="BW205" s="66"/>
      <c r="BX205" s="66"/>
      <c r="BY205" s="66"/>
      <c r="BZ205" s="66"/>
      <c r="CA205" s="66"/>
      <c r="CB205" s="66"/>
      <c r="CC205" s="66"/>
      <c r="CD205" s="66"/>
      <c r="CE205" s="66"/>
      <c r="CF205" s="66"/>
    </row>
    <row r="206" spans="1:84">
      <c r="A206" s="71">
        <v>34993</v>
      </c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AX206" s="66"/>
      <c r="AY206" s="66"/>
      <c r="AZ206" s="66"/>
      <c r="BA206" s="66"/>
      <c r="BB206" s="66">
        <v>59</v>
      </c>
      <c r="BC206" s="66">
        <f>59.83</f>
        <v>59.83</v>
      </c>
      <c r="BD206" s="66"/>
      <c r="BE206" s="66">
        <v>172.63</v>
      </c>
      <c r="BI206" s="66">
        <v>55.24</v>
      </c>
      <c r="BN206" s="66">
        <v>67.38</v>
      </c>
      <c r="BU206" s="66"/>
      <c r="BV206" s="66"/>
      <c r="BW206" s="66"/>
      <c r="BX206" s="66"/>
      <c r="BY206" s="66"/>
      <c r="BZ206" s="66"/>
      <c r="CA206" s="66"/>
      <c r="CB206" s="66"/>
      <c r="CC206" s="66"/>
      <c r="CD206" s="66"/>
      <c r="CE206" s="66"/>
      <c r="CF206" s="66"/>
    </row>
    <row r="207" spans="1:84">
      <c r="A207" s="71">
        <v>35000</v>
      </c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6"/>
      <c r="BB207" s="66">
        <v>59.5</v>
      </c>
      <c r="BC207" s="66">
        <f>59.97</f>
        <v>59.97</v>
      </c>
      <c r="BD207" s="66"/>
      <c r="BE207" s="66">
        <v>173.54</v>
      </c>
      <c r="BI207" s="66">
        <v>56.02</v>
      </c>
      <c r="BN207" s="66">
        <v>68.63</v>
      </c>
      <c r="BU207" s="66"/>
      <c r="BV207" s="66"/>
      <c r="BW207" s="66"/>
      <c r="BX207" s="66"/>
      <c r="BY207" s="66"/>
      <c r="BZ207" s="66"/>
      <c r="CA207" s="66"/>
      <c r="CB207" s="66"/>
      <c r="CC207" s="66"/>
      <c r="CD207" s="66"/>
      <c r="CE207" s="66"/>
      <c r="CF207" s="66"/>
    </row>
    <row r="208" spans="1:84">
      <c r="A208" s="71">
        <v>35007</v>
      </c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6"/>
      <c r="BB208" s="66">
        <v>60</v>
      </c>
      <c r="BC208" s="66">
        <f>60.9</f>
        <v>60.9</v>
      </c>
      <c r="BD208" s="66"/>
      <c r="BE208" s="66">
        <v>180.55</v>
      </c>
      <c r="BI208" s="66">
        <v>56.99</v>
      </c>
      <c r="BN208" s="66">
        <v>66.260000000000005</v>
      </c>
      <c r="BU208" s="66"/>
      <c r="BV208" s="66"/>
      <c r="BW208" s="66"/>
      <c r="BX208" s="66"/>
      <c r="BY208" s="66"/>
      <c r="BZ208" s="66"/>
      <c r="CA208" s="66"/>
      <c r="CB208" s="66"/>
      <c r="CC208" s="66"/>
      <c r="CD208" s="66"/>
      <c r="CE208" s="66"/>
      <c r="CF208" s="66"/>
    </row>
    <row r="209" spans="1:84">
      <c r="A209" s="71">
        <v>35014</v>
      </c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6"/>
      <c r="BB209" s="66">
        <v>59.75</v>
      </c>
      <c r="BC209" s="66">
        <f>63.16</f>
        <v>63.16</v>
      </c>
      <c r="BD209" s="66"/>
      <c r="BE209" s="66">
        <v>175.78</v>
      </c>
      <c r="BI209" s="66">
        <v>57.44</v>
      </c>
      <c r="BN209" s="66">
        <v>65.319999999999993</v>
      </c>
      <c r="BU209" s="66"/>
      <c r="BV209" s="66"/>
      <c r="BW209" s="66"/>
      <c r="BX209" s="66"/>
      <c r="BY209" s="66"/>
      <c r="BZ209" s="66"/>
      <c r="CA209" s="66"/>
      <c r="CB209" s="66"/>
      <c r="CC209" s="66"/>
      <c r="CD209" s="66"/>
      <c r="CE209" s="66"/>
      <c r="CF209" s="66"/>
    </row>
    <row r="210" spans="1:84">
      <c r="A210" s="71">
        <v>35021</v>
      </c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>
        <v>59.5</v>
      </c>
      <c r="BC210" s="66">
        <f>60.72</f>
        <v>60.72</v>
      </c>
      <c r="BD210" s="66"/>
      <c r="BE210" s="66">
        <v>164.35</v>
      </c>
      <c r="BI210" s="66">
        <v>59.4</v>
      </c>
      <c r="BN210" s="66">
        <v>68.180000000000007</v>
      </c>
      <c r="BU210" s="66"/>
      <c r="BV210" s="66"/>
      <c r="BW210" s="66"/>
      <c r="BX210" s="66"/>
      <c r="BY210" s="66"/>
      <c r="BZ210" s="66"/>
      <c r="CA210" s="66"/>
      <c r="CB210" s="66"/>
      <c r="CC210" s="66"/>
      <c r="CD210" s="66"/>
      <c r="CE210" s="66"/>
      <c r="CF210" s="66"/>
    </row>
    <row r="211" spans="1:84">
      <c r="A211" s="71">
        <v>35028</v>
      </c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>
        <v>59.25</v>
      </c>
      <c r="BC211" s="66">
        <f>60.27</f>
        <v>60.27</v>
      </c>
      <c r="BD211" s="66"/>
      <c r="BE211" s="66">
        <v>157.47</v>
      </c>
      <c r="BI211" s="66">
        <v>57.17</v>
      </c>
      <c r="BN211" s="66">
        <v>67.95</v>
      </c>
      <c r="BU211" s="66"/>
      <c r="BV211" s="66"/>
      <c r="BW211" s="66"/>
      <c r="BX211" s="66"/>
      <c r="BY211" s="66"/>
      <c r="BZ211" s="66"/>
      <c r="CA211" s="66"/>
      <c r="CB211" s="66"/>
      <c r="CC211" s="66"/>
      <c r="CD211" s="66"/>
      <c r="CE211" s="66"/>
      <c r="CF211" s="66"/>
    </row>
    <row r="212" spans="1:84">
      <c r="A212" s="71">
        <v>35035</v>
      </c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>
        <v>58.75</v>
      </c>
      <c r="BC212" s="66">
        <f>59.47</f>
        <v>59.47</v>
      </c>
      <c r="BD212" s="66"/>
      <c r="BE212" s="66">
        <v>153.38999999999999</v>
      </c>
      <c r="BI212" s="66">
        <v>58.85</v>
      </c>
      <c r="BN212" s="66">
        <v>69.73</v>
      </c>
      <c r="BU212" s="66"/>
      <c r="BV212" s="66"/>
      <c r="BW212" s="66"/>
      <c r="BX212" s="66"/>
      <c r="BY212" s="66"/>
      <c r="BZ212" s="66"/>
      <c r="CA212" s="66"/>
      <c r="CB212" s="66"/>
      <c r="CC212" s="66"/>
      <c r="CD212" s="66"/>
      <c r="CE212" s="66"/>
      <c r="CF212" s="66"/>
    </row>
    <row r="213" spans="1:84">
      <c r="A213" s="71">
        <v>35042</v>
      </c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6"/>
      <c r="BB213" s="66">
        <v>58.5</v>
      </c>
      <c r="BC213" s="66">
        <f>58.35</f>
        <v>58.35</v>
      </c>
      <c r="BD213" s="66"/>
      <c r="BE213" s="66">
        <v>155.41</v>
      </c>
      <c r="BI213" s="66">
        <v>58.69</v>
      </c>
      <c r="BN213" s="66">
        <v>69.430000000000007</v>
      </c>
      <c r="BU213" s="66"/>
      <c r="BV213" s="66"/>
      <c r="BW213" s="66"/>
      <c r="BX213" s="66"/>
      <c r="BY213" s="66"/>
      <c r="BZ213" s="66"/>
      <c r="CA213" s="66"/>
      <c r="CB213" s="66"/>
      <c r="CC213" s="66"/>
      <c r="CD213" s="66"/>
      <c r="CE213" s="66"/>
      <c r="CF213" s="66"/>
    </row>
    <row r="214" spans="1:84">
      <c r="A214" s="71">
        <v>35049</v>
      </c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>
        <v>58.25</v>
      </c>
      <c r="BC214" s="66">
        <f>58.49</f>
        <v>58.49</v>
      </c>
      <c r="BD214" s="66"/>
      <c r="BE214" s="66">
        <v>154.77000000000001</v>
      </c>
      <c r="BI214" s="66">
        <v>59.24</v>
      </c>
      <c r="BN214" s="66">
        <v>68.53</v>
      </c>
      <c r="BU214" s="66"/>
      <c r="BV214" s="66"/>
      <c r="BW214" s="66"/>
      <c r="BX214" s="66"/>
      <c r="BY214" s="66"/>
      <c r="BZ214" s="66"/>
      <c r="CA214" s="66"/>
      <c r="CB214" s="66"/>
      <c r="CC214" s="66"/>
      <c r="CD214" s="66"/>
      <c r="CE214" s="66"/>
      <c r="CF214" s="66"/>
    </row>
    <row r="215" spans="1:84">
      <c r="A215" s="71">
        <v>35056</v>
      </c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6"/>
      <c r="BB215" s="66">
        <v>58.25</v>
      </c>
      <c r="BC215" s="66">
        <f>58.22</f>
        <v>58.22</v>
      </c>
      <c r="BD215" s="66"/>
      <c r="BE215" s="66">
        <v>154.83000000000001</v>
      </c>
      <c r="BI215" s="66">
        <v>57.59</v>
      </c>
      <c r="BN215" s="66">
        <v>68.69</v>
      </c>
      <c r="BU215" s="66"/>
      <c r="BV215" s="66"/>
      <c r="BW215" s="66"/>
      <c r="BX215" s="66"/>
      <c r="BY215" s="66"/>
      <c r="BZ215" s="66"/>
      <c r="CA215" s="66"/>
      <c r="CB215" s="66"/>
      <c r="CC215" s="66"/>
      <c r="CD215" s="66"/>
      <c r="CE215" s="66"/>
      <c r="CF215" s="66"/>
    </row>
    <row r="216" spans="1:84">
      <c r="A216" s="71">
        <v>35063</v>
      </c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>
        <v>58.25</v>
      </c>
      <c r="BC216" s="66">
        <f>58.36</f>
        <v>58.36</v>
      </c>
      <c r="BD216" s="66"/>
      <c r="BE216" s="66">
        <v>148.05000000000001</v>
      </c>
      <c r="BI216" s="66">
        <v>58.84</v>
      </c>
      <c r="BN216" s="66">
        <v>72.599999999999994</v>
      </c>
      <c r="BU216" s="66"/>
      <c r="BV216" s="66"/>
      <c r="BW216" s="66"/>
      <c r="BX216" s="66"/>
      <c r="BY216" s="66"/>
      <c r="BZ216" s="66"/>
      <c r="CA216" s="66"/>
      <c r="CB216" s="66"/>
      <c r="CC216" s="66"/>
      <c r="CD216" s="66"/>
      <c r="CE216" s="66"/>
      <c r="CF216" s="66"/>
    </row>
    <row r="217" spans="1:84">
      <c r="A217" s="71">
        <v>35070</v>
      </c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>
        <v>58.75</v>
      </c>
      <c r="BC217" s="66">
        <f>59.93</f>
        <v>59.93</v>
      </c>
      <c r="BD217" s="66"/>
      <c r="BE217" s="66">
        <v>150.84</v>
      </c>
      <c r="BI217" s="66">
        <v>58.29</v>
      </c>
      <c r="BN217" s="66">
        <v>75.599999999999994</v>
      </c>
      <c r="BU217" s="66"/>
      <c r="BV217" s="66"/>
      <c r="BW217" s="66"/>
      <c r="BX217" s="66"/>
      <c r="BY217" s="66"/>
      <c r="BZ217" s="66"/>
      <c r="CA217" s="66"/>
      <c r="CB217" s="66"/>
      <c r="CC217" s="66"/>
      <c r="CD217" s="66"/>
      <c r="CE217" s="66"/>
      <c r="CF217" s="66"/>
    </row>
    <row r="218" spans="1:84">
      <c r="A218" s="71">
        <v>35077</v>
      </c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  <c r="AY218" s="66"/>
      <c r="AZ218" s="66"/>
      <c r="BA218" s="66"/>
      <c r="BB218" s="66">
        <v>58.75</v>
      </c>
      <c r="BC218" s="66">
        <f>60.12</f>
        <v>60.12</v>
      </c>
      <c r="BD218" s="66"/>
      <c r="BE218" s="66">
        <v>159.24</v>
      </c>
      <c r="BI218" s="66">
        <v>59.55</v>
      </c>
      <c r="BN218" s="66">
        <v>79.42</v>
      </c>
      <c r="BU218" s="66"/>
      <c r="BV218" s="66"/>
      <c r="BW218" s="66"/>
      <c r="BX218" s="66"/>
      <c r="BY218" s="66"/>
      <c r="BZ218" s="66"/>
      <c r="CA218" s="66"/>
      <c r="CB218" s="66"/>
      <c r="CC218" s="66"/>
      <c r="CD218" s="66"/>
      <c r="CE218" s="66"/>
      <c r="CF218" s="66"/>
    </row>
    <row r="219" spans="1:84">
      <c r="A219" s="71">
        <v>35084</v>
      </c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>
        <v>58.25</v>
      </c>
      <c r="BC219" s="66">
        <f>59.17</f>
        <v>59.17</v>
      </c>
      <c r="BD219" s="66"/>
      <c r="BE219" s="66">
        <v>171.31</v>
      </c>
      <c r="BI219" s="66">
        <v>60.37</v>
      </c>
      <c r="BN219" s="66">
        <v>83.58</v>
      </c>
      <c r="BU219" s="66"/>
      <c r="BV219" s="66"/>
      <c r="BW219" s="66"/>
      <c r="BX219" s="66"/>
      <c r="BY219" s="66"/>
      <c r="BZ219" s="66"/>
      <c r="CA219" s="66"/>
      <c r="CB219" s="66"/>
      <c r="CC219" s="66"/>
      <c r="CD219" s="66"/>
      <c r="CE219" s="66"/>
      <c r="CF219" s="66"/>
    </row>
    <row r="220" spans="1:84">
      <c r="A220" s="71">
        <v>35091</v>
      </c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>
        <v>57.75</v>
      </c>
      <c r="BC220" s="66">
        <f>57.06</f>
        <v>57.06</v>
      </c>
      <c r="BD220" s="66"/>
      <c r="BE220" s="66">
        <v>150.35</v>
      </c>
      <c r="BI220" s="66">
        <v>59.39</v>
      </c>
      <c r="BN220" s="66">
        <v>74.239999999999995</v>
      </c>
      <c r="BU220" s="66"/>
      <c r="BV220" s="66"/>
      <c r="BW220" s="66"/>
      <c r="BX220" s="66"/>
      <c r="BY220" s="66"/>
      <c r="BZ220" s="66"/>
      <c r="CA220" s="66"/>
      <c r="CB220" s="66"/>
      <c r="CC220" s="66"/>
      <c r="CD220" s="66"/>
      <c r="CE220" s="66"/>
      <c r="CF220" s="66"/>
    </row>
    <row r="221" spans="1:84">
      <c r="A221" s="71">
        <v>35098</v>
      </c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>
        <v>57.5</v>
      </c>
      <c r="BC221" s="66">
        <f>56.06</f>
        <v>56.06</v>
      </c>
      <c r="BD221" s="66"/>
      <c r="BE221" s="66">
        <v>152.44999999999999</v>
      </c>
      <c r="BI221" s="66">
        <v>59.27</v>
      </c>
      <c r="BN221" s="66">
        <v>62.85</v>
      </c>
      <c r="BU221" s="66"/>
      <c r="BV221" s="66"/>
      <c r="BW221" s="66"/>
      <c r="BX221" s="66"/>
      <c r="BY221" s="66"/>
      <c r="BZ221" s="66"/>
      <c r="CA221" s="66"/>
      <c r="CB221" s="66"/>
      <c r="CC221" s="66"/>
      <c r="CD221" s="66"/>
      <c r="CE221" s="66"/>
      <c r="CF221" s="66"/>
    </row>
    <row r="222" spans="1:84">
      <c r="A222" s="71">
        <v>35105</v>
      </c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6"/>
      <c r="BB222" s="66">
        <v>57</v>
      </c>
      <c r="BC222" s="66">
        <f>55.81</f>
        <v>55.81</v>
      </c>
      <c r="BD222" s="66"/>
      <c r="BE222" s="66">
        <v>159.18</v>
      </c>
      <c r="BI222" s="66">
        <v>59.16</v>
      </c>
      <c r="BN222" s="66">
        <v>55.85</v>
      </c>
      <c r="BU222" s="66"/>
      <c r="BV222" s="66"/>
      <c r="BW222" s="66"/>
      <c r="BX222" s="66"/>
      <c r="BY222" s="66"/>
      <c r="BZ222" s="66"/>
      <c r="CA222" s="66"/>
      <c r="CB222" s="66"/>
      <c r="CC222" s="66"/>
      <c r="CD222" s="66"/>
      <c r="CE222" s="66"/>
      <c r="CF222" s="66"/>
    </row>
    <row r="223" spans="1:84">
      <c r="A223" s="71">
        <v>35112</v>
      </c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>
        <v>58</v>
      </c>
      <c r="BC223" s="66">
        <f>54.05</f>
        <v>54.05</v>
      </c>
      <c r="BD223" s="66"/>
      <c r="BE223" s="66">
        <v>156.62</v>
      </c>
      <c r="BI223" s="66">
        <v>58.31</v>
      </c>
      <c r="BN223" s="66">
        <v>56.57</v>
      </c>
      <c r="BU223" s="66"/>
      <c r="BV223" s="66"/>
      <c r="BW223" s="66"/>
      <c r="BX223" s="66"/>
      <c r="BY223" s="66"/>
      <c r="BZ223" s="66"/>
      <c r="CA223" s="66"/>
      <c r="CB223" s="66"/>
      <c r="CC223" s="66"/>
      <c r="CD223" s="66"/>
      <c r="CE223" s="66"/>
      <c r="CF223" s="66"/>
    </row>
    <row r="224" spans="1:84">
      <c r="A224" s="71">
        <v>35119</v>
      </c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>
        <v>55</v>
      </c>
      <c r="BC224" s="66">
        <f>53.64</f>
        <v>53.64</v>
      </c>
      <c r="BD224" s="66"/>
      <c r="BE224" s="66">
        <v>147.44999999999999</v>
      </c>
      <c r="BI224" s="66">
        <v>57.87</v>
      </c>
      <c r="BN224" s="66">
        <v>52.66</v>
      </c>
      <c r="BU224" s="66"/>
      <c r="BV224" s="66"/>
      <c r="BW224" s="66"/>
      <c r="BX224" s="66"/>
      <c r="BY224" s="66"/>
      <c r="BZ224" s="66"/>
      <c r="CA224" s="66"/>
      <c r="CB224" s="66"/>
      <c r="CC224" s="66"/>
      <c r="CD224" s="66"/>
      <c r="CE224" s="66"/>
      <c r="CF224" s="66"/>
    </row>
    <row r="225" spans="1:84">
      <c r="A225" s="71">
        <v>35126</v>
      </c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>
        <v>55</v>
      </c>
      <c r="BC225" s="66">
        <f>53.44</f>
        <v>53.44</v>
      </c>
      <c r="BD225" s="66"/>
      <c r="BE225" s="66">
        <v>145.6</v>
      </c>
      <c r="BI225" s="66">
        <v>51.08</v>
      </c>
      <c r="BN225" s="66">
        <v>46.92</v>
      </c>
      <c r="BU225" s="66"/>
      <c r="BV225" s="66"/>
      <c r="BW225" s="66"/>
      <c r="BX225" s="66"/>
      <c r="BY225" s="66"/>
      <c r="BZ225" s="66"/>
      <c r="CA225" s="66"/>
      <c r="CB225" s="66"/>
      <c r="CC225" s="66"/>
      <c r="CD225" s="66"/>
      <c r="CE225" s="66"/>
      <c r="CF225" s="66"/>
    </row>
    <row r="226" spans="1:84">
      <c r="A226" s="71">
        <v>35133</v>
      </c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>
        <v>55.25</v>
      </c>
      <c r="BC226" s="66">
        <f>54.81</f>
        <v>54.81</v>
      </c>
      <c r="BD226" s="66"/>
      <c r="BE226" s="66">
        <v>164.09</v>
      </c>
      <c r="BI226" s="66">
        <v>49.73</v>
      </c>
      <c r="BN226" s="66">
        <v>45.65</v>
      </c>
      <c r="BU226" s="66"/>
      <c r="BV226" s="66"/>
      <c r="BW226" s="66"/>
      <c r="BX226" s="66"/>
      <c r="BY226" s="66"/>
      <c r="BZ226" s="66"/>
      <c r="CA226" s="66"/>
      <c r="CB226" s="66"/>
      <c r="CC226" s="66"/>
      <c r="CD226" s="66"/>
      <c r="CE226" s="66"/>
      <c r="CF226" s="66"/>
    </row>
    <row r="227" spans="1:84">
      <c r="A227" s="71">
        <v>35140</v>
      </c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  <c r="AY227" s="66"/>
      <c r="AZ227" s="66"/>
      <c r="BA227" s="66"/>
      <c r="BB227" s="66">
        <v>55.25</v>
      </c>
      <c r="BC227" s="66">
        <f>54.97</f>
        <v>54.97</v>
      </c>
      <c r="BD227" s="66"/>
      <c r="BE227" s="66">
        <v>168.87</v>
      </c>
      <c r="BI227" s="66">
        <v>50.2</v>
      </c>
      <c r="BN227" s="66">
        <v>49.04</v>
      </c>
      <c r="BU227" s="66"/>
      <c r="BV227" s="66"/>
      <c r="BW227" s="66"/>
      <c r="BX227" s="66"/>
      <c r="BY227" s="66"/>
      <c r="BZ227" s="66"/>
      <c r="CA227" s="66"/>
      <c r="CB227" s="66"/>
      <c r="CC227" s="66"/>
      <c r="CD227" s="66"/>
      <c r="CE227" s="66"/>
      <c r="CF227" s="66"/>
    </row>
    <row r="228" spans="1:84">
      <c r="A228" s="71">
        <v>35147</v>
      </c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>
        <v>55</v>
      </c>
      <c r="BC228" s="66">
        <f>54.4</f>
        <v>54.4</v>
      </c>
      <c r="BD228" s="66"/>
      <c r="BE228" s="66">
        <v>168.57</v>
      </c>
      <c r="BI228" s="66">
        <v>50.2</v>
      </c>
      <c r="BN228" s="66">
        <v>53.17</v>
      </c>
      <c r="BU228" s="66"/>
      <c r="BV228" s="66"/>
      <c r="BW228" s="66"/>
      <c r="BX228" s="66"/>
      <c r="BY228" s="66"/>
      <c r="BZ228" s="66"/>
      <c r="CA228" s="66"/>
      <c r="CB228" s="66"/>
      <c r="CC228" s="66"/>
      <c r="CD228" s="66"/>
      <c r="CE228" s="66"/>
      <c r="CF228" s="66"/>
    </row>
    <row r="229" spans="1:84">
      <c r="A229" s="71">
        <v>35154</v>
      </c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>
        <v>55</v>
      </c>
      <c r="BC229" s="66">
        <f>53.48</f>
        <v>53.48</v>
      </c>
      <c r="BD229" s="66"/>
      <c r="BE229" s="66">
        <v>151.11000000000001</v>
      </c>
      <c r="BI229" s="66">
        <v>50.07</v>
      </c>
      <c r="BN229" s="66">
        <v>50.89</v>
      </c>
      <c r="BU229" s="66"/>
      <c r="BV229" s="66"/>
      <c r="BW229" s="66"/>
      <c r="BX229" s="66"/>
      <c r="BY229" s="66"/>
      <c r="BZ229" s="66"/>
      <c r="CA229" s="66"/>
      <c r="CB229" s="66"/>
      <c r="CC229" s="66"/>
      <c r="CD229" s="66"/>
      <c r="CE229" s="66"/>
      <c r="CF229" s="66"/>
    </row>
    <row r="230" spans="1:84">
      <c r="A230" s="71">
        <v>35161</v>
      </c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>
        <v>56.25</v>
      </c>
      <c r="BC230" s="66">
        <f>55.13</f>
        <v>55.13</v>
      </c>
      <c r="BD230" s="66"/>
      <c r="BE230" s="66">
        <v>157.83000000000001</v>
      </c>
      <c r="BI230" s="66">
        <v>50.2</v>
      </c>
      <c r="BN230" s="66">
        <v>50.13</v>
      </c>
      <c r="BU230" s="66"/>
      <c r="BV230" s="66"/>
      <c r="BW230" s="66"/>
      <c r="BX230" s="66"/>
      <c r="BY230" s="66"/>
      <c r="BZ230" s="66"/>
      <c r="CA230" s="66"/>
      <c r="CB230" s="66"/>
      <c r="CC230" s="66"/>
      <c r="CD230" s="66"/>
      <c r="CE230" s="66"/>
      <c r="CF230" s="66"/>
    </row>
    <row r="231" spans="1:84">
      <c r="A231" s="71">
        <v>35168</v>
      </c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>
        <v>56.5</v>
      </c>
      <c r="BC231" s="66">
        <f>57.38</f>
        <v>57.38</v>
      </c>
      <c r="BD231" s="66"/>
      <c r="BE231" s="66">
        <v>165.94</v>
      </c>
      <c r="BI231" s="66">
        <v>50.51</v>
      </c>
      <c r="BN231" s="66">
        <v>55.29</v>
      </c>
      <c r="BU231" s="66"/>
      <c r="BV231" s="66"/>
      <c r="BW231" s="66"/>
      <c r="BX231" s="66"/>
      <c r="BY231" s="66"/>
      <c r="BZ231" s="66"/>
      <c r="CA231" s="66"/>
      <c r="CB231" s="66"/>
      <c r="CC231" s="66"/>
      <c r="CD231" s="66"/>
      <c r="CE231" s="66"/>
      <c r="CF231" s="66"/>
    </row>
    <row r="232" spans="1:84">
      <c r="A232" s="71">
        <v>35175</v>
      </c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>
        <v>58.75</v>
      </c>
      <c r="BC232" s="66">
        <f>56.93</f>
        <v>56.93</v>
      </c>
      <c r="BD232" s="66"/>
      <c r="BE232" s="66">
        <v>165.59</v>
      </c>
      <c r="BI232" s="66">
        <v>51.67</v>
      </c>
      <c r="BN232" s="66">
        <v>58.87</v>
      </c>
      <c r="BU232" s="66"/>
      <c r="BV232" s="66"/>
      <c r="BW232" s="66"/>
      <c r="BX232" s="66"/>
      <c r="BY232" s="66"/>
      <c r="BZ232" s="66"/>
      <c r="CA232" s="66"/>
      <c r="CB232" s="66"/>
      <c r="CC232" s="66"/>
      <c r="CD232" s="66"/>
      <c r="CE232" s="66"/>
      <c r="CF232" s="66"/>
    </row>
    <row r="233" spans="1:84">
      <c r="A233" s="71">
        <v>35182</v>
      </c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>
        <v>58.25</v>
      </c>
      <c r="BC233" s="66">
        <f>57.97</f>
        <v>57.97</v>
      </c>
      <c r="BD233" s="66"/>
      <c r="BE233" s="66">
        <v>168.27</v>
      </c>
      <c r="BI233" s="66">
        <v>51.21</v>
      </c>
      <c r="BN233" s="66">
        <v>58.77</v>
      </c>
      <c r="BU233" s="66"/>
      <c r="BV233" s="66"/>
      <c r="BW233" s="66"/>
      <c r="BX233" s="66"/>
      <c r="BY233" s="66"/>
      <c r="BZ233" s="66"/>
      <c r="CA233" s="66"/>
      <c r="CB233" s="66"/>
      <c r="CC233" s="66"/>
      <c r="CD233" s="66"/>
      <c r="CE233" s="66"/>
      <c r="CF233" s="66"/>
    </row>
    <row r="234" spans="1:84">
      <c r="A234" s="71">
        <v>35189</v>
      </c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>
        <v>59.75</v>
      </c>
      <c r="BC234" s="66">
        <f>60.77</f>
        <v>60.77</v>
      </c>
      <c r="BD234" s="66"/>
      <c r="BE234" s="66">
        <v>192.11</v>
      </c>
      <c r="BI234" s="66">
        <v>51.33</v>
      </c>
      <c r="BN234" s="66">
        <v>51.1</v>
      </c>
      <c r="BU234" s="66"/>
      <c r="BV234" s="66"/>
      <c r="BW234" s="66"/>
      <c r="BX234" s="66"/>
      <c r="BY234" s="66"/>
      <c r="BZ234" s="66"/>
      <c r="CA234" s="66"/>
      <c r="CB234" s="66"/>
      <c r="CC234" s="66"/>
      <c r="CD234" s="66"/>
      <c r="CE234" s="66"/>
      <c r="CF234" s="66"/>
    </row>
    <row r="235" spans="1:84">
      <c r="A235" s="71">
        <v>35196</v>
      </c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>
        <v>60.25</v>
      </c>
      <c r="BC235" s="66">
        <f>62.13</f>
        <v>62.13</v>
      </c>
      <c r="BD235" s="66"/>
      <c r="BE235" s="66">
        <v>198.28</v>
      </c>
      <c r="BI235" s="66">
        <v>52</v>
      </c>
      <c r="BN235" s="66">
        <v>52.4</v>
      </c>
      <c r="BU235" s="66"/>
      <c r="BV235" s="66"/>
      <c r="BW235" s="66"/>
      <c r="BX235" s="66"/>
      <c r="BY235" s="66"/>
      <c r="BZ235" s="66"/>
      <c r="CA235" s="66"/>
      <c r="CB235" s="66"/>
      <c r="CC235" s="66"/>
      <c r="CD235" s="66"/>
      <c r="CE235" s="66"/>
      <c r="CF235" s="66"/>
    </row>
    <row r="236" spans="1:84">
      <c r="A236" s="71">
        <v>35203</v>
      </c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>
        <v>61.25</v>
      </c>
      <c r="BC236" s="66">
        <f>61.96</f>
        <v>61.96</v>
      </c>
      <c r="BD236" s="66"/>
      <c r="BE236" s="66">
        <v>192.24</v>
      </c>
      <c r="BI236" s="66">
        <v>54.32</v>
      </c>
      <c r="BN236" s="66">
        <v>58.71</v>
      </c>
      <c r="BU236" s="66"/>
      <c r="BV236" s="66"/>
      <c r="BW236" s="66"/>
      <c r="BX236" s="66"/>
      <c r="BY236" s="66"/>
      <c r="BZ236" s="66"/>
      <c r="CA236" s="66"/>
      <c r="CB236" s="66"/>
      <c r="CC236" s="66"/>
      <c r="CD236" s="66"/>
      <c r="CE236" s="66"/>
      <c r="CF236" s="66"/>
    </row>
    <row r="237" spans="1:84">
      <c r="A237" s="71">
        <v>35210</v>
      </c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>
        <v>63.25</v>
      </c>
      <c r="BC237" s="66">
        <f>64.43</f>
        <v>64.430000000000007</v>
      </c>
      <c r="BD237" s="66"/>
      <c r="BE237" s="66">
        <v>192.93</v>
      </c>
      <c r="BI237" s="66">
        <v>53.54</v>
      </c>
      <c r="BN237" s="66">
        <v>58.88</v>
      </c>
      <c r="BU237" s="66"/>
      <c r="BV237" s="66"/>
      <c r="BW237" s="66"/>
      <c r="BX237" s="66"/>
      <c r="BY237" s="66"/>
      <c r="BZ237" s="66"/>
      <c r="CA237" s="66"/>
      <c r="CB237" s="66"/>
      <c r="CC237" s="66"/>
      <c r="CD237" s="66"/>
      <c r="CE237" s="66"/>
      <c r="CF237" s="66"/>
    </row>
    <row r="238" spans="1:84">
      <c r="A238" s="71">
        <v>35217</v>
      </c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  <c r="AY238" s="66"/>
      <c r="AZ238" s="66"/>
      <c r="BA238" s="66"/>
      <c r="BB238" s="66">
        <v>64.5</v>
      </c>
      <c r="BC238" s="66">
        <f>66.34</f>
        <v>66.34</v>
      </c>
      <c r="BD238" s="66"/>
      <c r="BE238" s="66">
        <v>200.78</v>
      </c>
      <c r="BI238" s="66">
        <v>56.43</v>
      </c>
      <c r="BN238" s="66">
        <v>58.89</v>
      </c>
      <c r="BU238" s="66"/>
      <c r="BV238" s="66"/>
      <c r="BW238" s="66"/>
      <c r="BX238" s="66"/>
      <c r="BY238" s="66"/>
      <c r="BZ238" s="66"/>
      <c r="CA238" s="66"/>
      <c r="CB238" s="66"/>
      <c r="CC238" s="66"/>
      <c r="CD238" s="66"/>
      <c r="CE238" s="66"/>
      <c r="CF238" s="66"/>
    </row>
    <row r="239" spans="1:84">
      <c r="A239" s="71">
        <v>35224</v>
      </c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/>
      <c r="AZ239" s="66"/>
      <c r="BA239" s="66"/>
      <c r="BB239" s="66">
        <v>65</v>
      </c>
      <c r="BC239" s="66">
        <f>67.64</f>
        <v>67.64</v>
      </c>
      <c r="BD239" s="66"/>
      <c r="BE239" s="66">
        <v>211.52</v>
      </c>
      <c r="BI239" s="66">
        <v>59.39</v>
      </c>
      <c r="BN239" s="66">
        <v>58.91</v>
      </c>
      <c r="BU239" s="66"/>
      <c r="BV239" s="66"/>
      <c r="BW239" s="66"/>
      <c r="BX239" s="66"/>
      <c r="BY239" s="66"/>
      <c r="BZ239" s="66"/>
      <c r="CA239" s="66"/>
      <c r="CB239" s="66"/>
      <c r="CC239" s="66"/>
      <c r="CD239" s="66"/>
      <c r="CE239" s="66"/>
      <c r="CF239" s="66"/>
    </row>
    <row r="240" spans="1:84">
      <c r="A240" s="71">
        <v>35231</v>
      </c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6"/>
      <c r="BB240" s="66">
        <v>64.75</v>
      </c>
      <c r="BC240" s="66">
        <f>65.5</f>
        <v>65.5</v>
      </c>
      <c r="BD240" s="66"/>
      <c r="BE240" s="66">
        <v>198.52</v>
      </c>
      <c r="BI240" s="66">
        <v>61.01</v>
      </c>
      <c r="BN240" s="66">
        <v>59.94</v>
      </c>
      <c r="BU240" s="66"/>
      <c r="BV240" s="66"/>
      <c r="BW240" s="66"/>
      <c r="BX240" s="66"/>
      <c r="BY240" s="66"/>
      <c r="BZ240" s="66"/>
      <c r="CA240" s="66"/>
      <c r="CB240" s="66"/>
      <c r="CC240" s="66"/>
      <c r="CD240" s="66"/>
      <c r="CE240" s="66"/>
      <c r="CF240" s="66"/>
    </row>
    <row r="241" spans="1:84">
      <c r="A241" s="71">
        <v>35238</v>
      </c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6"/>
      <c r="BB241" s="66">
        <v>65</v>
      </c>
      <c r="BC241" s="66">
        <f>62.75</f>
        <v>62.75</v>
      </c>
      <c r="BD241" s="66"/>
      <c r="BE241" s="66">
        <v>186.2</v>
      </c>
      <c r="BI241" s="66">
        <v>58.93</v>
      </c>
      <c r="BN241" s="66">
        <v>59.43</v>
      </c>
      <c r="BU241" s="66"/>
      <c r="BV241" s="66"/>
      <c r="BW241" s="66"/>
      <c r="BX241" s="66"/>
      <c r="BY241" s="66"/>
      <c r="BZ241" s="66"/>
      <c r="CA241" s="66"/>
      <c r="CB241" s="66"/>
      <c r="CC241" s="66"/>
      <c r="CD241" s="66"/>
      <c r="CE241" s="66"/>
      <c r="CF241" s="66"/>
    </row>
    <row r="242" spans="1:84">
      <c r="A242" s="71">
        <v>35245</v>
      </c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6"/>
      <c r="BB242" s="66">
        <v>66.25</v>
      </c>
      <c r="BC242" s="66">
        <f>63.48</f>
        <v>63.48</v>
      </c>
      <c r="BD242" s="66"/>
      <c r="BE242" s="66">
        <v>179.67</v>
      </c>
      <c r="BI242" s="66">
        <v>58.45</v>
      </c>
      <c r="BN242" s="66">
        <v>59.11</v>
      </c>
      <c r="BU242" s="66"/>
      <c r="BV242" s="66"/>
      <c r="BW242" s="66"/>
      <c r="BX242" s="66"/>
      <c r="BY242" s="66"/>
      <c r="BZ242" s="66"/>
      <c r="CA242" s="66"/>
      <c r="CB242" s="66"/>
      <c r="CC242" s="66"/>
      <c r="CD242" s="66"/>
      <c r="CE242" s="66"/>
      <c r="CF242" s="66"/>
    </row>
    <row r="243" spans="1:84">
      <c r="A243" s="71">
        <v>35252</v>
      </c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6"/>
      <c r="BB243" s="66">
        <v>66.5</v>
      </c>
      <c r="BC243" s="66">
        <f>65.64</f>
        <v>65.64</v>
      </c>
      <c r="BD243" s="66"/>
      <c r="BE243" s="66">
        <v>200.96</v>
      </c>
      <c r="BI243" s="66">
        <v>57.64</v>
      </c>
      <c r="BN243" s="66">
        <v>58.83</v>
      </c>
      <c r="BU243" s="66"/>
      <c r="BV243" s="66"/>
      <c r="BW243" s="66"/>
      <c r="BX243" s="66"/>
      <c r="BY243" s="66"/>
      <c r="BZ243" s="66"/>
      <c r="CA243" s="66"/>
      <c r="CB243" s="66"/>
      <c r="CC243" s="66"/>
      <c r="CD243" s="66"/>
      <c r="CE243" s="66"/>
      <c r="CF243" s="66"/>
    </row>
    <row r="244" spans="1:84">
      <c r="A244" s="71">
        <v>35259</v>
      </c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>
        <v>66.5</v>
      </c>
      <c r="BC244" s="66">
        <f>65.81</f>
        <v>65.81</v>
      </c>
      <c r="BD244" s="66"/>
      <c r="BE244" s="66">
        <v>208.16</v>
      </c>
      <c r="BI244" s="66">
        <v>62.41</v>
      </c>
      <c r="BN244" s="66">
        <v>60.65</v>
      </c>
      <c r="BU244" s="66"/>
      <c r="BV244" s="66"/>
      <c r="BW244" s="66"/>
      <c r="BX244" s="66"/>
      <c r="BY244" s="66"/>
      <c r="BZ244" s="66"/>
      <c r="CA244" s="66"/>
      <c r="CB244" s="66"/>
      <c r="CC244" s="66"/>
      <c r="CD244" s="66"/>
      <c r="CE244" s="66"/>
      <c r="CF244" s="66"/>
    </row>
    <row r="245" spans="1:84">
      <c r="A245" s="71">
        <v>35266</v>
      </c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6"/>
      <c r="BB245" s="66">
        <v>66.25</v>
      </c>
      <c r="BC245" s="66">
        <f>63.81</f>
        <v>63.81</v>
      </c>
      <c r="BD245" s="66"/>
      <c r="BE245" s="66">
        <v>209.1</v>
      </c>
      <c r="BI245" s="66">
        <v>60.84</v>
      </c>
      <c r="BN245" s="66">
        <v>59.46</v>
      </c>
      <c r="BU245" s="66"/>
      <c r="BV245" s="66"/>
      <c r="BW245" s="66"/>
      <c r="BX245" s="66"/>
      <c r="BY245" s="66"/>
      <c r="BZ245" s="66"/>
      <c r="CA245" s="66"/>
      <c r="CB245" s="66"/>
      <c r="CC245" s="66"/>
      <c r="CD245" s="66"/>
      <c r="CE245" s="66"/>
      <c r="CF245" s="66"/>
    </row>
    <row r="246" spans="1:84">
      <c r="A246" s="71">
        <v>35273</v>
      </c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6"/>
      <c r="BB246" s="66">
        <v>66.599999999999994</v>
      </c>
      <c r="BC246" s="66">
        <f>62.91</f>
        <v>62.91</v>
      </c>
      <c r="BD246" s="66"/>
      <c r="BE246" s="66">
        <v>203.93</v>
      </c>
      <c r="BI246" s="66">
        <v>59.53</v>
      </c>
      <c r="BN246" s="66">
        <v>64.709999999999994</v>
      </c>
      <c r="BU246" s="66"/>
      <c r="BV246" s="66"/>
      <c r="BW246" s="66"/>
      <c r="BX246" s="66"/>
      <c r="BY246" s="66"/>
      <c r="BZ246" s="66"/>
      <c r="CA246" s="66"/>
      <c r="CB246" s="66"/>
      <c r="CC246" s="66"/>
      <c r="CD246" s="66"/>
      <c r="CE246" s="66"/>
      <c r="CF246" s="66"/>
    </row>
    <row r="247" spans="1:84">
      <c r="A247" s="71">
        <v>35280</v>
      </c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  <c r="AY247" s="66"/>
      <c r="AZ247" s="66"/>
      <c r="BA247" s="66"/>
      <c r="BB247" s="66">
        <v>66.75</v>
      </c>
      <c r="BC247" s="66">
        <f>63.61</f>
        <v>63.61</v>
      </c>
      <c r="BD247" s="66"/>
      <c r="BE247" s="66">
        <v>208.22</v>
      </c>
      <c r="BI247" s="66">
        <v>58.43</v>
      </c>
      <c r="BN247" s="66">
        <v>63.31</v>
      </c>
      <c r="BU247" s="66"/>
      <c r="BV247" s="66"/>
      <c r="BW247" s="66"/>
      <c r="BX247" s="66"/>
      <c r="BY247" s="66"/>
      <c r="BZ247" s="66"/>
      <c r="CA247" s="66"/>
      <c r="CB247" s="66"/>
      <c r="CC247" s="66"/>
      <c r="CD247" s="66"/>
      <c r="CE247" s="66"/>
      <c r="CF247" s="66"/>
    </row>
    <row r="248" spans="1:84">
      <c r="A248" s="71">
        <v>35287</v>
      </c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>
        <v>66.75</v>
      </c>
      <c r="BC248" s="66">
        <f>64.89</f>
        <v>64.89</v>
      </c>
      <c r="BD248" s="66"/>
      <c r="BE248" s="66">
        <v>207.64</v>
      </c>
      <c r="BI248" s="66">
        <v>57.95</v>
      </c>
      <c r="BN248" s="66">
        <v>60.88</v>
      </c>
      <c r="BU248" s="66"/>
      <c r="BV248" s="66"/>
      <c r="BW248" s="66"/>
      <c r="BX248" s="66"/>
      <c r="BY248" s="66"/>
      <c r="BZ248" s="66"/>
      <c r="CA248" s="66"/>
      <c r="CB248" s="66"/>
      <c r="CC248" s="66"/>
      <c r="CD248" s="66"/>
      <c r="CE248" s="66"/>
      <c r="CF248" s="66"/>
    </row>
    <row r="249" spans="1:84">
      <c r="A249" s="71">
        <v>35294</v>
      </c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  <c r="AV249" s="66"/>
      <c r="AW249" s="66"/>
      <c r="AX249" s="66"/>
      <c r="AY249" s="66"/>
      <c r="AZ249" s="66"/>
      <c r="BA249" s="66"/>
      <c r="BB249" s="66">
        <v>66.75</v>
      </c>
      <c r="BC249" s="66">
        <f>64.54</f>
        <v>64.540000000000006</v>
      </c>
      <c r="BD249" s="66"/>
      <c r="BE249" s="66">
        <v>202.08</v>
      </c>
      <c r="BI249" s="66">
        <v>57.49</v>
      </c>
      <c r="BN249" s="66">
        <v>62.45</v>
      </c>
      <c r="BU249" s="66"/>
      <c r="BV249" s="66"/>
      <c r="BW249" s="66"/>
      <c r="BX249" s="66"/>
      <c r="BY249" s="66"/>
      <c r="BZ249" s="66"/>
      <c r="CA249" s="66"/>
      <c r="CB249" s="66"/>
      <c r="CC249" s="66"/>
      <c r="CD249" s="66"/>
      <c r="CE249" s="66"/>
      <c r="CF249" s="66"/>
    </row>
    <row r="250" spans="1:84">
      <c r="A250" s="71">
        <v>35301</v>
      </c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  <c r="AV250" s="66"/>
      <c r="AW250" s="66"/>
      <c r="AX250" s="66"/>
      <c r="AY250" s="66"/>
      <c r="AZ250" s="66"/>
      <c r="BA250" s="66"/>
      <c r="BB250" s="66">
        <v>66.75</v>
      </c>
      <c r="BC250" s="66">
        <f>64.23</f>
        <v>64.23</v>
      </c>
      <c r="BD250" s="66"/>
      <c r="BE250" s="66">
        <v>197.62</v>
      </c>
      <c r="BI250" s="66">
        <v>56.44</v>
      </c>
      <c r="BN250" s="66">
        <v>63.27</v>
      </c>
      <c r="BU250" s="66"/>
      <c r="BV250" s="66"/>
      <c r="BW250" s="66"/>
      <c r="BX250" s="66"/>
      <c r="BY250" s="66"/>
      <c r="BZ250" s="66"/>
      <c r="CA250" s="66"/>
      <c r="CB250" s="66"/>
      <c r="CC250" s="66"/>
      <c r="CD250" s="66"/>
      <c r="CE250" s="66"/>
      <c r="CF250" s="66"/>
    </row>
    <row r="251" spans="1:84">
      <c r="A251" s="71">
        <v>35308</v>
      </c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  <c r="AY251" s="66"/>
      <c r="AZ251" s="66"/>
      <c r="BA251" s="66"/>
      <c r="BB251" s="66">
        <v>66.75</v>
      </c>
      <c r="BC251" s="66">
        <f>64.16</f>
        <v>64.16</v>
      </c>
      <c r="BD251" s="66"/>
      <c r="BE251" s="66">
        <v>196.3</v>
      </c>
      <c r="BI251" s="66">
        <v>58.6</v>
      </c>
      <c r="BN251" s="66">
        <v>61.8</v>
      </c>
      <c r="BU251" s="66"/>
      <c r="BV251" s="66"/>
      <c r="BW251" s="66"/>
      <c r="BX251" s="66"/>
      <c r="BY251" s="66"/>
      <c r="BZ251" s="66"/>
      <c r="CA251" s="66"/>
      <c r="CB251" s="66"/>
      <c r="CC251" s="66"/>
      <c r="CD251" s="66"/>
      <c r="CE251" s="66"/>
      <c r="CF251" s="66"/>
    </row>
    <row r="252" spans="1:84">
      <c r="A252" s="71">
        <v>35315</v>
      </c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  <c r="AV252" s="66"/>
      <c r="AW252" s="66"/>
      <c r="AX252" s="66"/>
      <c r="AY252" s="66"/>
      <c r="AZ252" s="66"/>
      <c r="BA252" s="66"/>
      <c r="BB252" s="66">
        <v>66.75</v>
      </c>
      <c r="BC252" s="66">
        <f>64.55</f>
        <v>64.55</v>
      </c>
      <c r="BD252" s="66"/>
      <c r="BE252" s="66">
        <v>200.14</v>
      </c>
      <c r="BI252" s="66">
        <v>58.6</v>
      </c>
      <c r="BN252" s="66">
        <v>60.97</v>
      </c>
      <c r="BU252" s="66"/>
      <c r="BV252" s="66"/>
      <c r="BW252" s="66"/>
      <c r="BX252" s="66"/>
      <c r="BY252" s="66"/>
      <c r="BZ252" s="66"/>
      <c r="CA252" s="66"/>
      <c r="CB252" s="66"/>
      <c r="CC252" s="66"/>
      <c r="CD252" s="66"/>
      <c r="CE252" s="66"/>
      <c r="CF252" s="66"/>
    </row>
    <row r="253" spans="1:84">
      <c r="A253" s="71">
        <v>35322</v>
      </c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66"/>
      <c r="AW253" s="66"/>
      <c r="AX253" s="66"/>
      <c r="AY253" s="66"/>
      <c r="AZ253" s="66"/>
      <c r="BA253" s="66"/>
      <c r="BB253" s="66">
        <v>66.75</v>
      </c>
      <c r="BC253" s="66">
        <f>64.08</f>
        <v>64.08</v>
      </c>
      <c r="BD253" s="66"/>
      <c r="BE253" s="66">
        <v>193.51</v>
      </c>
      <c r="BI253" s="66">
        <v>59.85</v>
      </c>
      <c r="BN253" s="66">
        <v>65.33</v>
      </c>
      <c r="BU253" s="66"/>
      <c r="BV253" s="66"/>
      <c r="BW253" s="66"/>
      <c r="BX253" s="66"/>
      <c r="BY253" s="66"/>
      <c r="BZ253" s="66"/>
      <c r="CA253" s="66"/>
      <c r="CB253" s="66"/>
      <c r="CC253" s="66"/>
      <c r="CD253" s="66"/>
      <c r="CE253" s="66"/>
      <c r="CF253" s="66"/>
    </row>
    <row r="254" spans="1:84">
      <c r="A254" s="71">
        <v>35329</v>
      </c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6"/>
      <c r="BB254" s="66">
        <v>66.5</v>
      </c>
      <c r="BC254" s="66">
        <f>63.56</f>
        <v>63.56</v>
      </c>
      <c r="BD254" s="66"/>
      <c r="BE254" s="66">
        <v>191.65</v>
      </c>
      <c r="BI254" s="66">
        <v>59.91</v>
      </c>
      <c r="BN254" s="66">
        <v>65.81</v>
      </c>
      <c r="BU254" s="66"/>
      <c r="BV254" s="66"/>
      <c r="BW254" s="66"/>
      <c r="BX254" s="66"/>
      <c r="BY254" s="66"/>
      <c r="BZ254" s="66"/>
      <c r="CA254" s="66"/>
      <c r="CB254" s="66"/>
      <c r="CC254" s="66"/>
      <c r="CD254" s="66"/>
      <c r="CE254" s="66"/>
      <c r="CF254" s="66"/>
    </row>
    <row r="255" spans="1:84">
      <c r="A255" s="71">
        <v>35336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  <c r="AV255" s="66"/>
      <c r="AW255" s="66"/>
      <c r="AX255" s="66"/>
      <c r="AY255" s="66"/>
      <c r="AZ255" s="66"/>
      <c r="BA255" s="66"/>
      <c r="BB255" s="66">
        <v>66.25</v>
      </c>
      <c r="BC255" s="66">
        <f>62.68</f>
        <v>62.68</v>
      </c>
      <c r="BD255" s="66"/>
      <c r="BE255" s="66">
        <v>188.43</v>
      </c>
      <c r="BI255" s="66">
        <v>59.68</v>
      </c>
      <c r="BN255" s="66">
        <v>64.27</v>
      </c>
      <c r="BU255" s="66"/>
      <c r="BV255" s="66"/>
      <c r="BW255" s="66"/>
      <c r="BX255" s="66"/>
      <c r="BY255" s="66"/>
      <c r="BZ255" s="66"/>
      <c r="CA255" s="66"/>
      <c r="CB255" s="66"/>
      <c r="CC255" s="66"/>
      <c r="CD255" s="66"/>
      <c r="CE255" s="66"/>
      <c r="CF255" s="66"/>
    </row>
    <row r="256" spans="1:84">
      <c r="A256" s="71">
        <v>35343</v>
      </c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>
        <v>65.75</v>
      </c>
      <c r="BC256" s="66">
        <f>62.94</f>
        <v>62.94</v>
      </c>
      <c r="BD256" s="66"/>
      <c r="BE256" s="66">
        <v>180.39</v>
      </c>
      <c r="BI256" s="66">
        <v>58.09</v>
      </c>
      <c r="BN256" s="66">
        <v>60.4</v>
      </c>
      <c r="BU256" s="66"/>
      <c r="BV256" s="66"/>
      <c r="BW256" s="66"/>
      <c r="BX256" s="66"/>
      <c r="BY256" s="66"/>
      <c r="BZ256" s="66"/>
      <c r="CA256" s="66"/>
      <c r="CB256" s="66"/>
      <c r="CC256" s="66"/>
      <c r="CD256" s="66"/>
      <c r="CE256" s="66"/>
      <c r="CF256" s="66"/>
    </row>
    <row r="257" spans="1:84">
      <c r="A257" s="71">
        <v>35350</v>
      </c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  <c r="AY257" s="66"/>
      <c r="AZ257" s="66"/>
      <c r="BA257" s="66"/>
      <c r="BB257" s="66">
        <v>65.5</v>
      </c>
      <c r="BC257" s="66">
        <f>62.8</f>
        <v>62.8</v>
      </c>
      <c r="BD257" s="66"/>
      <c r="BE257" s="66">
        <v>173.66</v>
      </c>
      <c r="BI257" s="66">
        <v>59.52</v>
      </c>
      <c r="BN257" s="66">
        <v>55.18</v>
      </c>
      <c r="BU257" s="66"/>
      <c r="BV257" s="66"/>
      <c r="BW257" s="66"/>
      <c r="BX257" s="66"/>
      <c r="BY257" s="66"/>
      <c r="BZ257" s="66"/>
      <c r="CA257" s="66"/>
      <c r="CB257" s="66"/>
      <c r="CC257" s="66"/>
      <c r="CD257" s="66"/>
      <c r="CE257" s="66"/>
      <c r="CF257" s="66"/>
    </row>
    <row r="258" spans="1:84">
      <c r="A258" s="71">
        <v>35357</v>
      </c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  <c r="AV258" s="66"/>
      <c r="AW258" s="66"/>
      <c r="AX258" s="66"/>
      <c r="AY258" s="66"/>
      <c r="AZ258" s="66"/>
      <c r="BA258" s="66"/>
      <c r="BB258" s="66">
        <v>65.25</v>
      </c>
      <c r="BC258" s="66">
        <f>62.59</f>
        <v>62.59</v>
      </c>
      <c r="BD258" s="66"/>
      <c r="BE258" s="66">
        <v>164.77</v>
      </c>
      <c r="BI258" s="66">
        <v>59.55</v>
      </c>
      <c r="BN258" s="66">
        <v>56.87</v>
      </c>
      <c r="BU258" s="66"/>
      <c r="BV258" s="66"/>
      <c r="BW258" s="66"/>
      <c r="BX258" s="66"/>
      <c r="BY258" s="66"/>
      <c r="BZ258" s="66"/>
      <c r="CA258" s="66"/>
      <c r="CB258" s="66"/>
      <c r="CC258" s="66"/>
      <c r="CD258" s="66"/>
      <c r="CE258" s="66"/>
      <c r="CF258" s="66"/>
    </row>
    <row r="259" spans="1:84">
      <c r="A259" s="71">
        <v>35364</v>
      </c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/>
      <c r="BA259" s="66"/>
      <c r="BB259" s="66">
        <v>65.25</v>
      </c>
      <c r="BC259" s="66">
        <f>62.06</f>
        <v>62.06</v>
      </c>
      <c r="BD259" s="66"/>
      <c r="BE259" s="66">
        <v>166.58</v>
      </c>
      <c r="BI259" s="66">
        <v>59.48</v>
      </c>
      <c r="BN259" s="66">
        <v>55.56</v>
      </c>
      <c r="BU259" s="66"/>
      <c r="BV259" s="66"/>
      <c r="BW259" s="66"/>
      <c r="BX259" s="66"/>
      <c r="BY259" s="66"/>
      <c r="BZ259" s="66"/>
      <c r="CA259" s="66"/>
      <c r="CB259" s="66"/>
      <c r="CC259" s="66"/>
      <c r="CD259" s="66"/>
      <c r="CE259" s="66"/>
      <c r="CF259" s="66"/>
    </row>
    <row r="260" spans="1:84">
      <c r="A260" s="71">
        <v>35371</v>
      </c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  <c r="AV260" s="66"/>
      <c r="AW260" s="66"/>
      <c r="AX260" s="66"/>
      <c r="AY260" s="66"/>
      <c r="AZ260" s="66"/>
      <c r="BA260" s="66"/>
      <c r="BB260" s="66">
        <v>65.75</v>
      </c>
      <c r="BC260" s="66">
        <f>62.42</f>
        <v>62.42</v>
      </c>
      <c r="BD260" s="66"/>
      <c r="BE260" s="66">
        <v>174.36</v>
      </c>
      <c r="BI260" s="66">
        <v>60.17</v>
      </c>
      <c r="BN260" s="66">
        <v>54.91</v>
      </c>
      <c r="BU260" s="66"/>
      <c r="BV260" s="66"/>
      <c r="BW260" s="66"/>
      <c r="BX260" s="66"/>
      <c r="BY260" s="66"/>
      <c r="BZ260" s="66"/>
      <c r="CA260" s="66"/>
      <c r="CB260" s="66"/>
      <c r="CC260" s="66"/>
      <c r="CD260" s="66"/>
      <c r="CE260" s="66"/>
      <c r="CF260" s="66"/>
    </row>
    <row r="261" spans="1:84">
      <c r="A261" s="71">
        <v>35378</v>
      </c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6"/>
      <c r="BB261" s="66">
        <v>66</v>
      </c>
      <c r="BC261" s="66">
        <f>64.98</f>
        <v>64.98</v>
      </c>
      <c r="BD261" s="66"/>
      <c r="BE261" s="66">
        <v>183.14</v>
      </c>
      <c r="BI261" s="66">
        <v>59.28</v>
      </c>
      <c r="BN261" s="66">
        <v>56.7</v>
      </c>
      <c r="BU261" s="66"/>
      <c r="BV261" s="66"/>
      <c r="BW261" s="66"/>
      <c r="BX261" s="66"/>
      <c r="BY261" s="66"/>
      <c r="BZ261" s="66"/>
      <c r="CA261" s="66"/>
      <c r="CB261" s="66"/>
      <c r="CC261" s="66"/>
      <c r="CD261" s="66"/>
      <c r="CE261" s="66"/>
      <c r="CF261" s="66"/>
    </row>
    <row r="262" spans="1:84">
      <c r="A262" s="71">
        <v>35385</v>
      </c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  <c r="AV262" s="66"/>
      <c r="AW262" s="66"/>
      <c r="AX262" s="66"/>
      <c r="AY262" s="66"/>
      <c r="AZ262" s="66"/>
      <c r="BA262" s="66"/>
      <c r="BB262" s="66">
        <v>66</v>
      </c>
      <c r="BC262" s="66">
        <f>66.06</f>
        <v>66.06</v>
      </c>
      <c r="BD262" s="66"/>
      <c r="BE262" s="66">
        <v>184.55</v>
      </c>
      <c r="BI262" s="66">
        <v>58.96</v>
      </c>
      <c r="BN262" s="66">
        <v>64.64</v>
      </c>
      <c r="BU262" s="66"/>
      <c r="BV262" s="66"/>
      <c r="BW262" s="66"/>
      <c r="BX262" s="66"/>
      <c r="BY262" s="66"/>
      <c r="BZ262" s="66"/>
      <c r="CA262" s="66"/>
      <c r="CB262" s="66"/>
      <c r="CC262" s="66"/>
      <c r="CD262" s="66"/>
      <c r="CE262" s="66"/>
      <c r="CF262" s="66"/>
    </row>
    <row r="263" spans="1:84">
      <c r="A263" s="71">
        <v>35392</v>
      </c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  <c r="AV263" s="66"/>
      <c r="AW263" s="66"/>
      <c r="AX263" s="66"/>
      <c r="AY263" s="66"/>
      <c r="AZ263" s="66"/>
      <c r="BA263" s="66"/>
      <c r="BB263" s="66">
        <v>66</v>
      </c>
      <c r="BC263" s="66">
        <f>65.05</f>
        <v>65.05</v>
      </c>
      <c r="BD263" s="66"/>
      <c r="BE263" s="66">
        <v>158.66</v>
      </c>
      <c r="BI263" s="66">
        <v>60.26</v>
      </c>
      <c r="BN263" s="66">
        <v>69.39</v>
      </c>
      <c r="BU263" s="66"/>
      <c r="BV263" s="66"/>
      <c r="BW263" s="66"/>
      <c r="BX263" s="66"/>
      <c r="BY263" s="66"/>
      <c r="BZ263" s="66"/>
      <c r="CA263" s="66"/>
      <c r="CB263" s="66"/>
      <c r="CC263" s="66"/>
      <c r="CD263" s="66"/>
      <c r="CE263" s="66"/>
      <c r="CF263" s="66"/>
    </row>
    <row r="264" spans="1:84">
      <c r="A264" s="71">
        <v>35399</v>
      </c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>
        <v>66</v>
      </c>
      <c r="BC264" s="66">
        <f>65.23</f>
        <v>65.23</v>
      </c>
      <c r="BD264" s="66"/>
      <c r="BE264" s="66">
        <v>156.28</v>
      </c>
      <c r="BI264" s="66">
        <v>59.16</v>
      </c>
      <c r="BN264" s="66">
        <v>68.14</v>
      </c>
      <c r="BU264" s="66"/>
      <c r="BV264" s="66"/>
      <c r="BW264" s="66"/>
      <c r="BX264" s="66"/>
      <c r="BY264" s="66"/>
      <c r="BZ264" s="66"/>
      <c r="CA264" s="66"/>
      <c r="CB264" s="66"/>
      <c r="CC264" s="66"/>
      <c r="CD264" s="66"/>
      <c r="CE264" s="66"/>
      <c r="CF264" s="66"/>
    </row>
    <row r="265" spans="1:84">
      <c r="A265" s="71">
        <v>35406</v>
      </c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  <c r="AV265" s="66"/>
      <c r="AW265" s="66"/>
      <c r="AX265" s="66"/>
      <c r="AY265" s="66"/>
      <c r="AZ265" s="66"/>
      <c r="BA265" s="66"/>
      <c r="BB265" s="66">
        <v>65.25</v>
      </c>
      <c r="BC265" s="66">
        <f>64.66</f>
        <v>64.66</v>
      </c>
      <c r="BD265" s="66"/>
      <c r="BE265" s="66">
        <v>161.41</v>
      </c>
      <c r="BI265" s="66">
        <v>60.34</v>
      </c>
      <c r="BN265" s="66">
        <v>71.47</v>
      </c>
      <c r="BU265" s="66"/>
      <c r="BV265" s="66"/>
      <c r="BW265" s="66"/>
      <c r="BX265" s="66"/>
      <c r="BY265" s="66"/>
      <c r="BZ265" s="66"/>
      <c r="CA265" s="66"/>
      <c r="CB265" s="66"/>
      <c r="CC265" s="66"/>
      <c r="CD265" s="66"/>
      <c r="CE265" s="66"/>
      <c r="CF265" s="66"/>
    </row>
    <row r="266" spans="1:84">
      <c r="A266" s="71">
        <v>35413</v>
      </c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  <c r="AV266" s="66"/>
      <c r="AW266" s="66"/>
      <c r="AX266" s="66"/>
      <c r="AY266" s="66"/>
      <c r="AZ266" s="66"/>
      <c r="BA266" s="66"/>
      <c r="BB266" s="66">
        <v>64.5</v>
      </c>
      <c r="BC266" s="66">
        <f>62.44</f>
        <v>62.44</v>
      </c>
      <c r="BD266" s="66"/>
      <c r="BE266" s="66">
        <v>155.49</v>
      </c>
      <c r="BI266" s="66">
        <v>57.29</v>
      </c>
      <c r="BN266" s="66">
        <v>68.540000000000006</v>
      </c>
      <c r="BU266" s="66"/>
      <c r="BV266" s="66"/>
      <c r="BW266" s="66"/>
      <c r="BX266" s="66"/>
      <c r="BY266" s="66"/>
      <c r="BZ266" s="66"/>
      <c r="CA266" s="66"/>
      <c r="CB266" s="66"/>
      <c r="CC266" s="66"/>
      <c r="CD266" s="66"/>
      <c r="CE266" s="66"/>
      <c r="CF266" s="66"/>
    </row>
    <row r="267" spans="1:84">
      <c r="A267" s="71">
        <v>35420</v>
      </c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  <c r="AV267" s="66"/>
      <c r="AW267" s="66"/>
      <c r="AX267" s="66"/>
      <c r="AY267" s="66"/>
      <c r="AZ267" s="66"/>
      <c r="BA267" s="66"/>
      <c r="BB267" s="66">
        <v>64.5</v>
      </c>
      <c r="BC267" s="66">
        <f>62.14</f>
        <v>62.14</v>
      </c>
      <c r="BD267" s="66"/>
      <c r="BE267" s="66">
        <v>151.44999999999999</v>
      </c>
      <c r="BI267" s="66">
        <v>56.69</v>
      </c>
      <c r="BN267" s="66">
        <v>69.099999999999994</v>
      </c>
      <c r="BU267" s="66"/>
      <c r="BV267" s="66"/>
      <c r="BW267" s="66"/>
      <c r="BX267" s="66"/>
      <c r="BY267" s="66"/>
      <c r="BZ267" s="66"/>
      <c r="CA267" s="66"/>
      <c r="CB267" s="66"/>
      <c r="CC267" s="66"/>
      <c r="CD267" s="66"/>
      <c r="CE267" s="66"/>
      <c r="CF267" s="66"/>
    </row>
    <row r="268" spans="1:84">
      <c r="A268" s="71">
        <v>35427</v>
      </c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  <c r="AV268" s="66"/>
      <c r="AW268" s="66"/>
      <c r="AX268" s="66"/>
      <c r="AY268" s="66"/>
      <c r="AZ268" s="66"/>
      <c r="BA268" s="66"/>
      <c r="BB268" s="66">
        <v>64.75</v>
      </c>
      <c r="BC268" s="66">
        <f>62.77</f>
        <v>62.77</v>
      </c>
      <c r="BD268" s="66"/>
      <c r="BE268" s="66">
        <v>154.33000000000001</v>
      </c>
      <c r="BI268" s="66">
        <v>57.09</v>
      </c>
      <c r="BN268" s="66">
        <v>69.19</v>
      </c>
      <c r="BU268" s="66"/>
      <c r="BV268" s="66"/>
      <c r="BW268" s="66"/>
      <c r="BX268" s="66"/>
      <c r="BY268" s="66"/>
      <c r="BZ268" s="66"/>
      <c r="CA268" s="66"/>
      <c r="CB268" s="66"/>
      <c r="CC268" s="66"/>
      <c r="CD268" s="66"/>
      <c r="CE268" s="66"/>
      <c r="CF268" s="66"/>
    </row>
    <row r="269" spans="1:84">
      <c r="A269" s="71">
        <v>35434</v>
      </c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  <c r="AV269" s="66"/>
      <c r="AW269" s="66"/>
      <c r="AX269" s="66"/>
      <c r="AY269" s="66"/>
      <c r="AZ269" s="66"/>
      <c r="BA269" s="66"/>
      <c r="BB269" s="66">
        <v>64.239999999999995</v>
      </c>
      <c r="BC269" s="66">
        <f>64.1</f>
        <v>64.099999999999994</v>
      </c>
      <c r="BD269" s="66"/>
      <c r="BE269" s="66">
        <v>163.15</v>
      </c>
      <c r="BG269" s="15">
        <v>78.23</v>
      </c>
      <c r="BH269" s="15">
        <v>75.56</v>
      </c>
      <c r="BI269" s="66">
        <v>54.98</v>
      </c>
      <c r="BJ269" s="15">
        <v>35.43</v>
      </c>
      <c r="BK269" s="15">
        <v>53.83</v>
      </c>
      <c r="BL269" s="15">
        <v>49.28</v>
      </c>
      <c r="BN269" s="66">
        <v>73.8</v>
      </c>
      <c r="BO269" s="15">
        <v>12.91</v>
      </c>
      <c r="BP269" s="15">
        <v>28.81</v>
      </c>
      <c r="BQ269" s="15">
        <v>49.29</v>
      </c>
      <c r="BU269" s="66"/>
      <c r="BV269" s="66"/>
      <c r="BW269" s="66"/>
      <c r="BX269" s="66"/>
      <c r="BY269" s="66"/>
      <c r="BZ269" s="66"/>
      <c r="CA269" s="66"/>
      <c r="CB269" s="66"/>
      <c r="CC269" s="66"/>
      <c r="CD269" s="66"/>
      <c r="CE269" s="66"/>
      <c r="CF269" s="66"/>
    </row>
    <row r="270" spans="1:84">
      <c r="A270" s="71">
        <v>35441</v>
      </c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  <c r="AY270" s="66"/>
      <c r="AZ270" s="66"/>
      <c r="BA270" s="66"/>
      <c r="BB270" s="66">
        <v>64.56</v>
      </c>
      <c r="BC270" s="66">
        <f>62.72</f>
        <v>62.72</v>
      </c>
      <c r="BD270" s="66"/>
      <c r="BE270" s="66">
        <v>175.83</v>
      </c>
      <c r="BG270" s="15">
        <v>84.75</v>
      </c>
      <c r="BH270" s="15">
        <v>80.77</v>
      </c>
      <c r="BI270" s="66">
        <v>54.22</v>
      </c>
      <c r="BJ270" s="15">
        <v>33.1</v>
      </c>
      <c r="BK270" s="15">
        <v>53.31</v>
      </c>
      <c r="BL270" s="15">
        <v>48.66</v>
      </c>
      <c r="BN270" s="66">
        <v>79.3</v>
      </c>
      <c r="BO270" s="15">
        <v>13.06</v>
      </c>
      <c r="BP270" s="15">
        <v>28.79</v>
      </c>
      <c r="BQ270" s="15">
        <v>48.7</v>
      </c>
      <c r="BU270" s="66"/>
      <c r="BV270" s="66"/>
      <c r="BW270" s="66"/>
      <c r="BX270" s="66"/>
      <c r="BY270" s="66"/>
      <c r="BZ270" s="66"/>
      <c r="CA270" s="66"/>
      <c r="CB270" s="66"/>
      <c r="CC270" s="66"/>
      <c r="CD270" s="66"/>
      <c r="CE270" s="66"/>
      <c r="CF270" s="66"/>
    </row>
    <row r="271" spans="1:84">
      <c r="A271" s="71">
        <v>35448</v>
      </c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  <c r="AV271" s="66"/>
      <c r="AW271" s="66"/>
      <c r="AX271" s="66"/>
      <c r="AY271" s="66"/>
      <c r="AZ271" s="66"/>
      <c r="BA271" s="66"/>
      <c r="BB271" s="66">
        <v>64.48</v>
      </c>
      <c r="BC271" s="66">
        <f>60.46</f>
        <v>60.46</v>
      </c>
      <c r="BD271" s="66"/>
      <c r="BE271" s="66">
        <v>169.05</v>
      </c>
      <c r="BG271" s="15">
        <v>85.26</v>
      </c>
      <c r="BH271" s="15">
        <v>81.66</v>
      </c>
      <c r="BI271" s="66">
        <v>51.28</v>
      </c>
      <c r="BJ271" s="15">
        <v>31.42</v>
      </c>
      <c r="BK271" s="15">
        <v>52.48</v>
      </c>
      <c r="BL271" s="15">
        <v>46</v>
      </c>
      <c r="BN271" s="66">
        <v>78.64</v>
      </c>
      <c r="BO271" s="15">
        <v>13.25</v>
      </c>
      <c r="BP271" s="15">
        <v>28.5</v>
      </c>
      <c r="BQ271" s="15">
        <v>48.72</v>
      </c>
      <c r="BU271" s="66"/>
      <c r="BV271" s="66"/>
      <c r="BW271" s="66"/>
      <c r="BX271" s="66"/>
      <c r="BY271" s="66"/>
      <c r="BZ271" s="66"/>
      <c r="CA271" s="66"/>
      <c r="CB271" s="66"/>
      <c r="CC271" s="66"/>
      <c r="CD271" s="66"/>
      <c r="CE271" s="66"/>
      <c r="CF271" s="66"/>
    </row>
    <row r="272" spans="1:84">
      <c r="A272" s="71">
        <v>35455</v>
      </c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  <c r="AV272" s="66"/>
      <c r="AW272" s="66"/>
      <c r="AX272" s="66"/>
      <c r="AY272" s="66"/>
      <c r="AZ272" s="66"/>
      <c r="BA272" s="66"/>
      <c r="BB272" s="66">
        <v>63.98</v>
      </c>
      <c r="BC272" s="66">
        <f>60.53</f>
        <v>60.53</v>
      </c>
      <c r="BD272" s="66"/>
      <c r="BE272" s="66">
        <v>163.32</v>
      </c>
      <c r="BG272" s="15">
        <v>85.85</v>
      </c>
      <c r="BH272" s="15">
        <v>79.709999999999994</v>
      </c>
      <c r="BI272" s="66">
        <v>52.06</v>
      </c>
      <c r="BJ272" s="15">
        <v>33.14</v>
      </c>
      <c r="BK272" s="15">
        <v>52.53</v>
      </c>
      <c r="BL272" s="15">
        <v>48.13</v>
      </c>
      <c r="BN272" s="66">
        <v>78.739999999999995</v>
      </c>
      <c r="BO272" s="15">
        <v>12.87</v>
      </c>
      <c r="BP272" s="15">
        <v>29.13</v>
      </c>
      <c r="BQ272" s="15">
        <v>46.97</v>
      </c>
      <c r="BU272" s="66"/>
      <c r="BV272" s="66"/>
      <c r="BW272" s="66"/>
      <c r="BX272" s="66"/>
      <c r="BY272" s="66"/>
      <c r="BZ272" s="66"/>
      <c r="CA272" s="66"/>
      <c r="CB272" s="66"/>
      <c r="CC272" s="66"/>
      <c r="CD272" s="66"/>
      <c r="CE272" s="66"/>
      <c r="CF272" s="66"/>
    </row>
    <row r="273" spans="1:84">
      <c r="A273" s="71">
        <v>35462</v>
      </c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6"/>
      <c r="BB273" s="66">
        <v>63.09</v>
      </c>
      <c r="BC273" s="66">
        <f>59.39</f>
        <v>59.39</v>
      </c>
      <c r="BD273" s="66"/>
      <c r="BE273" s="66">
        <v>168.86</v>
      </c>
      <c r="BG273" s="15">
        <v>84.73</v>
      </c>
      <c r="BH273" s="15">
        <v>77.86</v>
      </c>
      <c r="BI273" s="66">
        <v>51.41</v>
      </c>
      <c r="BJ273" s="15">
        <v>33.24</v>
      </c>
      <c r="BK273" s="15">
        <v>52.59</v>
      </c>
      <c r="BL273" s="15">
        <v>49.17</v>
      </c>
      <c r="BN273" s="66">
        <v>76.41</v>
      </c>
      <c r="BO273" s="15">
        <v>13.1</v>
      </c>
      <c r="BP273" s="15">
        <v>28.25</v>
      </c>
      <c r="BQ273" s="15">
        <v>47.55</v>
      </c>
      <c r="BU273" s="66"/>
      <c r="BV273" s="66"/>
      <c r="BW273" s="66"/>
      <c r="BX273" s="66"/>
      <c r="BY273" s="66"/>
      <c r="BZ273" s="66"/>
      <c r="CA273" s="66"/>
      <c r="CB273" s="66"/>
      <c r="CC273" s="66"/>
      <c r="CD273" s="66"/>
      <c r="CE273" s="66"/>
      <c r="CF273" s="66"/>
    </row>
    <row r="274" spans="1:84">
      <c r="A274" s="71">
        <v>35469</v>
      </c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66"/>
      <c r="AW274" s="66"/>
      <c r="AX274" s="66"/>
      <c r="AY274" s="66"/>
      <c r="AZ274" s="66"/>
      <c r="BA274" s="66"/>
      <c r="BB274" s="66">
        <v>62.88</v>
      </c>
      <c r="BC274" s="66">
        <f>59.62</f>
        <v>59.62</v>
      </c>
      <c r="BD274" s="66"/>
      <c r="BE274" s="66">
        <v>166.36</v>
      </c>
      <c r="BG274" s="15">
        <v>84.72</v>
      </c>
      <c r="BH274" s="15">
        <v>79.53</v>
      </c>
      <c r="BI274" s="66">
        <v>50.79</v>
      </c>
      <c r="BJ274" s="15">
        <v>33.700000000000003</v>
      </c>
      <c r="BK274" s="15">
        <v>50.77</v>
      </c>
      <c r="BL274" s="15">
        <v>48.13</v>
      </c>
      <c r="BN274" s="66">
        <v>70.72</v>
      </c>
      <c r="BO274" s="15">
        <v>13.08</v>
      </c>
      <c r="BP274" s="15">
        <v>28.65</v>
      </c>
      <c r="BQ274" s="15">
        <v>47.94</v>
      </c>
      <c r="BU274" s="66"/>
      <c r="BV274" s="66"/>
      <c r="BW274" s="66"/>
      <c r="BX274" s="66"/>
      <c r="BY274" s="66"/>
      <c r="BZ274" s="66"/>
      <c r="CA274" s="66"/>
      <c r="CB274" s="66"/>
      <c r="CC274" s="66"/>
      <c r="CD274" s="66"/>
      <c r="CE274" s="66"/>
      <c r="CF274" s="66"/>
    </row>
    <row r="275" spans="1:84">
      <c r="A275" s="71">
        <v>35476</v>
      </c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  <c r="AY275" s="66"/>
      <c r="AZ275" s="66"/>
      <c r="BA275" s="66"/>
      <c r="BB275" s="66">
        <v>62.19</v>
      </c>
      <c r="BC275" s="66">
        <f>60.29</f>
        <v>60.29</v>
      </c>
      <c r="BD275" s="66"/>
      <c r="BE275" s="66">
        <v>166.96</v>
      </c>
      <c r="BG275" s="15">
        <v>88.36</v>
      </c>
      <c r="BH275" s="15">
        <v>83.45</v>
      </c>
      <c r="BI275" s="66">
        <v>50.98</v>
      </c>
      <c r="BJ275" s="15">
        <v>34.590000000000003</v>
      </c>
      <c r="BK275" s="15">
        <v>51.4</v>
      </c>
      <c r="BL275" s="15">
        <v>49.73</v>
      </c>
      <c r="BN275" s="66">
        <v>70.44</v>
      </c>
      <c r="BO275" s="15">
        <v>13.16</v>
      </c>
      <c r="BP275" s="15">
        <v>28.73</v>
      </c>
      <c r="BQ275" s="15">
        <v>48.29</v>
      </c>
      <c r="BU275" s="66"/>
      <c r="BV275" s="66"/>
      <c r="BW275" s="66"/>
      <c r="BX275" s="66"/>
      <c r="BY275" s="66"/>
      <c r="BZ275" s="66"/>
      <c r="CA275" s="66"/>
      <c r="CB275" s="66"/>
      <c r="CC275" s="66"/>
      <c r="CD275" s="66"/>
      <c r="CE275" s="66"/>
      <c r="CF275" s="66"/>
    </row>
    <row r="276" spans="1:84">
      <c r="A276" s="71">
        <v>35483</v>
      </c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  <c r="AV276" s="66"/>
      <c r="AW276" s="66"/>
      <c r="AX276" s="66"/>
      <c r="AY276" s="66"/>
      <c r="AZ276" s="66"/>
      <c r="BA276" s="66"/>
      <c r="BB276" s="66">
        <v>61.67</v>
      </c>
      <c r="BC276" s="66">
        <f>58.8</f>
        <v>58.8</v>
      </c>
      <c r="BD276" s="66"/>
      <c r="BE276" s="66">
        <v>173.03</v>
      </c>
      <c r="BG276" s="15">
        <v>88.62</v>
      </c>
      <c r="BH276" s="15">
        <v>83.93</v>
      </c>
      <c r="BI276" s="66">
        <v>52.49</v>
      </c>
      <c r="BJ276" s="15">
        <v>34.56</v>
      </c>
      <c r="BK276" s="15">
        <v>50.69</v>
      </c>
      <c r="BL276" s="15">
        <v>50.41</v>
      </c>
      <c r="BN276" s="66">
        <v>68.599999999999994</v>
      </c>
      <c r="BO276" s="15">
        <v>13.3</v>
      </c>
      <c r="BP276" s="15">
        <v>29.95</v>
      </c>
      <c r="BQ276" s="15">
        <v>47.95</v>
      </c>
      <c r="BU276" s="66"/>
      <c r="BV276" s="66"/>
      <c r="BW276" s="66"/>
      <c r="BX276" s="66"/>
      <c r="BY276" s="66"/>
      <c r="BZ276" s="66"/>
      <c r="CA276" s="66"/>
      <c r="CB276" s="66"/>
      <c r="CC276" s="66"/>
      <c r="CD276" s="66"/>
      <c r="CE276" s="66"/>
      <c r="CF276" s="66"/>
    </row>
    <row r="277" spans="1:84">
      <c r="A277" s="71">
        <v>35490</v>
      </c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  <c r="AV277" s="66"/>
      <c r="AW277" s="66"/>
      <c r="AX277" s="66"/>
      <c r="AY277" s="66"/>
      <c r="AZ277" s="66"/>
      <c r="BA277" s="66"/>
      <c r="BB277" s="66">
        <v>61.93</v>
      </c>
      <c r="BC277" s="66">
        <f>58.1</f>
        <v>58.1</v>
      </c>
      <c r="BD277" s="66"/>
      <c r="BE277" s="66">
        <v>172.11</v>
      </c>
      <c r="BG277" s="15">
        <v>88.36</v>
      </c>
      <c r="BH277" s="15">
        <v>83.75</v>
      </c>
      <c r="BI277" s="66">
        <v>51.47</v>
      </c>
      <c r="BJ277" s="15">
        <v>34.520000000000003</v>
      </c>
      <c r="BK277" s="15">
        <v>48.84</v>
      </c>
      <c r="BL277" s="15">
        <v>50.85</v>
      </c>
      <c r="BN277" s="66">
        <v>58.44</v>
      </c>
      <c r="BO277" s="15">
        <v>13.11</v>
      </c>
      <c r="BP277" s="15">
        <v>28.2</v>
      </c>
      <c r="BQ277" s="15">
        <v>46.53</v>
      </c>
      <c r="BU277" s="66"/>
      <c r="BV277" s="66"/>
      <c r="BW277" s="66"/>
      <c r="BX277" s="66"/>
      <c r="BY277" s="66"/>
      <c r="BZ277" s="66"/>
      <c r="CA277" s="66"/>
      <c r="CB277" s="66"/>
      <c r="CC277" s="66"/>
      <c r="CD277" s="66"/>
      <c r="CE277" s="66"/>
      <c r="CF277" s="66"/>
    </row>
    <row r="278" spans="1:84">
      <c r="A278" s="71">
        <v>35497</v>
      </c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  <c r="BA278" s="66"/>
      <c r="BB278" s="66">
        <v>61.62</v>
      </c>
      <c r="BC278" s="66">
        <f>58.7</f>
        <v>58.7</v>
      </c>
      <c r="BD278" s="66"/>
      <c r="BE278" s="66">
        <v>171.27</v>
      </c>
      <c r="BG278" s="15">
        <v>88.19</v>
      </c>
      <c r="BH278" s="15">
        <v>82.02</v>
      </c>
      <c r="BI278" s="66">
        <v>51.37</v>
      </c>
      <c r="BJ278" s="15">
        <v>34.380000000000003</v>
      </c>
      <c r="BK278" s="15">
        <v>49.05</v>
      </c>
      <c r="BL278" s="15">
        <v>51.55</v>
      </c>
      <c r="BN278" s="66">
        <v>56.37</v>
      </c>
      <c r="BO278" s="15">
        <v>13.15</v>
      </c>
      <c r="BP278" s="15">
        <v>28.4</v>
      </c>
      <c r="BQ278" s="15">
        <v>47.23</v>
      </c>
      <c r="BU278" s="66"/>
      <c r="BV278" s="66"/>
      <c r="BW278" s="66"/>
      <c r="BX278" s="66"/>
      <c r="BY278" s="66"/>
      <c r="BZ278" s="66"/>
      <c r="CA278" s="66"/>
      <c r="CB278" s="66"/>
      <c r="CC278" s="66"/>
      <c r="CD278" s="66"/>
      <c r="CE278" s="66"/>
      <c r="CF278" s="66"/>
    </row>
    <row r="279" spans="1:84">
      <c r="A279" s="71">
        <v>35504</v>
      </c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6"/>
      <c r="BB279" s="66">
        <v>61.76</v>
      </c>
      <c r="BC279" s="66">
        <f>58.26</f>
        <v>58.26</v>
      </c>
      <c r="BD279" s="66"/>
      <c r="BE279" s="66">
        <v>167.99</v>
      </c>
      <c r="BG279" s="15">
        <v>84.3</v>
      </c>
      <c r="BH279" s="15">
        <v>78.06</v>
      </c>
      <c r="BI279" s="66">
        <v>51.27</v>
      </c>
      <c r="BJ279" s="15">
        <v>34.369999999999997</v>
      </c>
      <c r="BK279" s="15">
        <v>49.15</v>
      </c>
      <c r="BL279" s="15">
        <v>50.38</v>
      </c>
      <c r="BN279" s="66">
        <v>56.33</v>
      </c>
      <c r="BO279" s="15">
        <v>13.04</v>
      </c>
      <c r="BP279" s="15">
        <v>27.72</v>
      </c>
      <c r="BQ279" s="15">
        <v>48.24</v>
      </c>
      <c r="BU279" s="66"/>
      <c r="BV279" s="66"/>
      <c r="BW279" s="66"/>
      <c r="BX279" s="66"/>
      <c r="BY279" s="66"/>
      <c r="BZ279" s="66"/>
      <c r="CA279" s="66"/>
      <c r="CB279" s="66"/>
      <c r="CC279" s="66"/>
      <c r="CD279" s="66"/>
      <c r="CE279" s="66"/>
      <c r="CF279" s="66"/>
    </row>
    <row r="280" spans="1:84">
      <c r="A280" s="71">
        <v>35511</v>
      </c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6"/>
      <c r="BB280" s="66">
        <v>61.53</v>
      </c>
      <c r="BC280" s="66">
        <f>58.47</f>
        <v>58.47</v>
      </c>
      <c r="BD280" s="66"/>
      <c r="BE280" s="66">
        <v>162.69</v>
      </c>
      <c r="BG280" s="15">
        <v>83.42</v>
      </c>
      <c r="BH280" s="15">
        <v>79.27</v>
      </c>
      <c r="BI280" s="66">
        <v>49.95</v>
      </c>
      <c r="BJ280" s="15">
        <v>32.26</v>
      </c>
      <c r="BK280" s="15">
        <v>48.34</v>
      </c>
      <c r="BL280" s="15">
        <v>48.38</v>
      </c>
      <c r="BN280" s="66">
        <v>55.33</v>
      </c>
      <c r="BO280" s="15">
        <v>12.75</v>
      </c>
      <c r="BP280" s="15">
        <v>28.1</v>
      </c>
      <c r="BQ280" s="15">
        <v>47.67</v>
      </c>
      <c r="BU280" s="66"/>
      <c r="BV280" s="66"/>
      <c r="BW280" s="66"/>
      <c r="BX280" s="66"/>
      <c r="BY280" s="66"/>
      <c r="BZ280" s="66"/>
      <c r="CA280" s="66"/>
      <c r="CB280" s="66"/>
      <c r="CC280" s="66"/>
      <c r="CD280" s="66"/>
      <c r="CE280" s="66"/>
      <c r="CF280" s="66"/>
    </row>
    <row r="281" spans="1:84">
      <c r="A281" s="71">
        <v>35518</v>
      </c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6"/>
      <c r="BB281" s="66">
        <v>61.14</v>
      </c>
      <c r="BC281" s="66">
        <f>59.07</f>
        <v>59.07</v>
      </c>
      <c r="BD281" s="66"/>
      <c r="BE281" s="66">
        <v>164.18</v>
      </c>
      <c r="BG281" s="15">
        <v>85.18</v>
      </c>
      <c r="BH281" s="15">
        <v>83.16</v>
      </c>
      <c r="BI281" s="66">
        <v>50.83</v>
      </c>
      <c r="BJ281" s="15">
        <v>31.48</v>
      </c>
      <c r="BK281" s="15">
        <v>46.72</v>
      </c>
      <c r="BL281" s="15">
        <v>46.63</v>
      </c>
      <c r="BN281" s="66">
        <v>55.71</v>
      </c>
      <c r="BO281" s="15">
        <v>12.71</v>
      </c>
      <c r="BP281" s="15">
        <v>29.92</v>
      </c>
      <c r="BQ281" s="15">
        <v>47.34</v>
      </c>
      <c r="BU281" s="66"/>
      <c r="BV281" s="66"/>
      <c r="BW281" s="66"/>
      <c r="BX281" s="66"/>
      <c r="BY281" s="66"/>
      <c r="BZ281" s="66"/>
      <c r="CA281" s="66"/>
      <c r="CB281" s="66"/>
      <c r="CC281" s="66"/>
      <c r="CD281" s="66"/>
      <c r="CE281" s="66"/>
      <c r="CF281" s="66"/>
    </row>
    <row r="282" spans="1:84">
      <c r="A282" s="71">
        <v>35525</v>
      </c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  <c r="AV282" s="66"/>
      <c r="AW282" s="66"/>
      <c r="AX282" s="66"/>
      <c r="AY282" s="66"/>
      <c r="AZ282" s="66"/>
      <c r="BA282" s="66"/>
      <c r="BB282" s="66">
        <v>60.97</v>
      </c>
      <c r="BC282" s="66">
        <f>59.16</f>
        <v>59.16</v>
      </c>
      <c r="BD282" s="66"/>
      <c r="BE282" s="66">
        <v>173.75</v>
      </c>
      <c r="BG282" s="15">
        <v>89.41</v>
      </c>
      <c r="BH282" s="15">
        <v>85.9</v>
      </c>
      <c r="BI282" s="66">
        <v>49.45</v>
      </c>
      <c r="BJ282" s="15">
        <v>31.25</v>
      </c>
      <c r="BK282" s="15">
        <v>46.29</v>
      </c>
      <c r="BL282" s="15">
        <v>46.05</v>
      </c>
      <c r="BN282" s="66">
        <v>56.09</v>
      </c>
      <c r="BO282" s="15">
        <v>13.35</v>
      </c>
      <c r="BP282" s="15">
        <v>28.34</v>
      </c>
      <c r="BQ282" s="15">
        <v>48.81</v>
      </c>
      <c r="BU282" s="66"/>
      <c r="BV282" s="66"/>
      <c r="BW282" s="66"/>
      <c r="BX282" s="66"/>
      <c r="BY282" s="66"/>
      <c r="BZ282" s="66"/>
      <c r="CA282" s="66"/>
      <c r="CB282" s="66"/>
      <c r="CC282" s="66"/>
      <c r="CD282" s="66"/>
      <c r="CE282" s="66"/>
      <c r="CF282" s="66"/>
    </row>
    <row r="283" spans="1:84">
      <c r="A283" s="71">
        <v>35532</v>
      </c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  <c r="AV283" s="66"/>
      <c r="AW283" s="66"/>
      <c r="AX283" s="66"/>
      <c r="AY283" s="66"/>
      <c r="AZ283" s="66"/>
      <c r="BA283" s="66"/>
      <c r="BB283" s="66">
        <v>60.92</v>
      </c>
      <c r="BC283" s="66">
        <f>60.69</f>
        <v>60.69</v>
      </c>
      <c r="BD283" s="66"/>
      <c r="BE283" s="66">
        <v>173.32</v>
      </c>
      <c r="BG283" s="15">
        <v>90.23</v>
      </c>
      <c r="BH283" s="15">
        <v>87.99</v>
      </c>
      <c r="BI283" s="66">
        <v>48.71</v>
      </c>
      <c r="BJ283" s="15">
        <v>32.58</v>
      </c>
      <c r="BK283" s="15">
        <v>46.92</v>
      </c>
      <c r="BL283" s="15">
        <v>45.37</v>
      </c>
      <c r="BN283" s="66">
        <v>57.77</v>
      </c>
      <c r="BO283" s="15">
        <v>13.23</v>
      </c>
      <c r="BP283" s="15">
        <v>28.96</v>
      </c>
      <c r="BQ283" s="15">
        <v>49.02</v>
      </c>
      <c r="BU283" s="66"/>
      <c r="BV283" s="66"/>
      <c r="BW283" s="66"/>
      <c r="BX283" s="66"/>
      <c r="BY283" s="66"/>
      <c r="BZ283" s="66"/>
      <c r="CA283" s="66"/>
      <c r="CB283" s="66"/>
      <c r="CC283" s="66"/>
      <c r="CD283" s="66"/>
      <c r="CE283" s="66"/>
      <c r="CF283" s="66"/>
    </row>
    <row r="284" spans="1:84">
      <c r="A284" s="71">
        <v>35539</v>
      </c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/>
      <c r="BA284" s="66"/>
      <c r="BB284" s="66">
        <v>60.95</v>
      </c>
      <c r="BC284" s="66">
        <f>60.96</f>
        <v>60.96</v>
      </c>
      <c r="BD284" s="66"/>
      <c r="BE284" s="66">
        <v>176.18</v>
      </c>
      <c r="BG284" s="15">
        <v>94.53</v>
      </c>
      <c r="BH284" s="15">
        <v>90.58</v>
      </c>
      <c r="BI284" s="66">
        <v>48.07</v>
      </c>
      <c r="BJ284" s="15">
        <v>33.19</v>
      </c>
      <c r="BK284" s="15">
        <v>48.92</v>
      </c>
      <c r="BL284" s="15">
        <v>45.16</v>
      </c>
      <c r="BN284" s="66">
        <v>62.93</v>
      </c>
      <c r="BO284" s="15">
        <v>13.19</v>
      </c>
      <c r="BP284" s="15">
        <v>28.76</v>
      </c>
      <c r="BQ284" s="15">
        <v>49.02</v>
      </c>
      <c r="BU284" s="66"/>
      <c r="BV284" s="66"/>
      <c r="BW284" s="66"/>
      <c r="BX284" s="66"/>
      <c r="BY284" s="66"/>
      <c r="BZ284" s="66"/>
      <c r="CA284" s="66"/>
      <c r="CB284" s="66"/>
      <c r="CC284" s="66"/>
      <c r="CD284" s="66"/>
      <c r="CE284" s="66"/>
      <c r="CF284" s="66"/>
    </row>
    <row r="285" spans="1:84">
      <c r="A285" s="71">
        <v>35546</v>
      </c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  <c r="AV285" s="66"/>
      <c r="AW285" s="66"/>
      <c r="AX285" s="66"/>
      <c r="AY285" s="66"/>
      <c r="AZ285" s="66"/>
      <c r="BA285" s="66"/>
      <c r="BB285" s="66">
        <v>61.19</v>
      </c>
      <c r="BC285" s="66">
        <f>60.69</f>
        <v>60.69</v>
      </c>
      <c r="BD285" s="66"/>
      <c r="BE285" s="66">
        <v>171.24</v>
      </c>
      <c r="BG285" s="15">
        <v>90.72</v>
      </c>
      <c r="BH285" s="15">
        <v>81.38</v>
      </c>
      <c r="BI285" s="66">
        <v>49.43</v>
      </c>
      <c r="BJ285" s="15">
        <v>31.65</v>
      </c>
      <c r="BK285" s="15">
        <v>47.57</v>
      </c>
      <c r="BL285" s="15">
        <v>43.57</v>
      </c>
      <c r="BN285" s="66">
        <v>63.48</v>
      </c>
      <c r="BO285" s="15">
        <v>13.22</v>
      </c>
      <c r="BP285" s="15">
        <v>29.49</v>
      </c>
      <c r="BQ285" s="15">
        <v>48.94</v>
      </c>
      <c r="BU285" s="66"/>
      <c r="BV285" s="66"/>
      <c r="BW285" s="66"/>
      <c r="BX285" s="66"/>
      <c r="BY285" s="66"/>
      <c r="BZ285" s="66"/>
      <c r="CA285" s="66"/>
      <c r="CB285" s="66"/>
      <c r="CC285" s="66"/>
      <c r="CD285" s="66"/>
      <c r="CE285" s="66"/>
      <c r="CF285" s="66"/>
    </row>
    <row r="286" spans="1:84">
      <c r="A286" s="71">
        <v>35553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  <c r="AV286" s="66"/>
      <c r="AW286" s="66"/>
      <c r="AX286" s="66"/>
      <c r="AY286" s="66"/>
      <c r="AZ286" s="66"/>
      <c r="BA286" s="66"/>
      <c r="BB286" s="66">
        <v>60.96</v>
      </c>
      <c r="BC286" s="66">
        <f>58.76</f>
        <v>58.76</v>
      </c>
      <c r="BD286" s="66"/>
      <c r="BE286" s="66">
        <v>166.88</v>
      </c>
      <c r="BG286" s="15">
        <v>85.72</v>
      </c>
      <c r="BH286" s="15">
        <v>81.52</v>
      </c>
      <c r="BI286" s="66">
        <v>47.89</v>
      </c>
      <c r="BJ286" s="15">
        <v>30.03</v>
      </c>
      <c r="BK286" s="15">
        <v>47.01</v>
      </c>
      <c r="BL286" s="15">
        <v>43.06</v>
      </c>
      <c r="BN286" s="66">
        <v>62.97</v>
      </c>
      <c r="BO286" s="15">
        <v>13.26</v>
      </c>
      <c r="BP286" s="15">
        <v>29.83</v>
      </c>
      <c r="BQ286" s="15">
        <v>48.47</v>
      </c>
      <c r="BU286" s="66"/>
      <c r="BV286" s="66"/>
      <c r="BW286" s="66"/>
      <c r="BX286" s="66"/>
      <c r="BY286" s="66"/>
      <c r="BZ286" s="66"/>
      <c r="CA286" s="66"/>
      <c r="CB286" s="66"/>
      <c r="CC286" s="66"/>
      <c r="CD286" s="66"/>
      <c r="CE286" s="66"/>
      <c r="CF286" s="66"/>
    </row>
    <row r="287" spans="1:84">
      <c r="A287" s="71">
        <v>35560</v>
      </c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6"/>
      <c r="BB287" s="66">
        <v>60.71</v>
      </c>
      <c r="BC287" s="66">
        <f>58.29</f>
        <v>58.29</v>
      </c>
      <c r="BD287" s="66"/>
      <c r="BE287" s="66">
        <v>168.92</v>
      </c>
      <c r="BG287" s="15">
        <v>85.29</v>
      </c>
      <c r="BH287" s="15">
        <v>77.58</v>
      </c>
      <c r="BI287" s="66">
        <v>47.69</v>
      </c>
      <c r="BJ287" s="15">
        <v>29.68</v>
      </c>
      <c r="BK287" s="15">
        <v>49.44</v>
      </c>
      <c r="BL287" s="15">
        <v>42.48</v>
      </c>
      <c r="BN287" s="66">
        <v>60.49</v>
      </c>
      <c r="BO287" s="15">
        <v>13.11</v>
      </c>
      <c r="BP287" s="15">
        <v>29.1</v>
      </c>
      <c r="BQ287" s="15">
        <v>49.76</v>
      </c>
      <c r="BU287" s="66"/>
      <c r="BV287" s="66"/>
      <c r="BW287" s="66"/>
      <c r="BX287" s="66"/>
      <c r="BY287" s="66"/>
      <c r="BZ287" s="66"/>
      <c r="CA287" s="66"/>
      <c r="CB287" s="66"/>
      <c r="CC287" s="66"/>
      <c r="CD287" s="66"/>
      <c r="CE287" s="66"/>
      <c r="CF287" s="66"/>
    </row>
    <row r="288" spans="1:84">
      <c r="A288" s="71">
        <v>35567</v>
      </c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  <c r="AV288" s="66"/>
      <c r="AW288" s="66"/>
      <c r="AX288" s="66"/>
      <c r="AY288" s="66"/>
      <c r="AZ288" s="66"/>
      <c r="BA288" s="66"/>
      <c r="BB288" s="66">
        <v>60.72</v>
      </c>
      <c r="BC288" s="66">
        <f>58.37</f>
        <v>58.37</v>
      </c>
      <c r="BD288" s="66"/>
      <c r="BE288" s="66">
        <v>163.83000000000001</v>
      </c>
      <c r="BG288" s="15">
        <v>81.58</v>
      </c>
      <c r="BH288" s="15">
        <v>75.45</v>
      </c>
      <c r="BI288" s="66">
        <v>48.53</v>
      </c>
      <c r="BJ288" s="15">
        <v>29.75</v>
      </c>
      <c r="BK288" s="15">
        <v>50.37</v>
      </c>
      <c r="BL288" s="15">
        <v>43.42</v>
      </c>
      <c r="BN288" s="66">
        <v>63.34</v>
      </c>
      <c r="BO288" s="15">
        <v>13.01</v>
      </c>
      <c r="BP288" s="15">
        <v>29.5</v>
      </c>
      <c r="BQ288" s="15">
        <v>49.57</v>
      </c>
      <c r="BU288" s="66"/>
      <c r="BV288" s="66"/>
      <c r="BW288" s="66"/>
      <c r="BX288" s="66"/>
      <c r="BY288" s="66"/>
      <c r="BZ288" s="66"/>
      <c r="CA288" s="66"/>
      <c r="CB288" s="66"/>
      <c r="CC288" s="66"/>
      <c r="CD288" s="66"/>
      <c r="CE288" s="66"/>
      <c r="CF288" s="66"/>
    </row>
    <row r="289" spans="1:84">
      <c r="A289" s="71">
        <v>35574</v>
      </c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  <c r="AV289" s="66"/>
      <c r="AW289" s="66"/>
      <c r="AX289" s="66"/>
      <c r="AY289" s="66"/>
      <c r="AZ289" s="66"/>
      <c r="BA289" s="66"/>
      <c r="BB289" s="66">
        <v>60.51</v>
      </c>
      <c r="BC289" s="66">
        <f>58.37</f>
        <v>58.37</v>
      </c>
      <c r="BD289" s="66"/>
      <c r="BE289" s="66">
        <v>157.12</v>
      </c>
      <c r="BG289" s="15">
        <v>83.66</v>
      </c>
      <c r="BH289" s="15">
        <v>79.69</v>
      </c>
      <c r="BI289" s="66">
        <v>45.84</v>
      </c>
      <c r="BJ289" s="15">
        <v>29.73</v>
      </c>
      <c r="BK289" s="15">
        <v>50.6</v>
      </c>
      <c r="BL289" s="15">
        <v>42.85</v>
      </c>
      <c r="BN289" s="66">
        <v>63.26</v>
      </c>
      <c r="BO289" s="15">
        <v>13.19</v>
      </c>
      <c r="BP289" s="15">
        <v>29</v>
      </c>
      <c r="BQ289" s="15">
        <v>49.61</v>
      </c>
      <c r="BU289" s="66"/>
      <c r="BV289" s="66"/>
      <c r="BW289" s="66"/>
      <c r="BX289" s="66"/>
      <c r="BY289" s="66"/>
      <c r="BZ289" s="66"/>
      <c r="CA289" s="66"/>
      <c r="CB289" s="66"/>
      <c r="CC289" s="66"/>
      <c r="CD289" s="66"/>
      <c r="CE289" s="66"/>
      <c r="CF289" s="66"/>
    </row>
    <row r="290" spans="1:84">
      <c r="A290" s="71">
        <v>35581</v>
      </c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66"/>
      <c r="AW290" s="66"/>
      <c r="AX290" s="66"/>
      <c r="AY290" s="66"/>
      <c r="AZ290" s="66"/>
      <c r="BA290" s="66"/>
      <c r="BB290" s="66">
        <v>60.49</v>
      </c>
      <c r="BC290" s="66">
        <f>58.87</f>
        <v>58.87</v>
      </c>
      <c r="BD290" s="66"/>
      <c r="BE290" s="66">
        <v>168.25</v>
      </c>
      <c r="BG290" s="15">
        <v>90.12</v>
      </c>
      <c r="BH290" s="15">
        <v>87.69</v>
      </c>
      <c r="BI290" s="66">
        <v>48.24</v>
      </c>
      <c r="BJ290" s="15">
        <v>32.299999999999997</v>
      </c>
      <c r="BK290" s="15">
        <v>52.45</v>
      </c>
      <c r="BL290" s="15">
        <v>42.14</v>
      </c>
      <c r="BN290" s="66">
        <v>63.07</v>
      </c>
      <c r="BO290" s="15">
        <v>13.01</v>
      </c>
      <c r="BP290" s="15">
        <v>28.29</v>
      </c>
      <c r="BQ290" s="15">
        <v>48.29</v>
      </c>
      <c r="BU290" s="66"/>
      <c r="BV290" s="66"/>
      <c r="BW290" s="66"/>
      <c r="BX290" s="66"/>
      <c r="BY290" s="66"/>
      <c r="BZ290" s="66"/>
      <c r="CA290" s="66"/>
      <c r="CB290" s="66"/>
      <c r="CC290" s="66"/>
      <c r="CD290" s="66"/>
      <c r="CE290" s="66"/>
      <c r="CF290" s="66"/>
    </row>
    <row r="291" spans="1:84">
      <c r="A291" s="71">
        <v>35588</v>
      </c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  <c r="AY291" s="66"/>
      <c r="AZ291" s="66"/>
      <c r="BA291" s="66"/>
      <c r="BB291" s="66">
        <v>60.67</v>
      </c>
      <c r="BC291" s="66">
        <f>59.14</f>
        <v>59.14</v>
      </c>
      <c r="BD291" s="66"/>
      <c r="BE291" s="66">
        <v>187.41</v>
      </c>
      <c r="BG291" s="15">
        <v>95.12</v>
      </c>
      <c r="BH291" s="15">
        <v>91.07</v>
      </c>
      <c r="BI291" s="66">
        <v>48.52</v>
      </c>
      <c r="BJ291" s="15">
        <v>30.1</v>
      </c>
      <c r="BK291" s="15">
        <v>54.31</v>
      </c>
      <c r="BL291" s="15">
        <v>39.14</v>
      </c>
      <c r="BN291" s="66">
        <v>63.41</v>
      </c>
      <c r="BO291" s="15">
        <v>13.15</v>
      </c>
      <c r="BP291" s="15">
        <v>28.99</v>
      </c>
      <c r="BQ291" s="15">
        <v>48.46</v>
      </c>
      <c r="BU291" s="66"/>
      <c r="BV291" s="66"/>
      <c r="BW291" s="66"/>
      <c r="BX291" s="66"/>
      <c r="BY291" s="66"/>
      <c r="BZ291" s="66"/>
      <c r="CA291" s="66"/>
      <c r="CB291" s="66"/>
      <c r="CC291" s="66"/>
      <c r="CD291" s="66"/>
      <c r="CE291" s="66"/>
      <c r="CF291" s="66"/>
    </row>
    <row r="292" spans="1:84">
      <c r="A292" s="71">
        <v>35595</v>
      </c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66"/>
      <c r="AW292" s="66"/>
      <c r="AX292" s="66"/>
      <c r="AY292" s="66"/>
      <c r="AZ292" s="66"/>
      <c r="BA292" s="66"/>
      <c r="BB292" s="66">
        <v>60.67</v>
      </c>
      <c r="BC292" s="66">
        <f>59.21</f>
        <v>59.21</v>
      </c>
      <c r="BD292" s="66"/>
      <c r="BE292" s="66">
        <v>179.83</v>
      </c>
      <c r="BG292" s="15">
        <v>94.07</v>
      </c>
      <c r="BH292" s="15">
        <v>91.12</v>
      </c>
      <c r="BI292" s="66">
        <v>48.41</v>
      </c>
      <c r="BJ292" s="15">
        <v>28.59</v>
      </c>
      <c r="BK292" s="15">
        <v>53.68</v>
      </c>
      <c r="BL292" s="15">
        <v>42.17</v>
      </c>
      <c r="BN292" s="66">
        <v>65.63</v>
      </c>
      <c r="BO292" s="15">
        <v>12.96</v>
      </c>
      <c r="BP292" s="15">
        <v>29.63</v>
      </c>
      <c r="BQ292" s="15">
        <v>48.57</v>
      </c>
      <c r="BU292" s="66"/>
      <c r="BV292" s="66"/>
      <c r="BW292" s="66"/>
      <c r="BX292" s="66"/>
      <c r="BY292" s="66"/>
      <c r="BZ292" s="66"/>
      <c r="CA292" s="66"/>
      <c r="CB292" s="66"/>
      <c r="CC292" s="66"/>
      <c r="CD292" s="66"/>
      <c r="CE292" s="66"/>
      <c r="CF292" s="66"/>
    </row>
    <row r="293" spans="1:84">
      <c r="A293" s="71">
        <v>35602</v>
      </c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  <c r="AV293" s="66"/>
      <c r="AW293" s="66"/>
      <c r="AX293" s="66"/>
      <c r="AY293" s="66"/>
      <c r="AZ293" s="66"/>
      <c r="BA293" s="66"/>
      <c r="BB293" s="66">
        <v>60.99</v>
      </c>
      <c r="BC293" s="66">
        <f>58.86</f>
        <v>58.86</v>
      </c>
      <c r="BD293" s="66"/>
      <c r="BE293" s="66">
        <v>182.78</v>
      </c>
      <c r="BG293" s="15">
        <v>94.31</v>
      </c>
      <c r="BH293" s="15">
        <v>90.25</v>
      </c>
      <c r="BI293" s="66">
        <v>47.95</v>
      </c>
      <c r="BJ293" s="15">
        <v>28.94</v>
      </c>
      <c r="BK293" s="15">
        <v>55.18</v>
      </c>
      <c r="BL293" s="15">
        <v>40.799999999999997</v>
      </c>
      <c r="BN293" s="66">
        <v>66.36</v>
      </c>
      <c r="BO293" s="15">
        <v>12.99</v>
      </c>
      <c r="BP293" s="15">
        <v>28.16</v>
      </c>
      <c r="BQ293" s="15">
        <v>49.16</v>
      </c>
      <c r="BU293" s="66"/>
      <c r="BV293" s="66"/>
      <c r="BW293" s="66"/>
      <c r="BX293" s="66"/>
      <c r="BY293" s="66"/>
      <c r="BZ293" s="66"/>
      <c r="CA293" s="66"/>
      <c r="CB293" s="66"/>
      <c r="CC293" s="66"/>
      <c r="CD293" s="66"/>
      <c r="CE293" s="66"/>
      <c r="CF293" s="66"/>
    </row>
    <row r="294" spans="1:84">
      <c r="A294" s="71">
        <v>35609</v>
      </c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6"/>
      <c r="BB294" s="66">
        <v>60.92</v>
      </c>
      <c r="BC294" s="66">
        <f>59.46</f>
        <v>59.46</v>
      </c>
      <c r="BD294" s="66"/>
      <c r="BE294" s="66">
        <v>191.65</v>
      </c>
      <c r="BG294" s="15">
        <v>98.05</v>
      </c>
      <c r="BH294" s="15">
        <v>94.79</v>
      </c>
      <c r="BI294" s="66">
        <v>46</v>
      </c>
      <c r="BJ294" s="15">
        <v>29.18</v>
      </c>
      <c r="BK294" s="15">
        <v>53.61</v>
      </c>
      <c r="BL294" s="15">
        <v>40.950000000000003</v>
      </c>
      <c r="BN294" s="66">
        <v>65.63</v>
      </c>
      <c r="BO294" s="15">
        <v>12.93</v>
      </c>
      <c r="BP294" s="15">
        <v>28.54</v>
      </c>
      <c r="BQ294" s="15">
        <v>48.56</v>
      </c>
      <c r="BU294" s="66"/>
      <c r="BV294" s="66"/>
      <c r="BW294" s="66"/>
      <c r="BX294" s="66"/>
      <c r="BY294" s="66"/>
      <c r="BZ294" s="66"/>
      <c r="CA294" s="66"/>
      <c r="CB294" s="66"/>
      <c r="CC294" s="66"/>
      <c r="CD294" s="66"/>
      <c r="CE294" s="66"/>
      <c r="CF294" s="66"/>
    </row>
    <row r="295" spans="1:84">
      <c r="A295" s="71">
        <v>35616</v>
      </c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  <c r="AV295" s="66"/>
      <c r="AW295" s="66"/>
      <c r="AX295" s="66"/>
      <c r="AY295" s="66"/>
      <c r="AZ295" s="66"/>
      <c r="BA295" s="66"/>
      <c r="BB295" s="66">
        <v>61.37</v>
      </c>
      <c r="BC295" s="66">
        <f>63.94</f>
        <v>63.94</v>
      </c>
      <c r="BD295" s="66"/>
      <c r="BE295" s="66">
        <v>208.55</v>
      </c>
      <c r="BG295" s="15">
        <v>105.53</v>
      </c>
      <c r="BH295" s="15">
        <v>99.29</v>
      </c>
      <c r="BI295" s="66">
        <v>47.08</v>
      </c>
      <c r="BJ295" s="15">
        <v>31.2</v>
      </c>
      <c r="BK295" s="15">
        <v>53.98</v>
      </c>
      <c r="BL295" s="15">
        <v>43.19</v>
      </c>
      <c r="BN295" s="66">
        <v>69.37</v>
      </c>
      <c r="BO295" s="15">
        <v>12.75</v>
      </c>
      <c r="BP295" s="15">
        <v>28.78</v>
      </c>
      <c r="BQ295" s="15">
        <v>48.1</v>
      </c>
      <c r="BU295" s="66"/>
      <c r="BV295" s="66"/>
      <c r="BW295" s="66"/>
      <c r="BX295" s="66"/>
      <c r="BY295" s="66"/>
      <c r="BZ295" s="66"/>
      <c r="CA295" s="66"/>
      <c r="CB295" s="66"/>
      <c r="CC295" s="66"/>
      <c r="CD295" s="66"/>
      <c r="CE295" s="66"/>
      <c r="CF295" s="66"/>
    </row>
    <row r="296" spans="1:84">
      <c r="A296" s="71">
        <v>35623</v>
      </c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  <c r="AV296" s="66"/>
      <c r="AW296" s="66"/>
      <c r="AX296" s="66"/>
      <c r="AY296" s="66"/>
      <c r="AZ296" s="66"/>
      <c r="BA296" s="66"/>
      <c r="BB296" s="66">
        <v>62.28</v>
      </c>
      <c r="BC296" s="66">
        <f>64.19</f>
        <v>64.19</v>
      </c>
      <c r="BD296" s="66"/>
      <c r="BE296" s="66">
        <v>208.31</v>
      </c>
      <c r="BG296" s="15">
        <v>100.73</v>
      </c>
      <c r="BH296" s="15">
        <v>94.31</v>
      </c>
      <c r="BI296" s="66">
        <v>49.5</v>
      </c>
      <c r="BJ296" s="15">
        <v>33.53</v>
      </c>
      <c r="BK296" s="15">
        <v>55.9</v>
      </c>
      <c r="BL296" s="15">
        <v>46.93</v>
      </c>
      <c r="BN296" s="66">
        <v>71.02</v>
      </c>
      <c r="BO296" s="15">
        <v>13.04</v>
      </c>
      <c r="BP296" s="15">
        <v>28.31</v>
      </c>
      <c r="BQ296" s="15">
        <v>49.17</v>
      </c>
      <c r="BU296" s="66"/>
      <c r="BV296" s="66"/>
      <c r="BW296" s="66"/>
      <c r="BX296" s="66"/>
      <c r="BY296" s="66"/>
      <c r="BZ296" s="66"/>
      <c r="CA296" s="66"/>
      <c r="CB296" s="66"/>
      <c r="CC296" s="66"/>
      <c r="CD296" s="66"/>
      <c r="CE296" s="66"/>
      <c r="CF296" s="66"/>
    </row>
    <row r="297" spans="1:84">
      <c r="A297" s="71">
        <v>35630</v>
      </c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6"/>
      <c r="BB297" s="66">
        <v>62.39</v>
      </c>
      <c r="BC297" s="66">
        <f>63.47</f>
        <v>63.47</v>
      </c>
      <c r="BD297" s="66"/>
      <c r="BE297" s="66">
        <v>194.43</v>
      </c>
      <c r="BG297" s="15">
        <v>96.93</v>
      </c>
      <c r="BH297" s="15">
        <v>93.36</v>
      </c>
      <c r="BI297" s="66">
        <v>47.86</v>
      </c>
      <c r="BJ297" s="15">
        <v>34</v>
      </c>
      <c r="BK297" s="15">
        <v>54.35</v>
      </c>
      <c r="BL297" s="15">
        <v>44.59</v>
      </c>
      <c r="BN297" s="66">
        <v>73.17</v>
      </c>
      <c r="BO297" s="15">
        <v>13.36</v>
      </c>
      <c r="BP297" s="15">
        <v>29.52</v>
      </c>
      <c r="BQ297" s="15">
        <v>49.28</v>
      </c>
      <c r="BU297" s="66"/>
      <c r="BV297" s="66"/>
      <c r="BW297" s="66"/>
      <c r="BX297" s="66"/>
      <c r="BY297" s="66"/>
      <c r="BZ297" s="66"/>
      <c r="CA297" s="66"/>
      <c r="CB297" s="66"/>
      <c r="CC297" s="66"/>
      <c r="CD297" s="66"/>
      <c r="CE297" s="66"/>
      <c r="CF297" s="66"/>
    </row>
    <row r="298" spans="1:84">
      <c r="A298" s="71">
        <v>35637</v>
      </c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  <c r="AV298" s="66"/>
      <c r="AW298" s="66"/>
      <c r="AX298" s="66"/>
      <c r="AY298" s="66"/>
      <c r="AZ298" s="66"/>
      <c r="BA298" s="66"/>
      <c r="BB298" s="66">
        <v>62.36</v>
      </c>
      <c r="BC298" s="66">
        <f>63.76</f>
        <v>63.76</v>
      </c>
      <c r="BD298" s="66"/>
      <c r="BE298" s="66">
        <v>178.54</v>
      </c>
      <c r="BG298" s="15">
        <v>97.01</v>
      </c>
      <c r="BH298" s="15">
        <v>91.2</v>
      </c>
      <c r="BI298" s="66">
        <v>49.21</v>
      </c>
      <c r="BJ298" s="15">
        <v>30.31</v>
      </c>
      <c r="BK298" s="15">
        <v>50.85</v>
      </c>
      <c r="BL298" s="15">
        <v>48.92</v>
      </c>
      <c r="BN298" s="66">
        <v>72.95</v>
      </c>
      <c r="BO298" s="15">
        <v>13.06</v>
      </c>
      <c r="BP298" s="15">
        <v>29.87</v>
      </c>
      <c r="BQ298" s="15">
        <v>49.72</v>
      </c>
      <c r="BU298" s="66"/>
      <c r="BV298" s="66"/>
      <c r="BW298" s="66"/>
      <c r="BX298" s="66"/>
      <c r="BY298" s="66"/>
      <c r="BZ298" s="66"/>
      <c r="CA298" s="66"/>
      <c r="CB298" s="66"/>
      <c r="CC298" s="66"/>
      <c r="CD298" s="66"/>
      <c r="CE298" s="66"/>
      <c r="CF298" s="66"/>
    </row>
    <row r="299" spans="1:84">
      <c r="A299" s="71">
        <v>35644</v>
      </c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  <c r="AV299" s="66"/>
      <c r="AW299" s="66"/>
      <c r="AX299" s="66"/>
      <c r="AY299" s="66"/>
      <c r="AZ299" s="66"/>
      <c r="BA299" s="66"/>
      <c r="BB299" s="66"/>
      <c r="BC299" s="66">
        <f>63.76</f>
        <v>63.76</v>
      </c>
      <c r="BD299" s="66"/>
      <c r="BE299" s="66">
        <v>183.13</v>
      </c>
      <c r="BG299" s="15">
        <v>97.08</v>
      </c>
      <c r="BH299" s="15">
        <v>92.07</v>
      </c>
      <c r="BI299" s="66">
        <v>45.77</v>
      </c>
      <c r="BJ299" s="15">
        <v>29.77</v>
      </c>
      <c r="BK299" s="15">
        <v>48.93</v>
      </c>
      <c r="BL299" s="15">
        <v>49.24</v>
      </c>
      <c r="BN299" s="66">
        <v>67.02</v>
      </c>
      <c r="BO299" s="15">
        <v>13.06</v>
      </c>
      <c r="BP299" s="15">
        <v>29.25</v>
      </c>
      <c r="BQ299" s="15">
        <v>49.99</v>
      </c>
      <c r="BU299" s="66"/>
      <c r="BV299" s="66"/>
      <c r="BW299" s="66"/>
      <c r="BX299" s="66"/>
      <c r="BY299" s="66"/>
      <c r="BZ299" s="66"/>
      <c r="CA299" s="66"/>
      <c r="CB299" s="66"/>
      <c r="CC299" s="66"/>
      <c r="CD299" s="66"/>
      <c r="CE299" s="66"/>
      <c r="CF299" s="66"/>
    </row>
    <row r="300" spans="1:84">
      <c r="A300" s="71">
        <v>35651</v>
      </c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  <c r="AV300" s="66"/>
      <c r="AW300" s="66"/>
      <c r="AX300" s="66"/>
      <c r="AY300" s="66"/>
      <c r="AZ300" s="66"/>
      <c r="BA300" s="66"/>
      <c r="BB300" s="66">
        <v>62.42</v>
      </c>
      <c r="BC300" s="66">
        <f>64.44</f>
        <v>64.44</v>
      </c>
      <c r="BD300" s="66"/>
      <c r="BE300" s="66">
        <v>202.44</v>
      </c>
      <c r="BG300" s="15">
        <v>102.37</v>
      </c>
      <c r="BH300" s="15">
        <v>97.84</v>
      </c>
      <c r="BI300" s="66">
        <v>49.4</v>
      </c>
      <c r="BJ300" s="15">
        <v>31.15</v>
      </c>
      <c r="BK300" s="15">
        <v>47.65</v>
      </c>
      <c r="BL300" s="15">
        <v>49.89</v>
      </c>
      <c r="BN300" s="66">
        <v>67.08</v>
      </c>
      <c r="BO300" s="15">
        <v>12.97</v>
      </c>
      <c r="BP300" s="15">
        <v>28.26</v>
      </c>
      <c r="BQ300" s="15">
        <v>49.44</v>
      </c>
      <c r="BU300" s="66"/>
      <c r="BV300" s="66"/>
      <c r="BW300" s="66"/>
      <c r="BX300" s="66"/>
      <c r="BY300" s="66"/>
      <c r="BZ300" s="66"/>
      <c r="CA300" s="66"/>
      <c r="CB300" s="66"/>
      <c r="CC300" s="66"/>
      <c r="CD300" s="66"/>
      <c r="CE300" s="66"/>
      <c r="CF300" s="66"/>
    </row>
    <row r="301" spans="1:84">
      <c r="A301" s="71">
        <v>35658</v>
      </c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6"/>
      <c r="BB301" s="66">
        <v>62.98</v>
      </c>
      <c r="BC301" s="66">
        <f>63.14</f>
        <v>63.14</v>
      </c>
      <c r="BD301" s="66"/>
      <c r="BE301" s="66">
        <v>196.9</v>
      </c>
      <c r="BG301" s="15">
        <v>101.38</v>
      </c>
      <c r="BH301" s="15">
        <v>96.13</v>
      </c>
      <c r="BI301" s="66">
        <v>49.37</v>
      </c>
      <c r="BJ301" s="15">
        <v>30.92</v>
      </c>
      <c r="BK301" s="15">
        <v>48.69</v>
      </c>
      <c r="BL301" s="15">
        <v>48.28</v>
      </c>
      <c r="BN301" s="66">
        <v>68.05</v>
      </c>
      <c r="BO301" s="15">
        <v>12.59</v>
      </c>
      <c r="BP301" s="15">
        <v>29.51</v>
      </c>
      <c r="BQ301" s="15">
        <v>50.14</v>
      </c>
      <c r="BU301" s="66"/>
      <c r="BV301" s="66"/>
      <c r="BW301" s="66"/>
      <c r="BX301" s="66"/>
      <c r="BY301" s="66"/>
      <c r="BZ301" s="66"/>
      <c r="CA301" s="66"/>
      <c r="CB301" s="66"/>
      <c r="CC301" s="66"/>
      <c r="CD301" s="66"/>
      <c r="CE301" s="66"/>
      <c r="CF301" s="66"/>
    </row>
    <row r="302" spans="1:84">
      <c r="A302" s="71">
        <v>35665</v>
      </c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  <c r="AV302" s="66"/>
      <c r="AW302" s="66"/>
      <c r="AX302" s="66"/>
      <c r="AY302" s="66"/>
      <c r="AZ302" s="66"/>
      <c r="BA302" s="66"/>
      <c r="BB302" s="66">
        <v>62.79</v>
      </c>
      <c r="BC302" s="66">
        <f>61.66</f>
        <v>61.66</v>
      </c>
      <c r="BD302" s="66"/>
      <c r="BE302" s="66">
        <v>190.34</v>
      </c>
      <c r="BG302" s="15">
        <v>95.02</v>
      </c>
      <c r="BH302" s="15">
        <v>89.57</v>
      </c>
      <c r="BI302" s="66">
        <v>49.9</v>
      </c>
      <c r="BJ302" s="15">
        <v>30.33</v>
      </c>
      <c r="BK302" s="15">
        <v>49.24</v>
      </c>
      <c r="BL302" s="15">
        <v>47.48</v>
      </c>
      <c r="BN302" s="66">
        <v>68.86</v>
      </c>
      <c r="BO302" s="15">
        <v>12.83</v>
      </c>
      <c r="BP302" s="15">
        <v>29.51</v>
      </c>
      <c r="BQ302" s="15">
        <v>54.52</v>
      </c>
      <c r="BU302" s="66"/>
      <c r="BV302" s="66"/>
      <c r="BW302" s="66"/>
      <c r="BX302" s="66"/>
      <c r="BY302" s="66"/>
      <c r="BZ302" s="66"/>
      <c r="CA302" s="66"/>
      <c r="CB302" s="66"/>
      <c r="CC302" s="66"/>
      <c r="CD302" s="66"/>
      <c r="CE302" s="66"/>
      <c r="CF302" s="66"/>
    </row>
    <row r="303" spans="1:84">
      <c r="A303" s="71">
        <v>35672</v>
      </c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  <c r="AV303" s="66"/>
      <c r="AW303" s="66"/>
      <c r="AX303" s="66"/>
      <c r="AY303" s="66"/>
      <c r="AZ303" s="66"/>
      <c r="BA303" s="66"/>
      <c r="BB303" s="66">
        <v>62.75</v>
      </c>
      <c r="BC303" s="66">
        <f>62.15</f>
        <v>62.15</v>
      </c>
      <c r="BD303" s="66"/>
      <c r="BE303" s="66">
        <v>188.94</v>
      </c>
      <c r="BG303" s="15">
        <v>91.88</v>
      </c>
      <c r="BH303" s="15">
        <v>88.08</v>
      </c>
      <c r="BI303" s="66">
        <v>49.21</v>
      </c>
      <c r="BJ303" s="15">
        <v>30.8</v>
      </c>
      <c r="BK303" s="15">
        <v>47.92</v>
      </c>
      <c r="BL303" s="15">
        <v>47.47</v>
      </c>
      <c r="BN303" s="66">
        <v>68.92</v>
      </c>
      <c r="BO303" s="15">
        <v>13.12</v>
      </c>
      <c r="BP303" s="15">
        <v>26.99</v>
      </c>
      <c r="BQ303" s="15">
        <v>55.38</v>
      </c>
      <c r="BU303" s="66"/>
      <c r="BV303" s="66"/>
      <c r="BW303" s="66"/>
      <c r="BX303" s="66"/>
      <c r="BY303" s="66"/>
      <c r="BZ303" s="66"/>
      <c r="CA303" s="66"/>
      <c r="CB303" s="66"/>
      <c r="CC303" s="66"/>
      <c r="CD303" s="66"/>
      <c r="CE303" s="66"/>
      <c r="CF303" s="66"/>
    </row>
    <row r="304" spans="1:84">
      <c r="A304" s="71">
        <v>35679</v>
      </c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  <c r="AV304" s="66"/>
      <c r="AW304" s="66"/>
      <c r="AX304" s="66"/>
      <c r="AY304" s="66"/>
      <c r="AZ304" s="66"/>
      <c r="BA304" s="66"/>
      <c r="BB304" s="66">
        <v>62.66</v>
      </c>
      <c r="BC304" s="66">
        <f>61.68</f>
        <v>61.68</v>
      </c>
      <c r="BD304" s="66"/>
      <c r="BE304" s="66">
        <v>188.35</v>
      </c>
      <c r="BG304" s="15">
        <v>93.27</v>
      </c>
      <c r="BH304" s="15">
        <v>89.12</v>
      </c>
      <c r="BI304" s="66">
        <v>48.8</v>
      </c>
      <c r="BJ304" s="15">
        <v>31.28</v>
      </c>
      <c r="BK304" s="15">
        <v>46.45</v>
      </c>
      <c r="BL304" s="15">
        <v>46.1</v>
      </c>
      <c r="BN304" s="66">
        <v>69.239999999999995</v>
      </c>
      <c r="BO304" s="15">
        <v>12.92</v>
      </c>
      <c r="BP304" s="15">
        <v>28.34</v>
      </c>
      <c r="BQ304" s="15">
        <v>60.11</v>
      </c>
      <c r="BU304" s="66"/>
      <c r="BV304" s="66"/>
      <c r="BW304" s="66"/>
      <c r="BX304" s="66"/>
      <c r="BY304" s="66"/>
      <c r="BZ304" s="66"/>
      <c r="CA304" s="66"/>
      <c r="CB304" s="66"/>
      <c r="CC304" s="66"/>
      <c r="CD304" s="66"/>
      <c r="CE304" s="66"/>
      <c r="CF304" s="66"/>
    </row>
    <row r="305" spans="1:84">
      <c r="A305" s="71">
        <v>35686</v>
      </c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  <c r="AY305" s="66"/>
      <c r="AZ305" s="66"/>
      <c r="BA305" s="66"/>
      <c r="BB305" s="66">
        <v>62.48</v>
      </c>
      <c r="BC305" s="66">
        <f>59.83</f>
        <v>59.83</v>
      </c>
      <c r="BD305" s="66"/>
      <c r="BE305" s="66">
        <v>188.06</v>
      </c>
      <c r="BG305" s="15">
        <v>88.16</v>
      </c>
      <c r="BH305" s="15">
        <v>81.290000000000006</v>
      </c>
      <c r="BI305" s="66">
        <v>48.32</v>
      </c>
      <c r="BJ305" s="15">
        <v>30.84</v>
      </c>
      <c r="BK305" s="15">
        <v>47.49</v>
      </c>
      <c r="BL305" s="15">
        <v>44.74</v>
      </c>
      <c r="BN305" s="66">
        <v>84.47</v>
      </c>
      <c r="BO305" s="15">
        <v>13.03</v>
      </c>
      <c r="BP305" s="15">
        <v>28.45</v>
      </c>
      <c r="BQ305" s="15">
        <v>59.85</v>
      </c>
      <c r="BU305" s="66"/>
      <c r="BV305" s="66"/>
      <c r="BW305" s="66"/>
      <c r="BX305" s="66"/>
      <c r="BY305" s="66"/>
      <c r="BZ305" s="66"/>
      <c r="CA305" s="66"/>
      <c r="CB305" s="66"/>
      <c r="CC305" s="66"/>
      <c r="CD305" s="66"/>
      <c r="CE305" s="66"/>
      <c r="CF305" s="66"/>
    </row>
    <row r="306" spans="1:84">
      <c r="A306" s="71">
        <v>35693</v>
      </c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  <c r="AV306" s="66"/>
      <c r="AW306" s="66"/>
      <c r="AX306" s="66"/>
      <c r="AY306" s="66"/>
      <c r="AZ306" s="66"/>
      <c r="BA306" s="66"/>
      <c r="BB306" s="66">
        <v>62.33</v>
      </c>
      <c r="BC306" s="66">
        <f>57.43</f>
        <v>57.43</v>
      </c>
      <c r="BD306" s="66"/>
      <c r="BE306" s="66">
        <v>174.61</v>
      </c>
      <c r="BG306" s="15">
        <v>80.81</v>
      </c>
      <c r="BH306" s="15">
        <v>74.23</v>
      </c>
      <c r="BI306" s="66">
        <v>46.84</v>
      </c>
      <c r="BJ306" s="15">
        <v>30.2</v>
      </c>
      <c r="BK306" s="15">
        <v>47.74</v>
      </c>
      <c r="BL306" s="15">
        <v>43.87</v>
      </c>
      <c r="BN306" s="66">
        <v>78.19</v>
      </c>
      <c r="BO306" s="15">
        <v>12.56</v>
      </c>
      <c r="BP306" s="15">
        <v>29.4</v>
      </c>
      <c r="BQ306" s="15">
        <v>60.09</v>
      </c>
      <c r="BU306" s="66"/>
      <c r="BV306" s="66"/>
      <c r="BW306" s="66"/>
      <c r="BX306" s="66"/>
      <c r="BY306" s="66"/>
      <c r="BZ306" s="66"/>
      <c r="CA306" s="66"/>
      <c r="CB306" s="66"/>
      <c r="CC306" s="66"/>
      <c r="CD306" s="66"/>
      <c r="CE306" s="66"/>
      <c r="CF306" s="66"/>
    </row>
    <row r="307" spans="1:84">
      <c r="A307" s="71">
        <v>35700</v>
      </c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  <c r="AV307" s="66"/>
      <c r="AW307" s="66"/>
      <c r="AX307" s="66"/>
      <c r="AY307" s="66"/>
      <c r="AZ307" s="66"/>
      <c r="BA307" s="66"/>
      <c r="BB307" s="66">
        <v>61.86</v>
      </c>
      <c r="BC307" s="66">
        <f>56</f>
        <v>56</v>
      </c>
      <c r="BD307" s="66"/>
      <c r="BE307" s="66">
        <v>171.19</v>
      </c>
      <c r="BG307" s="15">
        <v>76.86</v>
      </c>
      <c r="BH307" s="15">
        <v>69.400000000000006</v>
      </c>
      <c r="BI307" s="66">
        <v>47.28</v>
      </c>
      <c r="BJ307" s="15">
        <v>29.28</v>
      </c>
      <c r="BK307" s="15">
        <v>45.36</v>
      </c>
      <c r="BL307" s="15">
        <v>46.24</v>
      </c>
      <c r="BN307" s="66">
        <v>75.650000000000006</v>
      </c>
      <c r="BO307" s="15">
        <v>13.36</v>
      </c>
      <c r="BP307" s="15">
        <v>29.91</v>
      </c>
      <c r="BQ307" s="15">
        <v>60.33</v>
      </c>
      <c r="BU307" s="66"/>
      <c r="BV307" s="66"/>
      <c r="BW307" s="66"/>
      <c r="BX307" s="66"/>
      <c r="BY307" s="66"/>
      <c r="BZ307" s="66"/>
      <c r="CA307" s="66"/>
      <c r="CB307" s="66"/>
      <c r="CC307" s="66"/>
      <c r="CD307" s="66"/>
      <c r="CE307" s="66"/>
      <c r="CF307" s="66"/>
    </row>
    <row r="308" spans="1:84">
      <c r="A308" s="71">
        <v>35707</v>
      </c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  <c r="AV308" s="66"/>
      <c r="AW308" s="66"/>
      <c r="AX308" s="66"/>
      <c r="AY308" s="66"/>
      <c r="AZ308" s="66"/>
      <c r="BA308" s="66"/>
      <c r="BB308" s="66">
        <v>61.16</v>
      </c>
      <c r="BC308" s="66">
        <f>55.25</f>
        <v>55.25</v>
      </c>
      <c r="BD308" s="66"/>
      <c r="BE308" s="66">
        <v>170.63</v>
      </c>
      <c r="BG308" s="15">
        <v>74.2</v>
      </c>
      <c r="BH308" s="15">
        <v>69.290000000000006</v>
      </c>
      <c r="BI308" s="66">
        <v>46.88</v>
      </c>
      <c r="BJ308" s="15">
        <v>28.58</v>
      </c>
      <c r="BK308" s="15">
        <v>43.82</v>
      </c>
      <c r="BL308" s="15">
        <v>45.14</v>
      </c>
      <c r="BN308" s="66">
        <v>65.150000000000006</v>
      </c>
      <c r="BO308" s="15">
        <v>12.8</v>
      </c>
      <c r="BP308" s="15">
        <v>29.45</v>
      </c>
      <c r="BQ308" s="15">
        <v>57.54</v>
      </c>
      <c r="BU308" s="66"/>
      <c r="BV308" s="66"/>
      <c r="BW308" s="66"/>
      <c r="BX308" s="66"/>
      <c r="BY308" s="66"/>
      <c r="BZ308" s="66"/>
      <c r="CA308" s="66"/>
      <c r="CB308" s="66"/>
      <c r="CC308" s="66"/>
      <c r="CD308" s="66"/>
      <c r="CE308" s="66"/>
      <c r="CF308" s="66"/>
    </row>
    <row r="309" spans="1:84">
      <c r="A309" s="71">
        <v>35714</v>
      </c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  <c r="AV309" s="66"/>
      <c r="AW309" s="66"/>
      <c r="AX309" s="66"/>
      <c r="AY309" s="66"/>
      <c r="AZ309" s="66"/>
      <c r="BA309" s="66"/>
      <c r="BB309" s="66">
        <v>60.31</v>
      </c>
      <c r="BC309" s="66">
        <f>55.38</f>
        <v>55.38</v>
      </c>
      <c r="BD309" s="66"/>
      <c r="BE309" s="66">
        <v>172.72</v>
      </c>
      <c r="BG309" s="15">
        <v>75.14</v>
      </c>
      <c r="BH309" s="15">
        <v>69.849999999999994</v>
      </c>
      <c r="BI309" s="66">
        <v>45.95</v>
      </c>
      <c r="BJ309" s="15">
        <v>29.76</v>
      </c>
      <c r="BK309" s="15">
        <v>44.03</v>
      </c>
      <c r="BL309" s="15">
        <v>44.03</v>
      </c>
      <c r="BN309" s="66">
        <v>64.12</v>
      </c>
      <c r="BO309" s="15">
        <v>12.8</v>
      </c>
      <c r="BP309" s="15">
        <v>28.58</v>
      </c>
      <c r="BQ309" s="15">
        <v>59.04</v>
      </c>
      <c r="BU309" s="66"/>
      <c r="BV309" s="66"/>
      <c r="BW309" s="66"/>
      <c r="BX309" s="66"/>
      <c r="BY309" s="66"/>
      <c r="BZ309" s="66"/>
      <c r="CA309" s="66"/>
      <c r="CB309" s="66"/>
      <c r="CC309" s="66"/>
      <c r="CD309" s="66"/>
      <c r="CE309" s="66"/>
      <c r="CF309" s="66"/>
    </row>
    <row r="310" spans="1:84">
      <c r="A310" s="71">
        <v>35721</v>
      </c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  <c r="AV310" s="66"/>
      <c r="AW310" s="66"/>
      <c r="AX310" s="66"/>
      <c r="AY310" s="66"/>
      <c r="AZ310" s="66"/>
      <c r="BA310" s="66"/>
      <c r="BB310" s="66">
        <v>59.66</v>
      </c>
      <c r="BC310" s="66">
        <f>54.83</f>
        <v>54.83</v>
      </c>
      <c r="BD310" s="66"/>
      <c r="BE310" s="66">
        <v>172.47</v>
      </c>
      <c r="BG310" s="15">
        <v>75.3</v>
      </c>
      <c r="BH310" s="15">
        <v>70.16</v>
      </c>
      <c r="BI310" s="66">
        <v>46.32</v>
      </c>
      <c r="BJ310" s="15">
        <v>30.86</v>
      </c>
      <c r="BK310" s="15">
        <v>42.32</v>
      </c>
      <c r="BL310" s="15">
        <v>44.86</v>
      </c>
      <c r="BN310" s="66">
        <v>65.38</v>
      </c>
      <c r="BO310" s="15">
        <v>12.47</v>
      </c>
      <c r="BP310" s="15">
        <v>29.2</v>
      </c>
      <c r="BQ310" s="15">
        <v>58.49</v>
      </c>
      <c r="BU310" s="66"/>
      <c r="BV310" s="66"/>
      <c r="BW310" s="66"/>
      <c r="BX310" s="66"/>
      <c r="BY310" s="66"/>
      <c r="BZ310" s="66"/>
      <c r="CA310" s="66"/>
      <c r="CB310" s="66"/>
      <c r="CC310" s="66"/>
      <c r="CD310" s="66"/>
      <c r="CE310" s="66"/>
      <c r="CF310" s="66"/>
    </row>
    <row r="311" spans="1:84">
      <c r="A311" s="71">
        <v>35728</v>
      </c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  <c r="AV311" s="66"/>
      <c r="AW311" s="66"/>
      <c r="AX311" s="66"/>
      <c r="AY311" s="66"/>
      <c r="AZ311" s="66"/>
      <c r="BA311" s="66"/>
      <c r="BB311" s="66">
        <v>58.7</v>
      </c>
      <c r="BC311" s="66">
        <f>55.68</f>
        <v>55.68</v>
      </c>
      <c r="BD311" s="66"/>
      <c r="BE311" s="66">
        <v>169.51</v>
      </c>
      <c r="BG311" s="15">
        <v>77.22</v>
      </c>
      <c r="BH311" s="15">
        <v>72.55</v>
      </c>
      <c r="BI311" s="66">
        <v>45.04</v>
      </c>
      <c r="BJ311" s="15">
        <v>30.76</v>
      </c>
      <c r="BK311" s="15">
        <v>43.46</v>
      </c>
      <c r="BL311" s="15">
        <v>44.97</v>
      </c>
      <c r="BN311" s="66">
        <v>61.8</v>
      </c>
      <c r="BO311" s="15">
        <v>12.49</v>
      </c>
      <c r="BP311" s="15">
        <v>30.73</v>
      </c>
      <c r="BQ311" s="15">
        <v>59.88</v>
      </c>
      <c r="BU311" s="66"/>
      <c r="BV311" s="66"/>
      <c r="BW311" s="66"/>
      <c r="BX311" s="66"/>
      <c r="BY311" s="66"/>
      <c r="BZ311" s="66"/>
      <c r="CA311" s="66"/>
      <c r="CB311" s="66"/>
      <c r="CC311" s="66"/>
      <c r="CD311" s="66"/>
      <c r="CE311" s="66"/>
      <c r="CF311" s="66"/>
    </row>
    <row r="312" spans="1:84">
      <c r="A312" s="71">
        <v>35735</v>
      </c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  <c r="AV312" s="66"/>
      <c r="AW312" s="66"/>
      <c r="AX312" s="66"/>
      <c r="AY312" s="66"/>
      <c r="AZ312" s="66"/>
      <c r="BA312" s="66"/>
      <c r="BB312" s="66">
        <v>58.1</v>
      </c>
      <c r="BC312" s="66">
        <f>55.06</f>
        <v>55.06</v>
      </c>
      <c r="BD312" s="66"/>
      <c r="BE312" s="66">
        <v>172.11</v>
      </c>
      <c r="BG312" s="15">
        <v>82.27</v>
      </c>
      <c r="BH312" s="15">
        <v>77.790000000000006</v>
      </c>
      <c r="BI312" s="66">
        <v>47.78</v>
      </c>
      <c r="BJ312" s="15">
        <v>30.64</v>
      </c>
      <c r="BK312" s="15">
        <v>42.44</v>
      </c>
      <c r="BL312" s="15">
        <v>45.91</v>
      </c>
      <c r="BN312" s="66">
        <v>59.65</v>
      </c>
      <c r="BO312" s="15">
        <v>12.58</v>
      </c>
      <c r="BP312" s="15">
        <v>29.39</v>
      </c>
      <c r="BQ312" s="15">
        <v>58.7</v>
      </c>
      <c r="BU312" s="66"/>
      <c r="BV312" s="66"/>
      <c r="BW312" s="66"/>
      <c r="BX312" s="66"/>
      <c r="BY312" s="66"/>
      <c r="BZ312" s="66"/>
      <c r="CA312" s="66"/>
      <c r="CB312" s="66"/>
      <c r="CC312" s="66"/>
      <c r="CD312" s="66"/>
      <c r="CE312" s="66"/>
      <c r="CF312" s="66"/>
    </row>
    <row r="313" spans="1:84">
      <c r="A313" s="71">
        <v>35742</v>
      </c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AY313" s="66"/>
      <c r="AZ313" s="66"/>
      <c r="BA313" s="66"/>
      <c r="BB313" s="66">
        <v>57.77</v>
      </c>
      <c r="BC313" s="66">
        <f>54.62</f>
        <v>54.62</v>
      </c>
      <c r="BD313" s="66"/>
      <c r="BE313" s="66">
        <v>161.38999999999999</v>
      </c>
      <c r="BG313" s="15">
        <v>80.8</v>
      </c>
      <c r="BH313" s="15">
        <v>72.55</v>
      </c>
      <c r="BI313" s="66">
        <v>46.01</v>
      </c>
      <c r="BJ313" s="15">
        <v>31.22</v>
      </c>
      <c r="BK313" s="15">
        <v>41.96</v>
      </c>
      <c r="BL313" s="15">
        <v>47.45</v>
      </c>
      <c r="BN313" s="66">
        <v>61.12</v>
      </c>
      <c r="BO313" s="15">
        <v>12.47</v>
      </c>
      <c r="BP313" s="15">
        <v>29.39</v>
      </c>
      <c r="BQ313" s="15">
        <v>63.55</v>
      </c>
      <c r="BU313" s="66"/>
      <c r="BV313" s="66"/>
      <c r="BW313" s="66"/>
      <c r="BX313" s="66"/>
      <c r="BY313" s="66"/>
      <c r="BZ313" s="66"/>
      <c r="CA313" s="66"/>
      <c r="CB313" s="66"/>
      <c r="CC313" s="66"/>
      <c r="CD313" s="66"/>
      <c r="CE313" s="66"/>
      <c r="CF313" s="66"/>
    </row>
    <row r="314" spans="1:84">
      <c r="A314" s="71">
        <v>35749</v>
      </c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  <c r="AV314" s="66"/>
      <c r="AW314" s="66"/>
      <c r="AX314" s="66"/>
      <c r="AY314" s="66"/>
      <c r="AZ314" s="66"/>
      <c r="BA314" s="66"/>
      <c r="BB314" s="66">
        <v>57.17</v>
      </c>
      <c r="BC314" s="66">
        <f>54.62</f>
        <v>54.62</v>
      </c>
      <c r="BD314" s="66"/>
      <c r="BE314" s="66">
        <v>155.86000000000001</v>
      </c>
      <c r="BG314" s="15">
        <v>75.8</v>
      </c>
      <c r="BH314" s="15">
        <v>71.39</v>
      </c>
      <c r="BI314" s="66">
        <v>47.43</v>
      </c>
      <c r="BJ314" s="15">
        <v>31.84</v>
      </c>
      <c r="BK314" s="15">
        <v>42.99</v>
      </c>
      <c r="BL314" s="15">
        <v>46.95</v>
      </c>
      <c r="BN314" s="66">
        <v>64.819999999999993</v>
      </c>
      <c r="BO314" s="15">
        <v>12.32</v>
      </c>
      <c r="BP314" s="15">
        <v>27.5</v>
      </c>
      <c r="BQ314" s="15">
        <v>66.33</v>
      </c>
      <c r="BU314" s="66"/>
      <c r="BV314" s="66"/>
      <c r="BW314" s="66"/>
      <c r="BX314" s="66"/>
      <c r="BY314" s="66"/>
      <c r="BZ314" s="66"/>
      <c r="CA314" s="66"/>
      <c r="CB314" s="66"/>
      <c r="CC314" s="66"/>
      <c r="CD314" s="66"/>
      <c r="CE314" s="66"/>
      <c r="CF314" s="66"/>
    </row>
    <row r="315" spans="1:84">
      <c r="A315" s="71">
        <v>35756</v>
      </c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/>
      <c r="AZ315" s="66"/>
      <c r="BA315" s="66"/>
      <c r="BB315" s="66">
        <v>56.97</v>
      </c>
      <c r="BC315" s="66">
        <f>54.08</f>
        <v>54.08</v>
      </c>
      <c r="BD315" s="66"/>
      <c r="BE315" s="66">
        <v>153.94</v>
      </c>
      <c r="BG315" s="15">
        <v>75.709999999999994</v>
      </c>
      <c r="BH315" s="15">
        <v>69.89</v>
      </c>
      <c r="BI315" s="66">
        <v>47.8</v>
      </c>
      <c r="BJ315" s="15">
        <v>31.39</v>
      </c>
      <c r="BK315" s="15">
        <v>42.7</v>
      </c>
      <c r="BL315" s="15">
        <v>45.69</v>
      </c>
      <c r="BN315" s="66">
        <v>68.510000000000005</v>
      </c>
      <c r="BO315" s="15">
        <v>12.44</v>
      </c>
      <c r="BP315" s="15">
        <v>28.12</v>
      </c>
      <c r="BQ315" s="15">
        <v>68.459999999999994</v>
      </c>
      <c r="BU315" s="66"/>
      <c r="BV315" s="66"/>
      <c r="BW315" s="66"/>
      <c r="BX315" s="66"/>
      <c r="BY315" s="66"/>
      <c r="BZ315" s="66"/>
      <c r="CA315" s="66"/>
      <c r="CB315" s="66"/>
      <c r="CC315" s="66"/>
      <c r="CD315" s="66"/>
      <c r="CE315" s="66"/>
      <c r="CF315" s="66"/>
    </row>
    <row r="316" spans="1:84">
      <c r="A316" s="71">
        <v>35763</v>
      </c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6"/>
      <c r="AX316" s="66"/>
      <c r="AY316" s="66"/>
      <c r="AZ316" s="66"/>
      <c r="BA316" s="66"/>
      <c r="BB316" s="66">
        <v>56.68</v>
      </c>
      <c r="BC316" s="66">
        <f>54.12</f>
        <v>54.12</v>
      </c>
      <c r="BD316" s="66"/>
      <c r="BE316" s="66">
        <v>149.35</v>
      </c>
      <c r="BG316" s="15">
        <v>75.010000000000005</v>
      </c>
      <c r="BH316" s="15">
        <v>69.010000000000005</v>
      </c>
      <c r="BI316" s="66">
        <v>46.09</v>
      </c>
      <c r="BJ316" s="15">
        <v>30.72</v>
      </c>
      <c r="BK316" s="15">
        <v>41.57</v>
      </c>
      <c r="BL316" s="15">
        <v>46.13</v>
      </c>
      <c r="BN316" s="66">
        <v>69.42</v>
      </c>
      <c r="BO316" s="15">
        <v>12.73</v>
      </c>
      <c r="BP316" s="15">
        <v>28.3</v>
      </c>
      <c r="BQ316" s="15">
        <v>68.2</v>
      </c>
      <c r="BU316" s="66"/>
      <c r="BV316" s="66"/>
      <c r="BW316" s="66"/>
      <c r="BX316" s="66"/>
      <c r="BY316" s="66"/>
      <c r="BZ316" s="66"/>
      <c r="CA316" s="66"/>
      <c r="CB316" s="66"/>
      <c r="CC316" s="66"/>
      <c r="CD316" s="66"/>
      <c r="CE316" s="66"/>
      <c r="CF316" s="66"/>
    </row>
    <row r="317" spans="1:84">
      <c r="A317" s="71">
        <v>35770</v>
      </c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  <c r="AV317" s="66"/>
      <c r="AW317" s="66"/>
      <c r="AX317" s="66"/>
      <c r="AY317" s="66"/>
      <c r="AZ317" s="66"/>
      <c r="BA317" s="66"/>
      <c r="BB317" s="66">
        <v>56.37</v>
      </c>
      <c r="BC317" s="66">
        <f>53.07</f>
        <v>53.07</v>
      </c>
      <c r="BD317" s="66"/>
      <c r="BE317" s="66">
        <v>154</v>
      </c>
      <c r="BG317" s="15">
        <v>74.81</v>
      </c>
      <c r="BH317" s="15">
        <v>68.59</v>
      </c>
      <c r="BI317" s="66">
        <v>47.58</v>
      </c>
      <c r="BJ317" s="15">
        <v>30.46</v>
      </c>
      <c r="BK317" s="15">
        <v>41.99</v>
      </c>
      <c r="BL317" s="15">
        <v>46.29</v>
      </c>
      <c r="BN317" s="66">
        <v>69.180000000000007</v>
      </c>
      <c r="BO317" s="15">
        <v>12.55</v>
      </c>
      <c r="BP317" s="15">
        <v>28.56</v>
      </c>
      <c r="BQ317" s="15">
        <v>68.349999999999994</v>
      </c>
      <c r="BU317" s="66"/>
      <c r="BV317" s="66"/>
      <c r="BW317" s="66"/>
      <c r="BX317" s="66"/>
      <c r="BY317" s="66"/>
      <c r="BZ317" s="66"/>
      <c r="CA317" s="66"/>
      <c r="CB317" s="66"/>
      <c r="CC317" s="66"/>
      <c r="CD317" s="66"/>
      <c r="CE317" s="66"/>
      <c r="CF317" s="66"/>
    </row>
    <row r="318" spans="1:84">
      <c r="A318" s="71">
        <v>35777</v>
      </c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/>
      <c r="BA318" s="66"/>
      <c r="BB318" s="66">
        <v>55.79</v>
      </c>
      <c r="BC318" s="66">
        <f>51.22</f>
        <v>51.22</v>
      </c>
      <c r="BD318" s="66"/>
      <c r="BE318" s="66">
        <v>144.28</v>
      </c>
      <c r="BG318" s="15">
        <v>69.040000000000006</v>
      </c>
      <c r="BH318" s="15">
        <v>62.47</v>
      </c>
      <c r="BI318" s="66">
        <v>45.15</v>
      </c>
      <c r="BJ318" s="15">
        <v>28.47</v>
      </c>
      <c r="BK318" s="15">
        <v>38.46</v>
      </c>
      <c r="BL318" s="15">
        <v>43.21</v>
      </c>
      <c r="BN318" s="66">
        <v>65.760000000000005</v>
      </c>
      <c r="BO318" s="15">
        <v>12.24</v>
      </c>
      <c r="BP318" s="15">
        <v>28.02</v>
      </c>
      <c r="BQ318" s="15">
        <v>63.53</v>
      </c>
      <c r="BU318" s="66"/>
      <c r="BV318" s="66"/>
      <c r="BW318" s="66"/>
      <c r="BX318" s="66"/>
      <c r="BY318" s="66"/>
      <c r="BZ318" s="66"/>
      <c r="CA318" s="66"/>
      <c r="CB318" s="66"/>
      <c r="CC318" s="66"/>
      <c r="CD318" s="66"/>
      <c r="CE318" s="66"/>
      <c r="CF318" s="66"/>
    </row>
    <row r="319" spans="1:84">
      <c r="A319" s="71">
        <v>35784</v>
      </c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  <c r="AV319" s="66"/>
      <c r="AW319" s="66"/>
      <c r="AX319" s="66"/>
      <c r="AY319" s="66"/>
      <c r="AZ319" s="66"/>
      <c r="BA319" s="66"/>
      <c r="BB319" s="66">
        <v>55.18</v>
      </c>
      <c r="BC319" s="66">
        <f>50.89</f>
        <v>50.89</v>
      </c>
      <c r="BD319" s="66"/>
      <c r="BE319" s="66">
        <v>142.97999999999999</v>
      </c>
      <c r="BG319" s="15">
        <v>66.17</v>
      </c>
      <c r="BH319" s="15">
        <v>59.29</v>
      </c>
      <c r="BI319" s="66">
        <v>45.11</v>
      </c>
      <c r="BJ319" s="15">
        <v>28.45</v>
      </c>
      <c r="BK319" s="15">
        <v>39.979999999999997</v>
      </c>
      <c r="BL319" s="15">
        <v>43.75</v>
      </c>
      <c r="BN319" s="66">
        <v>69.510000000000005</v>
      </c>
      <c r="BO319" s="15">
        <v>12.46</v>
      </c>
      <c r="BP319" s="15">
        <v>29.2</v>
      </c>
      <c r="BQ319" s="15">
        <v>61.48</v>
      </c>
      <c r="BU319" s="66"/>
      <c r="BV319" s="66"/>
      <c r="BW319" s="66"/>
      <c r="BX319" s="66"/>
      <c r="BY319" s="66"/>
      <c r="BZ319" s="66"/>
      <c r="CA319" s="66"/>
      <c r="CB319" s="66"/>
      <c r="CC319" s="66"/>
      <c r="CD319" s="66"/>
      <c r="CE319" s="66"/>
      <c r="CF319" s="66"/>
    </row>
    <row r="320" spans="1:84">
      <c r="A320" s="71">
        <v>35791</v>
      </c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6"/>
      <c r="BB320" s="66">
        <v>55.19</v>
      </c>
      <c r="BC320" s="66">
        <f>51.54</f>
        <v>51.54</v>
      </c>
      <c r="BD320" s="66"/>
      <c r="BE320" s="66">
        <v>146.97</v>
      </c>
      <c r="BG320" s="15">
        <v>66.069999999999993</v>
      </c>
      <c r="BH320" s="15">
        <v>59.83</v>
      </c>
      <c r="BI320" s="66">
        <v>45.28</v>
      </c>
      <c r="BJ320" s="15">
        <v>28.58</v>
      </c>
      <c r="BK320" s="15">
        <v>38.85</v>
      </c>
      <c r="BL320" s="15">
        <v>39.549999999999997</v>
      </c>
      <c r="BN320" s="66">
        <v>67.98</v>
      </c>
      <c r="BO320" s="15">
        <v>12.62</v>
      </c>
      <c r="BP320" s="15">
        <v>28.5</v>
      </c>
      <c r="BQ320" s="15">
        <v>59.09</v>
      </c>
      <c r="BU320" s="66"/>
      <c r="BV320" s="66"/>
      <c r="BW320" s="66"/>
      <c r="BX320" s="66"/>
      <c r="BY320" s="66"/>
      <c r="BZ320" s="66"/>
      <c r="CA320" s="66"/>
      <c r="CB320" s="66"/>
      <c r="CC320" s="66"/>
      <c r="CD320" s="66"/>
      <c r="CE320" s="66"/>
      <c r="CF320" s="66"/>
    </row>
    <row r="321" spans="1:84">
      <c r="A321" s="71">
        <v>35798</v>
      </c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6"/>
      <c r="AX321" s="66"/>
      <c r="AY321" s="66"/>
      <c r="AZ321" s="66"/>
      <c r="BA321" s="66"/>
      <c r="BB321" s="66">
        <v>55.19</v>
      </c>
      <c r="BC321" s="66">
        <f>54.27</f>
        <v>54.27</v>
      </c>
      <c r="BD321" s="66"/>
      <c r="BE321" s="66">
        <v>141.99</v>
      </c>
      <c r="BG321" s="15">
        <v>65.959999999999994</v>
      </c>
      <c r="BH321" s="15">
        <v>60.57</v>
      </c>
      <c r="BI321" s="66">
        <v>45.08</v>
      </c>
      <c r="BJ321" s="15">
        <v>28.43</v>
      </c>
      <c r="BK321" s="15">
        <v>40.24</v>
      </c>
      <c r="BL321" s="15">
        <v>42.5</v>
      </c>
      <c r="BN321" s="66">
        <v>73.040000000000006</v>
      </c>
      <c r="BO321" s="15">
        <v>12.47</v>
      </c>
      <c r="BP321" s="15">
        <v>29.07</v>
      </c>
      <c r="BQ321" s="15">
        <v>58.83</v>
      </c>
      <c r="BU321" s="66"/>
      <c r="BV321" s="66"/>
      <c r="BW321" s="66"/>
      <c r="BX321" s="66"/>
      <c r="BY321" s="66"/>
      <c r="BZ321" s="66"/>
      <c r="CA321" s="66"/>
      <c r="CB321" s="66"/>
      <c r="CC321" s="66"/>
      <c r="CD321" s="66"/>
      <c r="CE321" s="66"/>
      <c r="CF321" s="66"/>
    </row>
    <row r="322" spans="1:84">
      <c r="A322" s="71">
        <v>35805</v>
      </c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  <c r="AY322" s="66"/>
      <c r="AZ322" s="66"/>
      <c r="BA322" s="66"/>
      <c r="BB322" s="66">
        <v>55.01</v>
      </c>
      <c r="BC322" s="66">
        <f>55.32</f>
        <v>55.32</v>
      </c>
      <c r="BD322" s="66"/>
      <c r="BE322" s="66">
        <v>142.81</v>
      </c>
      <c r="BG322" s="15">
        <v>66.5</v>
      </c>
      <c r="BH322" s="15">
        <v>62.87</v>
      </c>
      <c r="BI322" s="66">
        <v>42.35</v>
      </c>
      <c r="BJ322" s="15">
        <v>28.55</v>
      </c>
      <c r="BK322" s="15">
        <v>39.479999999999997</v>
      </c>
      <c r="BL322" s="15">
        <v>39.229999999999997</v>
      </c>
      <c r="BN322" s="66">
        <v>76.62</v>
      </c>
      <c r="BO322" s="15">
        <v>12.28</v>
      </c>
      <c r="BP322" s="15">
        <v>29.04</v>
      </c>
      <c r="BQ322" s="15">
        <v>59.81</v>
      </c>
      <c r="BU322" s="66"/>
      <c r="BV322" s="66"/>
      <c r="BW322" s="66"/>
      <c r="BX322" s="66"/>
      <c r="BY322" s="66"/>
      <c r="BZ322" s="66"/>
      <c r="CA322" s="66"/>
      <c r="CB322" s="66"/>
      <c r="CC322" s="66"/>
      <c r="CD322" s="66"/>
      <c r="CE322" s="66"/>
      <c r="CF322" s="66"/>
    </row>
    <row r="323" spans="1:84">
      <c r="A323" s="71">
        <v>35812</v>
      </c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>
        <v>55.1</v>
      </c>
      <c r="BC323" s="66">
        <f>54.24</f>
        <v>54.24</v>
      </c>
      <c r="BD323" s="66"/>
      <c r="BE323" s="66">
        <v>143.84</v>
      </c>
      <c r="BG323" s="15">
        <v>70.569999999999993</v>
      </c>
      <c r="BH323" s="15">
        <v>67.510000000000005</v>
      </c>
      <c r="BI323" s="66">
        <v>45.79</v>
      </c>
      <c r="BJ323" s="15">
        <v>28.48</v>
      </c>
      <c r="BK323" s="15">
        <v>41.28</v>
      </c>
      <c r="BL323" s="15">
        <v>39.28</v>
      </c>
      <c r="BN323" s="66">
        <v>82.43</v>
      </c>
      <c r="BO323" s="15">
        <v>12.3</v>
      </c>
      <c r="BP323" s="15">
        <v>29.42</v>
      </c>
      <c r="BQ323" s="15">
        <v>59.1</v>
      </c>
      <c r="BU323" s="66"/>
      <c r="BV323" s="66"/>
      <c r="BW323" s="66"/>
      <c r="BX323" s="66"/>
      <c r="BY323" s="66"/>
      <c r="BZ323" s="66"/>
      <c r="CA323" s="66"/>
      <c r="CB323" s="66"/>
      <c r="CC323" s="66"/>
      <c r="CD323" s="66"/>
      <c r="CE323" s="66"/>
      <c r="CF323" s="66"/>
    </row>
    <row r="324" spans="1:84">
      <c r="A324" s="71">
        <v>35819</v>
      </c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>
        <v>55.15</v>
      </c>
      <c r="BC324" s="66">
        <f>54.55</f>
        <v>54.55</v>
      </c>
      <c r="BD324" s="66"/>
      <c r="BE324" s="66">
        <v>154.35</v>
      </c>
      <c r="BG324" s="15">
        <v>76.47</v>
      </c>
      <c r="BH324" s="15">
        <v>73.13</v>
      </c>
      <c r="BI324" s="66">
        <v>45.54</v>
      </c>
      <c r="BJ324" s="15">
        <v>28.76</v>
      </c>
      <c r="BK324" s="15">
        <v>42.23</v>
      </c>
      <c r="BL324" s="15">
        <v>35.9</v>
      </c>
      <c r="BN324" s="66">
        <v>86.73</v>
      </c>
      <c r="BO324" s="15">
        <v>12.21</v>
      </c>
      <c r="BP324" s="15">
        <v>25.07</v>
      </c>
      <c r="BQ324" s="15">
        <v>57.22</v>
      </c>
      <c r="BU324" s="66"/>
      <c r="BV324" s="66"/>
      <c r="BW324" s="66"/>
      <c r="BX324" s="66"/>
      <c r="BY324" s="66"/>
      <c r="BZ324" s="66"/>
      <c r="CA324" s="66"/>
      <c r="CB324" s="66"/>
      <c r="CC324" s="66"/>
      <c r="CD324" s="66"/>
      <c r="CE324" s="66"/>
      <c r="CF324" s="66"/>
    </row>
    <row r="325" spans="1:84">
      <c r="A325" s="71">
        <v>35826</v>
      </c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6"/>
      <c r="BB325" s="66">
        <v>55.17</v>
      </c>
      <c r="BC325" s="66">
        <f>55.17</f>
        <v>55.17</v>
      </c>
      <c r="BD325" s="66"/>
      <c r="BE325" s="66">
        <v>170.18</v>
      </c>
      <c r="BG325" s="15">
        <v>81.11</v>
      </c>
      <c r="BH325" s="15">
        <v>77.95</v>
      </c>
      <c r="BI325" s="66">
        <v>42.54</v>
      </c>
      <c r="BJ325" s="15">
        <v>28.69</v>
      </c>
      <c r="BK325" s="15">
        <v>40.590000000000003</v>
      </c>
      <c r="BL325" s="15">
        <v>38.51</v>
      </c>
      <c r="BN325" s="66">
        <v>88.41</v>
      </c>
      <c r="BO325" s="15">
        <v>12.31</v>
      </c>
      <c r="BP325" s="15">
        <v>29.05</v>
      </c>
      <c r="BQ325" s="15">
        <v>55.05</v>
      </c>
      <c r="BU325" s="66"/>
      <c r="BV325" s="66"/>
      <c r="BW325" s="66"/>
      <c r="BX325" s="66"/>
      <c r="BY325" s="66"/>
      <c r="BZ325" s="66"/>
      <c r="CA325" s="66"/>
      <c r="CB325" s="66"/>
      <c r="CC325" s="66"/>
      <c r="CD325" s="66"/>
      <c r="CE325" s="66"/>
      <c r="CF325" s="66"/>
    </row>
    <row r="326" spans="1:84">
      <c r="A326" s="71">
        <v>35833</v>
      </c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>
        <v>55.13</v>
      </c>
      <c r="BC326" s="66">
        <f>55.2</f>
        <v>55.2</v>
      </c>
      <c r="BD326" s="66"/>
      <c r="BE326" s="66">
        <v>167.53</v>
      </c>
      <c r="BG326" s="15">
        <v>83.92</v>
      </c>
      <c r="BH326" s="15">
        <v>79.959999999999994</v>
      </c>
      <c r="BI326" s="66">
        <v>45.16</v>
      </c>
      <c r="BJ326" s="15">
        <v>28.81</v>
      </c>
      <c r="BK326" s="15">
        <v>42.74</v>
      </c>
      <c r="BL326" s="15">
        <v>40.24</v>
      </c>
      <c r="BN326" s="66">
        <v>82.31</v>
      </c>
      <c r="BO326" s="15">
        <v>12.96</v>
      </c>
      <c r="BP326" s="15">
        <v>29.21</v>
      </c>
      <c r="BQ326" s="15">
        <v>52.37</v>
      </c>
      <c r="BU326" s="66"/>
      <c r="BV326" s="66"/>
      <c r="BW326" s="66"/>
      <c r="BX326" s="66"/>
      <c r="BY326" s="66"/>
      <c r="BZ326" s="66"/>
      <c r="CA326" s="66"/>
      <c r="CB326" s="66"/>
      <c r="CC326" s="66"/>
      <c r="CD326" s="66"/>
      <c r="CE326" s="66"/>
      <c r="CF326" s="66"/>
    </row>
    <row r="327" spans="1:84">
      <c r="A327" s="71">
        <v>35840</v>
      </c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/>
      <c r="AZ327" s="66"/>
      <c r="BA327" s="66"/>
      <c r="BB327" s="66">
        <v>55.54</v>
      </c>
      <c r="BC327" s="66">
        <f>57.51</f>
        <v>57.51</v>
      </c>
      <c r="BD327" s="66"/>
      <c r="BE327" s="66">
        <v>165.45</v>
      </c>
      <c r="BG327" s="15">
        <v>84.33</v>
      </c>
      <c r="BH327" s="15">
        <v>79.709999999999994</v>
      </c>
      <c r="BI327" s="66">
        <v>45.33</v>
      </c>
      <c r="BJ327" s="15">
        <v>30.1</v>
      </c>
      <c r="BK327" s="15">
        <v>43.4</v>
      </c>
      <c r="BL327" s="15">
        <v>43.21</v>
      </c>
      <c r="BN327" s="66">
        <v>80.73</v>
      </c>
      <c r="BO327" s="15">
        <v>12.28</v>
      </c>
      <c r="BP327" s="15">
        <v>29.76</v>
      </c>
      <c r="BQ327" s="15">
        <v>52.27</v>
      </c>
      <c r="BU327" s="66"/>
      <c r="BV327" s="66"/>
      <c r="BW327" s="66"/>
      <c r="BX327" s="66"/>
      <c r="BY327" s="66"/>
      <c r="BZ327" s="66"/>
      <c r="CA327" s="66"/>
      <c r="CB327" s="66"/>
      <c r="CC327" s="66"/>
      <c r="CD327" s="66"/>
      <c r="CE327" s="66"/>
      <c r="CF327" s="66"/>
    </row>
    <row r="328" spans="1:84">
      <c r="A328" s="71">
        <v>35847</v>
      </c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6"/>
      <c r="BB328" s="66">
        <v>55.67</v>
      </c>
      <c r="BC328" s="66">
        <f>57.72</f>
        <v>57.72</v>
      </c>
      <c r="BD328" s="66"/>
      <c r="BE328" s="66">
        <v>166.7</v>
      </c>
      <c r="BG328" s="15">
        <v>85.4</v>
      </c>
      <c r="BH328" s="15">
        <v>81.7</v>
      </c>
      <c r="BI328" s="66">
        <v>44.78</v>
      </c>
      <c r="BJ328" s="15">
        <v>31.27</v>
      </c>
      <c r="BK328" s="15">
        <v>43.04</v>
      </c>
      <c r="BL328" s="15">
        <v>43.7</v>
      </c>
      <c r="BN328" s="66">
        <v>79.510000000000005</v>
      </c>
      <c r="BO328" s="15">
        <v>12.49</v>
      </c>
      <c r="BP328" s="15">
        <v>28.96</v>
      </c>
      <c r="BQ328" s="15">
        <v>52.91</v>
      </c>
      <c r="BU328" s="66"/>
      <c r="BV328" s="66"/>
      <c r="BW328" s="66"/>
      <c r="BX328" s="66"/>
      <c r="BY328" s="66"/>
      <c r="BZ328" s="66"/>
      <c r="CA328" s="66"/>
      <c r="CB328" s="66"/>
      <c r="CC328" s="66"/>
      <c r="CD328" s="66"/>
      <c r="CE328" s="66"/>
      <c r="CF328" s="66"/>
    </row>
    <row r="329" spans="1:84">
      <c r="A329" s="71">
        <v>35854</v>
      </c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6"/>
      <c r="BB329" s="66">
        <v>55.92</v>
      </c>
      <c r="BC329" s="66">
        <f>57.78</f>
        <v>57.78</v>
      </c>
      <c r="BD329" s="66"/>
      <c r="BE329" s="66">
        <v>162.53</v>
      </c>
      <c r="BG329" s="15">
        <v>85.52</v>
      </c>
      <c r="BH329" s="15">
        <v>81.27</v>
      </c>
      <c r="BI329" s="66">
        <v>44.98</v>
      </c>
      <c r="BJ329" s="15">
        <v>30.79</v>
      </c>
      <c r="BK329" s="15">
        <v>43.41</v>
      </c>
      <c r="BL329" s="15">
        <v>45.36</v>
      </c>
      <c r="BN329" s="66">
        <v>81.2</v>
      </c>
      <c r="BO329" s="15">
        <v>12.6</v>
      </c>
      <c r="BP329" s="15">
        <v>29.5</v>
      </c>
      <c r="BQ329" s="15">
        <v>54.23</v>
      </c>
      <c r="BU329" s="66"/>
      <c r="BV329" s="66"/>
      <c r="BW329" s="66"/>
      <c r="BX329" s="66"/>
      <c r="BY329" s="66"/>
      <c r="BZ329" s="66"/>
      <c r="CA329" s="66"/>
      <c r="CB329" s="66"/>
      <c r="CC329" s="66"/>
      <c r="CD329" s="66"/>
      <c r="CE329" s="66"/>
      <c r="CF329" s="66"/>
    </row>
    <row r="330" spans="1:84">
      <c r="A330" s="71">
        <v>35861</v>
      </c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>
        <v>55.95</v>
      </c>
      <c r="BC330" s="66">
        <f>58.08</f>
        <v>58.08</v>
      </c>
      <c r="BD330" s="66"/>
      <c r="BE330" s="66">
        <v>156.88999999999999</v>
      </c>
      <c r="BG330" s="15">
        <v>86.16</v>
      </c>
      <c r="BH330" s="15">
        <v>81.25</v>
      </c>
      <c r="BI330" s="66">
        <v>46.29</v>
      </c>
      <c r="BJ330" s="15">
        <v>31.36</v>
      </c>
      <c r="BK330" s="15">
        <v>43.54</v>
      </c>
      <c r="BL330" s="15">
        <v>43.94</v>
      </c>
      <c r="BN330" s="66">
        <v>81.02</v>
      </c>
      <c r="BO330" s="15">
        <v>12.48</v>
      </c>
      <c r="BP330" s="15">
        <v>29.71</v>
      </c>
      <c r="BQ330" s="15">
        <v>52.71</v>
      </c>
      <c r="BU330" s="66"/>
      <c r="BV330" s="66"/>
      <c r="BW330" s="66"/>
      <c r="BX330" s="66"/>
      <c r="BY330" s="66"/>
      <c r="BZ330" s="66"/>
      <c r="CA330" s="66"/>
      <c r="CB330" s="66"/>
      <c r="CC330" s="66"/>
      <c r="CD330" s="66"/>
      <c r="CE330" s="66"/>
      <c r="CF330" s="66"/>
    </row>
    <row r="331" spans="1:84">
      <c r="A331" s="71">
        <v>35868</v>
      </c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6"/>
      <c r="BB331" s="66">
        <v>56.38</v>
      </c>
      <c r="BC331" s="66">
        <f>57.92</f>
        <v>57.92</v>
      </c>
      <c r="BD331" s="66"/>
      <c r="BE331" s="66">
        <v>163.53</v>
      </c>
      <c r="BG331" s="15">
        <v>86.34</v>
      </c>
      <c r="BH331" s="15">
        <v>82.31</v>
      </c>
      <c r="BI331" s="66">
        <v>46.58</v>
      </c>
      <c r="BJ331" s="15">
        <v>30.34</v>
      </c>
      <c r="BK331" s="15">
        <v>43.47</v>
      </c>
      <c r="BL331" s="15">
        <v>42.58</v>
      </c>
      <c r="BN331" s="66">
        <v>81.489999999999995</v>
      </c>
      <c r="BO331" s="15">
        <v>12.21</v>
      </c>
      <c r="BP331" s="15">
        <v>30.01</v>
      </c>
      <c r="BQ331" s="15">
        <v>52.84</v>
      </c>
      <c r="BU331" s="66"/>
      <c r="BV331" s="66"/>
      <c r="BW331" s="66"/>
      <c r="BX331" s="66"/>
      <c r="BY331" s="66"/>
      <c r="BZ331" s="66"/>
      <c r="CA331" s="66"/>
      <c r="CB331" s="66"/>
      <c r="CC331" s="66"/>
      <c r="CD331" s="66"/>
      <c r="CE331" s="66"/>
      <c r="CF331" s="66"/>
    </row>
    <row r="332" spans="1:84">
      <c r="A332" s="71">
        <v>35875</v>
      </c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/>
      <c r="BA332" s="66"/>
      <c r="BB332" s="66">
        <v>56.78</v>
      </c>
      <c r="BC332" s="66">
        <f>58.29</f>
        <v>58.29</v>
      </c>
      <c r="BD332" s="66"/>
      <c r="BE332" s="66">
        <v>169.72</v>
      </c>
      <c r="BG332" s="15">
        <v>88.35</v>
      </c>
      <c r="BH332" s="15">
        <v>84.35</v>
      </c>
      <c r="BI332" s="66">
        <v>47.62</v>
      </c>
      <c r="BJ332" s="15">
        <v>29.83</v>
      </c>
      <c r="BK332" s="15">
        <v>41.9</v>
      </c>
      <c r="BL332" s="15">
        <v>36.869999999999997</v>
      </c>
      <c r="BN332" s="66">
        <v>82.52</v>
      </c>
      <c r="BO332" s="15">
        <v>12.53</v>
      </c>
      <c r="BP332" s="15">
        <v>30.83</v>
      </c>
      <c r="BQ332" s="15">
        <v>54.42</v>
      </c>
      <c r="BU332" s="66"/>
      <c r="BV332" s="66"/>
      <c r="BW332" s="66"/>
      <c r="BX332" s="66"/>
      <c r="BY332" s="66"/>
      <c r="BZ332" s="66"/>
      <c r="CA332" s="66"/>
      <c r="CB332" s="66"/>
      <c r="CC332" s="66"/>
      <c r="CD332" s="66"/>
      <c r="CE332" s="66"/>
      <c r="CF332" s="66"/>
    </row>
    <row r="333" spans="1:84">
      <c r="A333" s="71">
        <v>35882</v>
      </c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  <c r="AV333" s="66"/>
      <c r="AW333" s="66"/>
      <c r="AX333" s="66"/>
      <c r="AY333" s="66"/>
      <c r="AZ333" s="66"/>
      <c r="BA333" s="66"/>
      <c r="BB333" s="66">
        <v>57.11</v>
      </c>
      <c r="BC333" s="66">
        <f>58.8</f>
        <v>58.8</v>
      </c>
      <c r="BD333" s="66"/>
      <c r="BE333" s="66">
        <v>175.76</v>
      </c>
      <c r="BG333" s="15">
        <v>92.97</v>
      </c>
      <c r="BH333" s="15">
        <v>87.46</v>
      </c>
      <c r="BI333" s="66">
        <v>45.2</v>
      </c>
      <c r="BJ333" s="15">
        <v>29.73</v>
      </c>
      <c r="BK333" s="15">
        <v>43.22</v>
      </c>
      <c r="BL333" s="15">
        <v>41.05</v>
      </c>
      <c r="BN333" s="66">
        <v>81.5</v>
      </c>
      <c r="BO333" s="15">
        <v>12.22</v>
      </c>
      <c r="BP333" s="15">
        <v>30.34</v>
      </c>
      <c r="BQ333" s="15">
        <v>53.68</v>
      </c>
      <c r="BU333" s="66"/>
      <c r="BV333" s="66"/>
      <c r="BW333" s="66"/>
      <c r="BX333" s="66"/>
      <c r="BY333" s="66"/>
      <c r="BZ333" s="66"/>
      <c r="CA333" s="66"/>
      <c r="CB333" s="66"/>
      <c r="CC333" s="66"/>
      <c r="CD333" s="66"/>
      <c r="CE333" s="66"/>
      <c r="CF333" s="66"/>
    </row>
    <row r="334" spans="1:84">
      <c r="A334" s="71">
        <v>35889</v>
      </c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6"/>
      <c r="AX334" s="66"/>
      <c r="AY334" s="66"/>
      <c r="AZ334" s="66"/>
      <c r="BA334" s="66"/>
      <c r="BB334" s="66">
        <v>57.15</v>
      </c>
      <c r="BC334" s="66">
        <f>58.61</f>
        <v>58.61</v>
      </c>
      <c r="BD334" s="66"/>
      <c r="BE334" s="66">
        <v>178.46</v>
      </c>
      <c r="BG334" s="15">
        <v>91.58</v>
      </c>
      <c r="BH334" s="15">
        <v>82.76</v>
      </c>
      <c r="BI334" s="66">
        <v>44.55</v>
      </c>
      <c r="BJ334" s="15">
        <v>28.73</v>
      </c>
      <c r="BK334" s="15">
        <v>43.31</v>
      </c>
      <c r="BL334" s="15">
        <v>41.31</v>
      </c>
      <c r="BN334" s="66">
        <v>81.53</v>
      </c>
      <c r="BO334" s="15">
        <v>12.18</v>
      </c>
      <c r="BP334" s="15">
        <v>29.77</v>
      </c>
      <c r="BQ334" s="15">
        <v>52.08</v>
      </c>
      <c r="BU334" s="66"/>
      <c r="BV334" s="66"/>
      <c r="BW334" s="66"/>
      <c r="BX334" s="66"/>
      <c r="BY334" s="66"/>
      <c r="BZ334" s="66"/>
      <c r="CA334" s="66"/>
      <c r="CB334" s="66"/>
      <c r="CC334" s="66"/>
      <c r="CD334" s="66"/>
      <c r="CE334" s="66"/>
      <c r="CF334" s="66"/>
    </row>
    <row r="335" spans="1:84">
      <c r="A335" s="71">
        <v>35896</v>
      </c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  <c r="AV335" s="66"/>
      <c r="AW335" s="66"/>
      <c r="AX335" s="66"/>
      <c r="AY335" s="66"/>
      <c r="AZ335" s="66"/>
      <c r="BA335" s="66"/>
      <c r="BB335" s="66">
        <v>57.41</v>
      </c>
      <c r="BC335" s="66">
        <f>59.03</f>
        <v>59.03</v>
      </c>
      <c r="BD335" s="66"/>
      <c r="BE335" s="66">
        <v>175.81</v>
      </c>
      <c r="BG335" s="15">
        <v>82.68</v>
      </c>
      <c r="BH335" s="15">
        <v>72.77</v>
      </c>
      <c r="BI335" s="66">
        <v>45.7</v>
      </c>
      <c r="BJ335" s="15">
        <v>29.67</v>
      </c>
      <c r="BK335" s="15">
        <v>42.93</v>
      </c>
      <c r="BL335" s="15">
        <v>39.729999999999997</v>
      </c>
      <c r="BN335" s="66">
        <v>76.94</v>
      </c>
      <c r="BO335" s="15">
        <v>12.53</v>
      </c>
      <c r="BP335" s="15">
        <v>30.5</v>
      </c>
      <c r="BQ335" s="15">
        <v>50.18</v>
      </c>
      <c r="BU335" s="66"/>
      <c r="BV335" s="66"/>
      <c r="BW335" s="66"/>
      <c r="BX335" s="66"/>
      <c r="BY335" s="66"/>
      <c r="BZ335" s="66"/>
      <c r="CA335" s="66"/>
      <c r="CB335" s="66"/>
      <c r="CC335" s="66"/>
      <c r="CD335" s="66"/>
      <c r="CE335" s="66"/>
      <c r="CF335" s="66"/>
    </row>
    <row r="336" spans="1:84">
      <c r="A336" s="71">
        <v>35903</v>
      </c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6"/>
      <c r="BB336" s="66">
        <v>57.62</v>
      </c>
      <c r="BC336" s="66">
        <f>59.02</f>
        <v>59.02</v>
      </c>
      <c r="BD336" s="66"/>
      <c r="BE336" s="66">
        <v>173.39</v>
      </c>
      <c r="BG336" s="15">
        <v>80.83</v>
      </c>
      <c r="BH336" s="15">
        <v>76.17</v>
      </c>
      <c r="BI336" s="66">
        <v>45.03</v>
      </c>
      <c r="BJ336" s="15">
        <v>29.66</v>
      </c>
      <c r="BK336" s="15">
        <v>43.81</v>
      </c>
      <c r="BL336" s="15">
        <v>41.64</v>
      </c>
      <c r="BN336" s="66">
        <v>78.14</v>
      </c>
      <c r="BO336" s="15">
        <v>12.97</v>
      </c>
      <c r="BP336" s="15">
        <v>32.78</v>
      </c>
      <c r="BQ336" s="15">
        <v>49.35</v>
      </c>
      <c r="BU336" s="66"/>
      <c r="BV336" s="66"/>
      <c r="BW336" s="66"/>
      <c r="BX336" s="66"/>
      <c r="BY336" s="66"/>
      <c r="BZ336" s="66"/>
      <c r="CA336" s="66"/>
      <c r="CB336" s="66"/>
      <c r="CC336" s="66"/>
      <c r="CD336" s="66"/>
      <c r="CE336" s="66"/>
      <c r="CF336" s="66"/>
    </row>
    <row r="337" spans="1:84">
      <c r="A337" s="71">
        <v>35910</v>
      </c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  <c r="AY337" s="66"/>
      <c r="AZ337" s="66"/>
      <c r="BA337" s="66"/>
      <c r="BB337" s="66">
        <v>57.41</v>
      </c>
      <c r="BC337" s="66">
        <f>58.57</f>
        <v>58.57</v>
      </c>
      <c r="BD337" s="66"/>
      <c r="BE337" s="66">
        <v>165.59</v>
      </c>
      <c r="BG337" s="15">
        <v>81.38</v>
      </c>
      <c r="BH337" s="15">
        <v>76.510000000000005</v>
      </c>
      <c r="BI337" s="66">
        <v>45.65</v>
      </c>
      <c r="BJ337" s="15">
        <v>29.42</v>
      </c>
      <c r="BK337" s="15">
        <v>43.08</v>
      </c>
      <c r="BL337" s="15">
        <v>36.630000000000003</v>
      </c>
      <c r="BN337" s="66">
        <v>78.52</v>
      </c>
      <c r="BO337" s="15">
        <v>12.6</v>
      </c>
      <c r="BP337" s="15">
        <v>33.5</v>
      </c>
      <c r="BQ337" s="15">
        <v>46.75</v>
      </c>
      <c r="BU337" s="66"/>
      <c r="BV337" s="66"/>
      <c r="BW337" s="66"/>
      <c r="BX337" s="66"/>
      <c r="BY337" s="66"/>
      <c r="BZ337" s="66"/>
      <c r="CA337" s="66"/>
      <c r="CB337" s="66"/>
      <c r="CC337" s="66"/>
      <c r="CD337" s="66"/>
      <c r="CE337" s="66"/>
      <c r="CF337" s="66"/>
    </row>
    <row r="338" spans="1:84">
      <c r="A338" s="71">
        <v>35917</v>
      </c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  <c r="AY338" s="66"/>
      <c r="AZ338" s="66"/>
      <c r="BA338" s="66"/>
      <c r="BB338" s="66">
        <v>57.57</v>
      </c>
      <c r="BC338" s="66">
        <f>58.59</f>
        <v>58.59</v>
      </c>
      <c r="BD338" s="66"/>
      <c r="BE338" s="66">
        <v>162.72999999999999</v>
      </c>
      <c r="BG338" s="15">
        <v>81.48</v>
      </c>
      <c r="BH338" s="15">
        <v>77.900000000000006</v>
      </c>
      <c r="BI338" s="66">
        <v>45.45</v>
      </c>
      <c r="BJ338" s="15">
        <v>27.82</v>
      </c>
      <c r="BK338" s="15">
        <v>42.96</v>
      </c>
      <c r="BL338" s="15">
        <v>36.21</v>
      </c>
      <c r="BN338" s="66">
        <v>79.22</v>
      </c>
      <c r="BO338" s="15">
        <v>12.37</v>
      </c>
      <c r="BP338" s="15">
        <v>34.200000000000003</v>
      </c>
      <c r="BQ338" s="15">
        <v>48.89</v>
      </c>
      <c r="BU338" s="66"/>
      <c r="BV338" s="66"/>
      <c r="BW338" s="66"/>
      <c r="BX338" s="66"/>
      <c r="BY338" s="66"/>
      <c r="BZ338" s="66"/>
      <c r="CA338" s="66"/>
      <c r="CB338" s="66"/>
      <c r="CC338" s="66"/>
      <c r="CD338" s="66"/>
      <c r="CE338" s="66"/>
      <c r="CF338" s="66"/>
    </row>
    <row r="339" spans="1:84">
      <c r="A339" s="71">
        <v>35924</v>
      </c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  <c r="AY339" s="66"/>
      <c r="AZ339" s="66"/>
      <c r="BA339" s="66"/>
      <c r="BB339" s="66">
        <v>57.96</v>
      </c>
      <c r="BC339" s="66">
        <f>60.07</f>
        <v>60.07</v>
      </c>
      <c r="BD339" s="66"/>
      <c r="BE339" s="66">
        <v>181.26</v>
      </c>
      <c r="BG339" s="15">
        <v>88.35</v>
      </c>
      <c r="BH339" s="15">
        <v>84.5</v>
      </c>
      <c r="BI339" s="66">
        <v>44.5</v>
      </c>
      <c r="BJ339" s="15">
        <v>27</v>
      </c>
      <c r="BK339" s="15">
        <v>42.12</v>
      </c>
      <c r="BL339" s="15">
        <v>38.33</v>
      </c>
      <c r="BN339" s="66">
        <v>77.56</v>
      </c>
      <c r="BO339" s="15">
        <v>12.25</v>
      </c>
      <c r="BP339" s="15">
        <v>34.26</v>
      </c>
      <c r="BQ339" s="15">
        <v>49.5</v>
      </c>
      <c r="BU339" s="66"/>
      <c r="BV339" s="66"/>
      <c r="BW339" s="66"/>
      <c r="BX339" s="66"/>
      <c r="BY339" s="66"/>
      <c r="BZ339" s="66"/>
      <c r="CA339" s="66"/>
      <c r="CB339" s="66"/>
      <c r="CC339" s="66"/>
      <c r="CD339" s="66"/>
      <c r="CE339" s="66"/>
      <c r="CF339" s="66"/>
    </row>
    <row r="340" spans="1:84">
      <c r="A340" s="71">
        <v>35931</v>
      </c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6"/>
      <c r="BB340" s="66">
        <v>58.66</v>
      </c>
      <c r="BC340" s="66">
        <f>60.23</f>
        <v>60.23</v>
      </c>
      <c r="BD340" s="66"/>
      <c r="BE340" s="66">
        <v>183.49</v>
      </c>
      <c r="BG340" s="15">
        <v>91.43</v>
      </c>
      <c r="BH340" s="15">
        <v>88.23</v>
      </c>
      <c r="BI340" s="66">
        <v>44.71</v>
      </c>
      <c r="BJ340" s="15">
        <v>26.57</v>
      </c>
      <c r="BK340" s="15">
        <v>43.33</v>
      </c>
      <c r="BL340" s="15">
        <v>35.01</v>
      </c>
      <c r="BN340" s="66">
        <v>78.709999999999994</v>
      </c>
      <c r="BO340" s="15">
        <v>12.37</v>
      </c>
      <c r="BP340" s="15">
        <v>33.97</v>
      </c>
      <c r="BQ340" s="15">
        <v>49.46</v>
      </c>
      <c r="BU340" s="66"/>
      <c r="BV340" s="66"/>
      <c r="BW340" s="66"/>
      <c r="BX340" s="66"/>
      <c r="BY340" s="66"/>
      <c r="BZ340" s="66"/>
      <c r="CA340" s="66"/>
      <c r="CB340" s="66"/>
      <c r="CC340" s="66"/>
      <c r="CD340" s="66"/>
      <c r="CE340" s="66"/>
      <c r="CF340" s="66"/>
    </row>
    <row r="341" spans="1:84">
      <c r="A341" s="71">
        <v>35938</v>
      </c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/>
      <c r="BA341" s="66"/>
      <c r="BB341" s="66">
        <v>59.43</v>
      </c>
      <c r="BC341" s="66">
        <f>61.86</f>
        <v>61.86</v>
      </c>
      <c r="BD341" s="66"/>
      <c r="BE341" s="66">
        <v>181.66</v>
      </c>
      <c r="BG341" s="15">
        <v>94.26</v>
      </c>
      <c r="BH341" s="15">
        <v>90.3</v>
      </c>
      <c r="BI341" s="66">
        <v>44.51</v>
      </c>
      <c r="BJ341" s="15">
        <v>27.22</v>
      </c>
      <c r="BK341" s="15">
        <v>42.73</v>
      </c>
      <c r="BL341" s="15">
        <v>33.65</v>
      </c>
      <c r="BN341" s="66">
        <v>78.069999999999993</v>
      </c>
      <c r="BO341" s="15">
        <v>12.66</v>
      </c>
      <c r="BP341" s="15">
        <v>33.08</v>
      </c>
      <c r="BQ341" s="15">
        <v>48.45</v>
      </c>
      <c r="BU341" s="66"/>
      <c r="BV341" s="66"/>
      <c r="BW341" s="66"/>
      <c r="BX341" s="66"/>
      <c r="BY341" s="66"/>
      <c r="BZ341" s="66"/>
      <c r="CA341" s="66"/>
      <c r="CB341" s="66"/>
      <c r="CC341" s="66"/>
      <c r="CD341" s="66"/>
      <c r="CE341" s="66"/>
      <c r="CF341" s="66"/>
    </row>
    <row r="342" spans="1:84">
      <c r="A342" s="71">
        <v>35945</v>
      </c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  <c r="AV342" s="66"/>
      <c r="AW342" s="66"/>
      <c r="AX342" s="66"/>
      <c r="AY342" s="66"/>
      <c r="AZ342" s="66"/>
      <c r="BA342" s="66"/>
      <c r="BB342" s="66">
        <v>60.26</v>
      </c>
      <c r="BC342" s="66">
        <f>63.42</f>
        <v>63.42</v>
      </c>
      <c r="BD342" s="66"/>
      <c r="BE342" s="66">
        <v>194.72</v>
      </c>
      <c r="BG342" s="15">
        <v>96.84</v>
      </c>
      <c r="BH342" s="15">
        <v>93.55</v>
      </c>
      <c r="BI342" s="66">
        <v>45.53</v>
      </c>
      <c r="BJ342" s="15">
        <v>29.4</v>
      </c>
      <c r="BK342" s="15">
        <v>44.7</v>
      </c>
      <c r="BL342" s="15">
        <v>40.549999999999997</v>
      </c>
      <c r="BN342" s="66">
        <v>78.66</v>
      </c>
      <c r="BO342" s="15">
        <v>12.84</v>
      </c>
      <c r="BP342" s="15">
        <v>34.020000000000003</v>
      </c>
      <c r="BQ342" s="15">
        <v>49.22</v>
      </c>
      <c r="BU342" s="66"/>
      <c r="BV342" s="66"/>
      <c r="BW342" s="66"/>
      <c r="BX342" s="66"/>
      <c r="BY342" s="66"/>
      <c r="BZ342" s="66"/>
      <c r="CA342" s="66"/>
      <c r="CB342" s="66"/>
      <c r="CC342" s="66"/>
      <c r="CD342" s="66"/>
      <c r="CE342" s="66"/>
      <c r="CF342" s="66"/>
    </row>
    <row r="343" spans="1:84">
      <c r="A343" s="71">
        <v>35952</v>
      </c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  <c r="AV343" s="66"/>
      <c r="AW343" s="66"/>
      <c r="AX343" s="66"/>
      <c r="AY343" s="66"/>
      <c r="AZ343" s="66"/>
      <c r="BA343" s="66"/>
      <c r="BB343" s="66">
        <v>61.05</v>
      </c>
      <c r="BC343" s="66">
        <f>63.3</f>
        <v>63.3</v>
      </c>
      <c r="BD343" s="66"/>
      <c r="BE343" s="66">
        <v>194.03</v>
      </c>
      <c r="BG343" s="15">
        <v>96.33</v>
      </c>
      <c r="BH343" s="15">
        <v>91.44</v>
      </c>
      <c r="BI343" s="66">
        <v>45.38</v>
      </c>
      <c r="BJ343" s="15">
        <v>29.35</v>
      </c>
      <c r="BK343" s="15">
        <v>45.04</v>
      </c>
      <c r="BL343" s="15">
        <v>39.32</v>
      </c>
      <c r="BN343" s="66">
        <v>77.38</v>
      </c>
      <c r="BO343" s="15">
        <v>11.86</v>
      </c>
      <c r="BP343" s="15">
        <v>33.630000000000003</v>
      </c>
      <c r="BQ343" s="15">
        <v>49.31</v>
      </c>
      <c r="BU343" s="66"/>
      <c r="BV343" s="66"/>
      <c r="BW343" s="66"/>
      <c r="BX343" s="66"/>
      <c r="BY343" s="66"/>
      <c r="BZ343" s="66"/>
      <c r="CA343" s="66"/>
      <c r="CB343" s="66"/>
      <c r="CC343" s="66"/>
      <c r="CD343" s="66"/>
      <c r="CE343" s="66"/>
      <c r="CF343" s="66"/>
    </row>
    <row r="344" spans="1:84">
      <c r="A344" s="71">
        <v>35959</v>
      </c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6"/>
      <c r="BB344" s="66">
        <v>61.72</v>
      </c>
      <c r="BC344" s="66">
        <f>64.52</f>
        <v>64.52</v>
      </c>
      <c r="BD344" s="66"/>
      <c r="BE344" s="66">
        <v>199.07</v>
      </c>
      <c r="BG344" s="15">
        <v>96.73</v>
      </c>
      <c r="BH344" s="15">
        <v>92.69</v>
      </c>
      <c r="BI344" s="66">
        <v>42.91</v>
      </c>
      <c r="BJ344" s="15">
        <v>29.55</v>
      </c>
      <c r="BK344" s="15">
        <v>46.23</v>
      </c>
      <c r="BL344" s="15">
        <v>34.43</v>
      </c>
      <c r="BN344" s="66">
        <v>76.989999999999995</v>
      </c>
      <c r="BO344" s="15">
        <v>12.99</v>
      </c>
      <c r="BP344" s="15">
        <v>31.99</v>
      </c>
      <c r="BQ344" s="15">
        <v>48.77</v>
      </c>
      <c r="BU344" s="66"/>
      <c r="BV344" s="66"/>
      <c r="BW344" s="66"/>
      <c r="BX344" s="66"/>
      <c r="BY344" s="66"/>
      <c r="BZ344" s="66"/>
      <c r="CA344" s="66"/>
      <c r="CB344" s="66"/>
      <c r="CC344" s="66"/>
      <c r="CD344" s="66"/>
      <c r="CE344" s="66"/>
      <c r="CF344" s="66"/>
    </row>
    <row r="345" spans="1:84">
      <c r="A345" s="71">
        <v>35966</v>
      </c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  <c r="AV345" s="66"/>
      <c r="AW345" s="66"/>
      <c r="AX345" s="66"/>
      <c r="AY345" s="66"/>
      <c r="AZ345" s="66"/>
      <c r="BA345" s="66"/>
      <c r="BB345" s="66">
        <v>62.66</v>
      </c>
      <c r="BC345" s="66">
        <f>65.39</f>
        <v>65.39</v>
      </c>
      <c r="BD345" s="66"/>
      <c r="BE345" s="66">
        <v>198.67</v>
      </c>
      <c r="BG345" s="15">
        <v>97.34</v>
      </c>
      <c r="BH345" s="15">
        <v>92.9</v>
      </c>
      <c r="BI345" s="66">
        <v>45.22</v>
      </c>
      <c r="BJ345" s="15">
        <v>29.71</v>
      </c>
      <c r="BK345" s="15">
        <v>46</v>
      </c>
      <c r="BL345" s="15">
        <v>35.97</v>
      </c>
      <c r="BN345" s="66">
        <v>79.81</v>
      </c>
      <c r="BO345" s="15">
        <v>12.08</v>
      </c>
      <c r="BP345" s="15">
        <v>34.47</v>
      </c>
      <c r="BQ345" s="15">
        <v>50.3</v>
      </c>
      <c r="BU345" s="66"/>
      <c r="BV345" s="66"/>
      <c r="BW345" s="66"/>
      <c r="BX345" s="66"/>
      <c r="BY345" s="66"/>
      <c r="BZ345" s="66"/>
      <c r="CA345" s="66"/>
      <c r="CB345" s="66"/>
      <c r="CC345" s="66"/>
      <c r="CD345" s="66"/>
      <c r="CE345" s="66"/>
      <c r="CF345" s="66"/>
    </row>
    <row r="346" spans="1:84">
      <c r="A346" s="71">
        <v>35973</v>
      </c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6"/>
      <c r="BB346" s="66">
        <v>63.93</v>
      </c>
      <c r="BC346" s="66">
        <f>65.52</f>
        <v>65.52</v>
      </c>
      <c r="BD346" s="66"/>
      <c r="BE346" s="66">
        <v>198.7</v>
      </c>
      <c r="BG346" s="15">
        <v>96.92</v>
      </c>
      <c r="BH346" s="15">
        <v>93.11</v>
      </c>
      <c r="BI346" s="66">
        <v>46.22</v>
      </c>
      <c r="BJ346" s="15">
        <v>29.3</v>
      </c>
      <c r="BK346" s="15">
        <v>46.51</v>
      </c>
      <c r="BL346" s="15">
        <v>36.92</v>
      </c>
      <c r="BN346" s="66">
        <v>80.27</v>
      </c>
      <c r="BO346" s="15">
        <v>12.39</v>
      </c>
      <c r="BP346" s="15">
        <v>36.520000000000003</v>
      </c>
      <c r="BQ346" s="15">
        <v>49.85</v>
      </c>
      <c r="BU346" s="66"/>
      <c r="BV346" s="66"/>
      <c r="BW346" s="66"/>
      <c r="BX346" s="66"/>
      <c r="BY346" s="66"/>
      <c r="BZ346" s="66"/>
      <c r="CA346" s="66"/>
      <c r="CB346" s="66"/>
      <c r="CC346" s="66"/>
      <c r="CD346" s="66"/>
      <c r="CE346" s="66"/>
      <c r="CF346" s="66"/>
    </row>
    <row r="347" spans="1:84">
      <c r="A347" s="71">
        <v>35980</v>
      </c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/>
      <c r="AY347" s="66"/>
      <c r="AZ347" s="66"/>
      <c r="BA347" s="66"/>
      <c r="BB347" s="66">
        <v>65.599999999999994</v>
      </c>
      <c r="BC347" s="66">
        <f>68.77</f>
        <v>68.77</v>
      </c>
      <c r="BD347" s="66"/>
      <c r="BE347" s="66">
        <v>205.59</v>
      </c>
      <c r="BG347" s="15">
        <v>96.76</v>
      </c>
      <c r="BH347" s="15">
        <v>93.4</v>
      </c>
      <c r="BI347" s="66">
        <v>43.29</v>
      </c>
      <c r="BJ347" s="15">
        <v>31.01</v>
      </c>
      <c r="BK347" s="15">
        <v>45.85</v>
      </c>
      <c r="BL347" s="15">
        <v>38.4</v>
      </c>
      <c r="BN347" s="66">
        <v>82.89</v>
      </c>
      <c r="BO347" s="15">
        <v>12.46</v>
      </c>
      <c r="BP347" s="15">
        <v>37.86</v>
      </c>
      <c r="BQ347" s="15">
        <v>49.04</v>
      </c>
      <c r="BU347" s="66"/>
      <c r="BV347" s="66"/>
      <c r="BW347" s="66"/>
      <c r="BX347" s="66"/>
      <c r="BY347" s="66"/>
      <c r="BZ347" s="66"/>
      <c r="CA347" s="66"/>
      <c r="CB347" s="66"/>
      <c r="CC347" s="66"/>
      <c r="CD347" s="66"/>
      <c r="CE347" s="66"/>
      <c r="CF347" s="66"/>
    </row>
    <row r="348" spans="1:84">
      <c r="A348" s="71">
        <v>35987</v>
      </c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  <c r="AV348" s="66"/>
      <c r="AW348" s="66"/>
      <c r="AX348" s="66"/>
      <c r="AY348" s="66"/>
      <c r="AZ348" s="66"/>
      <c r="BA348" s="66"/>
      <c r="BB348" s="66">
        <v>66.63</v>
      </c>
      <c r="BC348" s="66">
        <f>68.86</f>
        <v>68.86</v>
      </c>
      <c r="BD348" s="66"/>
      <c r="BE348" s="66">
        <v>210.79</v>
      </c>
      <c r="BG348" s="15">
        <v>99.66</v>
      </c>
      <c r="BH348" s="15">
        <v>97.23</v>
      </c>
      <c r="BI348" s="66">
        <v>47.59</v>
      </c>
      <c r="BJ348" s="15">
        <v>33.200000000000003</v>
      </c>
      <c r="BK348" s="15">
        <v>44.92</v>
      </c>
      <c r="BL348" s="15">
        <v>42.2</v>
      </c>
      <c r="BN348" s="66">
        <v>86.75</v>
      </c>
      <c r="BO348" s="15">
        <v>12.75</v>
      </c>
      <c r="BP348" s="15">
        <v>38.54</v>
      </c>
      <c r="BQ348" s="15">
        <v>50.25</v>
      </c>
      <c r="BU348" s="66"/>
      <c r="BV348" s="66"/>
      <c r="BW348" s="66"/>
      <c r="BX348" s="66"/>
      <c r="BY348" s="66"/>
      <c r="BZ348" s="66"/>
      <c r="CA348" s="66"/>
      <c r="CB348" s="66"/>
      <c r="CC348" s="66"/>
      <c r="CD348" s="66"/>
      <c r="CE348" s="66"/>
      <c r="CF348" s="66"/>
    </row>
    <row r="349" spans="1:84">
      <c r="A349" s="71">
        <v>35994</v>
      </c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/>
      <c r="BA349" s="66"/>
      <c r="BB349" s="66">
        <v>67.209999999999994</v>
      </c>
      <c r="BC349" s="66">
        <v>68.680000000000007</v>
      </c>
      <c r="BD349" s="66"/>
      <c r="BE349" s="66">
        <v>209.03</v>
      </c>
      <c r="BG349" s="15">
        <v>106.59</v>
      </c>
      <c r="BH349" s="15">
        <v>101.53</v>
      </c>
      <c r="BI349" s="66">
        <v>50.17</v>
      </c>
      <c r="BJ349" s="15">
        <v>34.53</v>
      </c>
      <c r="BK349" s="15">
        <v>48.28</v>
      </c>
      <c r="BL349" s="15">
        <v>46.01</v>
      </c>
      <c r="BN349" s="66">
        <v>90.14</v>
      </c>
      <c r="BO349" s="15">
        <v>13.95</v>
      </c>
      <c r="BP349" s="15">
        <v>42.85</v>
      </c>
      <c r="BQ349" s="15">
        <v>51.27</v>
      </c>
      <c r="BU349" s="66"/>
      <c r="BV349" s="66"/>
      <c r="BW349" s="66"/>
      <c r="BX349" s="66"/>
      <c r="BY349" s="66"/>
      <c r="BZ349" s="66"/>
      <c r="CA349" s="66"/>
      <c r="CB349" s="66"/>
      <c r="CC349" s="66"/>
      <c r="CD349" s="66"/>
      <c r="CE349" s="66"/>
      <c r="CF349" s="66"/>
    </row>
    <row r="350" spans="1:84">
      <c r="A350" s="71">
        <v>36001</v>
      </c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  <c r="AV350" s="66"/>
      <c r="AW350" s="66"/>
      <c r="AX350" s="66"/>
      <c r="AY350" s="66"/>
      <c r="AZ350" s="66"/>
      <c r="BA350" s="66"/>
      <c r="BB350" s="66">
        <v>68.12</v>
      </c>
      <c r="BC350" s="66">
        <f>69.69</f>
        <v>69.69</v>
      </c>
      <c r="BD350" s="66"/>
      <c r="BE350" s="66">
        <v>218.14</v>
      </c>
      <c r="BG350" s="15">
        <v>108.27</v>
      </c>
      <c r="BH350" s="15">
        <v>105.88</v>
      </c>
      <c r="BI350" s="66">
        <v>49.58</v>
      </c>
      <c r="BJ350" s="15">
        <v>34.35</v>
      </c>
      <c r="BK350" s="15">
        <v>49.32</v>
      </c>
      <c r="BL350" s="15">
        <v>37.61</v>
      </c>
      <c r="BN350" s="66">
        <v>88.56</v>
      </c>
      <c r="BO350" s="15">
        <v>11.73</v>
      </c>
      <c r="BP350" s="15">
        <v>44.44</v>
      </c>
      <c r="BQ350" s="15">
        <v>48.77</v>
      </c>
      <c r="BU350" s="66"/>
      <c r="BV350" s="66"/>
      <c r="BW350" s="66"/>
      <c r="BX350" s="66"/>
      <c r="BY350" s="66"/>
      <c r="BZ350" s="66"/>
      <c r="CA350" s="66"/>
      <c r="CB350" s="66"/>
      <c r="CC350" s="66"/>
      <c r="CD350" s="66"/>
      <c r="CE350" s="66"/>
      <c r="CF350" s="66"/>
    </row>
    <row r="351" spans="1:84">
      <c r="A351" s="71">
        <v>36008</v>
      </c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66"/>
      <c r="AW351" s="66"/>
      <c r="AX351" s="66"/>
      <c r="AY351" s="66"/>
      <c r="AZ351" s="66"/>
      <c r="BA351" s="66"/>
      <c r="BB351" s="66">
        <v>68.77</v>
      </c>
      <c r="BC351" s="66">
        <f>71.09</f>
        <v>71.09</v>
      </c>
      <c r="BD351" s="66"/>
      <c r="BE351" s="66">
        <v>216.89</v>
      </c>
      <c r="BG351" s="15">
        <v>109.03</v>
      </c>
      <c r="BH351" s="15">
        <v>104.61</v>
      </c>
      <c r="BI351" s="66">
        <v>50.74</v>
      </c>
      <c r="BJ351" s="15">
        <v>34.72</v>
      </c>
      <c r="BK351" s="15">
        <v>47.76</v>
      </c>
      <c r="BL351" s="15">
        <v>40.770000000000003</v>
      </c>
      <c r="BN351" s="66">
        <v>86.93</v>
      </c>
      <c r="BO351" s="15">
        <v>12.5</v>
      </c>
      <c r="BP351" s="15">
        <v>39.119999999999997</v>
      </c>
      <c r="BQ351" s="15">
        <v>44.28</v>
      </c>
      <c r="BU351" s="66"/>
      <c r="BV351" s="66"/>
      <c r="BW351" s="66"/>
      <c r="BX351" s="66"/>
      <c r="BY351" s="66"/>
      <c r="BZ351" s="66"/>
      <c r="CA351" s="66"/>
      <c r="CB351" s="66"/>
      <c r="CC351" s="66"/>
      <c r="CD351" s="66"/>
      <c r="CE351" s="66"/>
      <c r="CF351" s="66"/>
    </row>
    <row r="352" spans="1:84">
      <c r="A352" s="71">
        <v>36015</v>
      </c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  <c r="AY352" s="66"/>
      <c r="AZ352" s="66"/>
      <c r="BA352" s="66"/>
      <c r="BB352" s="66">
        <v>69.81</v>
      </c>
      <c r="BC352" s="66">
        <f>72.34</f>
        <v>72.34</v>
      </c>
      <c r="BD352" s="66"/>
      <c r="BE352" s="66">
        <v>224.13</v>
      </c>
      <c r="BG352" s="15">
        <v>110.95</v>
      </c>
      <c r="BH352" s="15">
        <v>106.81</v>
      </c>
      <c r="BI352" s="66">
        <v>50.6</v>
      </c>
      <c r="BJ352" s="15">
        <v>35.590000000000003</v>
      </c>
      <c r="BK352" s="15">
        <v>48.84</v>
      </c>
      <c r="BL352" s="15">
        <v>43.19</v>
      </c>
      <c r="BN352" s="66">
        <v>87.11</v>
      </c>
      <c r="BO352" s="15">
        <v>12.46</v>
      </c>
      <c r="BP352" s="15">
        <v>38.17</v>
      </c>
      <c r="BQ352" s="15">
        <v>45.51</v>
      </c>
      <c r="BU352" s="66"/>
      <c r="BV352" s="66"/>
      <c r="BW352" s="66"/>
      <c r="BX352" s="66"/>
      <c r="BY352" s="66"/>
      <c r="BZ352" s="66"/>
      <c r="CA352" s="66"/>
      <c r="CB352" s="66"/>
      <c r="CC352" s="66"/>
      <c r="CD352" s="66"/>
      <c r="CE352" s="66"/>
      <c r="CF352" s="66"/>
    </row>
    <row r="353" spans="1:84">
      <c r="A353" s="71">
        <v>36022</v>
      </c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>
        <v>70.86</v>
      </c>
      <c r="BC353" s="66">
        <f>72.89</f>
        <v>72.89</v>
      </c>
      <c r="BD353" s="66"/>
      <c r="BE353" s="66">
        <v>231.64</v>
      </c>
      <c r="BG353" s="15">
        <v>115.03</v>
      </c>
      <c r="BH353" s="15">
        <v>111.22</v>
      </c>
      <c r="BI353" s="66">
        <v>50.81</v>
      </c>
      <c r="BJ353" s="15">
        <v>36.72</v>
      </c>
      <c r="BK353" s="15">
        <v>49.6</v>
      </c>
      <c r="BL353" s="15">
        <v>45.75</v>
      </c>
      <c r="BN353" s="66">
        <v>87.32</v>
      </c>
      <c r="BO353" s="15">
        <v>12.43</v>
      </c>
      <c r="BP353" s="15">
        <v>35.049999999999997</v>
      </c>
      <c r="BQ353" s="15">
        <v>47.1</v>
      </c>
      <c r="BU353" s="66"/>
      <c r="BV353" s="66"/>
      <c r="BW353" s="66"/>
      <c r="BX353" s="66"/>
      <c r="BY353" s="66"/>
      <c r="BZ353" s="66"/>
      <c r="CA353" s="66"/>
      <c r="CB353" s="66"/>
      <c r="CC353" s="66"/>
      <c r="CD353" s="66"/>
      <c r="CE353" s="66"/>
      <c r="CF353" s="66"/>
    </row>
    <row r="354" spans="1:84">
      <c r="A354" s="71">
        <v>36029</v>
      </c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>
        <v>71.2</v>
      </c>
      <c r="BC354" s="66">
        <f>72.47</f>
        <v>72.47</v>
      </c>
      <c r="BD354" s="66"/>
      <c r="BE354" s="66">
        <v>228.04</v>
      </c>
      <c r="BG354" s="15">
        <v>116.03</v>
      </c>
      <c r="BH354" s="15">
        <v>110.04</v>
      </c>
      <c r="BI354" s="66">
        <v>51.81</v>
      </c>
      <c r="BJ354" s="15">
        <v>37.01</v>
      </c>
      <c r="BK354" s="15">
        <v>51.17</v>
      </c>
      <c r="BL354" s="15">
        <v>46.99</v>
      </c>
      <c r="BN354" s="66">
        <v>87.23</v>
      </c>
      <c r="BO354" s="15">
        <v>12.33</v>
      </c>
      <c r="BP354" s="15">
        <v>38.69</v>
      </c>
      <c r="BQ354" s="15">
        <v>45.51</v>
      </c>
      <c r="BU354" s="66"/>
      <c r="BV354" s="66"/>
      <c r="BW354" s="66"/>
      <c r="BX354" s="66"/>
      <c r="BY354" s="66"/>
      <c r="BZ354" s="66"/>
      <c r="CA354" s="66"/>
      <c r="CB354" s="66"/>
      <c r="CC354" s="66"/>
      <c r="CD354" s="66"/>
      <c r="CE354" s="66"/>
      <c r="CF354" s="66"/>
    </row>
    <row r="355" spans="1:84">
      <c r="A355" s="71">
        <v>36036</v>
      </c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  <c r="AY355" s="66"/>
      <c r="AZ355" s="66"/>
      <c r="BA355" s="66"/>
      <c r="BB355" s="66">
        <v>70.760000000000005</v>
      </c>
      <c r="BC355" s="66">
        <f>70.7</f>
        <v>70.7</v>
      </c>
      <c r="BD355" s="66"/>
      <c r="BE355" s="66">
        <v>225.42</v>
      </c>
      <c r="BG355" s="15">
        <v>110.65</v>
      </c>
      <c r="BH355" s="15">
        <v>103.18</v>
      </c>
      <c r="BI355" s="66">
        <v>51.48</v>
      </c>
      <c r="BJ355" s="15">
        <v>34.28</v>
      </c>
      <c r="BK355" s="15">
        <v>49.56</v>
      </c>
      <c r="BL355" s="15">
        <v>45.44</v>
      </c>
      <c r="BN355" s="66">
        <v>86.94</v>
      </c>
      <c r="BO355" s="15">
        <v>12.39</v>
      </c>
      <c r="BP355" s="15">
        <v>38.25</v>
      </c>
      <c r="BQ355" s="15">
        <v>43.83</v>
      </c>
      <c r="BU355" s="66"/>
      <c r="BV355" s="66"/>
      <c r="BW355" s="66"/>
      <c r="BX355" s="66"/>
      <c r="BY355" s="66"/>
      <c r="BZ355" s="66"/>
      <c r="CA355" s="66"/>
      <c r="CB355" s="66"/>
      <c r="CC355" s="66"/>
      <c r="CD355" s="66"/>
      <c r="CE355" s="66"/>
      <c r="CF355" s="66"/>
    </row>
    <row r="356" spans="1:84">
      <c r="A356" s="71">
        <v>36043</v>
      </c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66"/>
      <c r="AW356" s="66"/>
      <c r="AX356" s="66"/>
      <c r="AY356" s="66"/>
      <c r="AZ356" s="66"/>
      <c r="BA356" s="66"/>
      <c r="BB356" s="66">
        <v>70.92</v>
      </c>
      <c r="BC356" s="66">
        <f>70.92</f>
        <v>70.92</v>
      </c>
      <c r="BD356" s="66"/>
      <c r="BE356" s="66">
        <v>225.12</v>
      </c>
      <c r="BG356" s="15">
        <v>108.15</v>
      </c>
      <c r="BH356" s="15">
        <v>104.39</v>
      </c>
      <c r="BI356" s="66">
        <v>49.13</v>
      </c>
      <c r="BJ356" s="15">
        <v>33.56</v>
      </c>
      <c r="BK356" s="15">
        <v>48.78</v>
      </c>
      <c r="BL356" s="15">
        <v>44.96</v>
      </c>
      <c r="BN356" s="66">
        <v>82.59</v>
      </c>
      <c r="BO356" s="15">
        <v>11.8</v>
      </c>
      <c r="BP356" s="15">
        <v>38.409999999999997</v>
      </c>
      <c r="BQ356" s="15">
        <v>45.2</v>
      </c>
      <c r="BU356" s="66"/>
      <c r="BV356" s="66"/>
      <c r="BW356" s="66"/>
      <c r="BX356" s="66"/>
      <c r="BY356" s="66"/>
      <c r="BZ356" s="66"/>
      <c r="CA356" s="66"/>
      <c r="CB356" s="66"/>
      <c r="CC356" s="66"/>
      <c r="CD356" s="66"/>
      <c r="CE356" s="66"/>
      <c r="CF356" s="66"/>
    </row>
    <row r="357" spans="1:84">
      <c r="A357" s="71">
        <v>36050</v>
      </c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6"/>
      <c r="BB357" s="66">
        <v>70.86</v>
      </c>
      <c r="BC357" s="66">
        <f>70.56</f>
        <v>70.56</v>
      </c>
      <c r="BD357" s="66"/>
      <c r="BE357" s="66">
        <v>227.77</v>
      </c>
      <c r="BG357" s="15">
        <v>111.36</v>
      </c>
      <c r="BH357" s="15">
        <v>108.04</v>
      </c>
      <c r="BI357" s="66">
        <v>48.78</v>
      </c>
      <c r="BJ357" s="15">
        <v>30.57</v>
      </c>
      <c r="BK357" s="15">
        <v>47.68</v>
      </c>
      <c r="BL357" s="15">
        <v>44.71</v>
      </c>
      <c r="BN357" s="66">
        <v>83.3</v>
      </c>
      <c r="BO357" s="15">
        <v>11.56</v>
      </c>
      <c r="BP357" s="15">
        <v>35.6</v>
      </c>
      <c r="BQ357" s="15">
        <v>45.38</v>
      </c>
      <c r="BU357" s="66"/>
      <c r="BV357" s="66"/>
      <c r="BW357" s="66"/>
      <c r="BX357" s="66"/>
      <c r="BY357" s="66"/>
      <c r="BZ357" s="66"/>
      <c r="CA357" s="66"/>
      <c r="CB357" s="66"/>
      <c r="CC357" s="66"/>
      <c r="CD357" s="66"/>
      <c r="CE357" s="66"/>
      <c r="CF357" s="66"/>
    </row>
    <row r="358" spans="1:84">
      <c r="A358" s="71">
        <v>36057</v>
      </c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/>
      <c r="AY358" s="66"/>
      <c r="AZ358" s="66"/>
      <c r="BA358" s="66"/>
      <c r="BB358" s="66">
        <v>70.540000000000006</v>
      </c>
      <c r="BC358" s="66">
        <f>70.47</f>
        <v>70.47</v>
      </c>
      <c r="BD358" s="66"/>
      <c r="BE358" s="66">
        <v>228.12</v>
      </c>
      <c r="BG358" s="15">
        <v>114.95</v>
      </c>
      <c r="BH358" s="15">
        <v>112.69</v>
      </c>
      <c r="BI358" s="66">
        <v>47.56</v>
      </c>
      <c r="BJ358" s="15">
        <v>27.26</v>
      </c>
      <c r="BK358" s="15">
        <v>50.03</v>
      </c>
      <c r="BL358" s="15">
        <v>42.36</v>
      </c>
      <c r="BN358" s="66">
        <v>86.39</v>
      </c>
      <c r="BO358" s="15">
        <v>11.66</v>
      </c>
      <c r="BP358" s="15">
        <v>47.95</v>
      </c>
      <c r="BQ358" s="15">
        <v>51.66</v>
      </c>
      <c r="BU358" s="66"/>
      <c r="BV358" s="66"/>
      <c r="BW358" s="66"/>
      <c r="BX358" s="66"/>
      <c r="BY358" s="66"/>
      <c r="BZ358" s="66"/>
      <c r="CA358" s="66"/>
      <c r="CB358" s="66"/>
      <c r="CC358" s="66"/>
      <c r="CD358" s="66"/>
      <c r="CE358" s="66"/>
      <c r="CF358" s="66"/>
    </row>
    <row r="359" spans="1:84">
      <c r="A359" s="71">
        <v>36064</v>
      </c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6"/>
      <c r="BB359" s="66">
        <v>70.48</v>
      </c>
      <c r="BC359" s="66">
        <f>69.68</f>
        <v>69.680000000000007</v>
      </c>
      <c r="BD359" s="66"/>
      <c r="BE359" s="66">
        <v>230.72</v>
      </c>
      <c r="BG359" s="15">
        <v>117</v>
      </c>
      <c r="BH359" s="15">
        <v>111.16</v>
      </c>
      <c r="BI359" s="66">
        <v>47.63</v>
      </c>
      <c r="BJ359" s="15">
        <v>22.61</v>
      </c>
      <c r="BK359" s="15">
        <v>46.02</v>
      </c>
      <c r="BL359" s="15">
        <v>38.03</v>
      </c>
      <c r="BN359" s="66">
        <v>86.09</v>
      </c>
      <c r="BO359" s="15">
        <v>12.27</v>
      </c>
      <c r="BP359" s="15">
        <v>51.72</v>
      </c>
      <c r="BQ359" s="15">
        <v>56.63</v>
      </c>
      <c r="BU359" s="66"/>
      <c r="BV359" s="66"/>
      <c r="BW359" s="66"/>
      <c r="BX359" s="66"/>
      <c r="BY359" s="66"/>
      <c r="BZ359" s="66"/>
      <c r="CA359" s="66"/>
      <c r="CB359" s="66"/>
      <c r="CC359" s="66"/>
      <c r="CD359" s="66"/>
      <c r="CE359" s="66"/>
      <c r="CF359" s="66"/>
    </row>
    <row r="360" spans="1:84">
      <c r="A360" s="71">
        <v>36071</v>
      </c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  <c r="AY360" s="66"/>
      <c r="AZ360" s="66"/>
      <c r="BA360" s="66"/>
      <c r="BB360" s="66">
        <v>70.010000000000005</v>
      </c>
      <c r="BC360" s="66">
        <f>68.19</f>
        <v>68.19</v>
      </c>
      <c r="BD360" s="66"/>
      <c r="BE360" s="66">
        <v>210.92</v>
      </c>
      <c r="BG360" s="15">
        <v>108.48</v>
      </c>
      <c r="BH360" s="15">
        <v>100.72</v>
      </c>
      <c r="BI360" s="66">
        <v>42.23</v>
      </c>
      <c r="BJ360" s="15">
        <v>22.3</v>
      </c>
      <c r="BK360" s="15">
        <v>41.71</v>
      </c>
      <c r="BL360" s="15">
        <v>37.58</v>
      </c>
      <c r="BN360" s="66">
        <v>87.02</v>
      </c>
      <c r="BO360" s="15">
        <v>12.16</v>
      </c>
      <c r="BP360" s="15">
        <v>50.68</v>
      </c>
      <c r="BQ360" s="15">
        <v>57.96</v>
      </c>
      <c r="BU360" s="66"/>
      <c r="BV360" s="66"/>
      <c r="BW360" s="66"/>
      <c r="BX360" s="66"/>
      <c r="BY360" s="66"/>
      <c r="BZ360" s="66"/>
      <c r="CA360" s="66"/>
      <c r="CB360" s="66"/>
      <c r="CC360" s="66"/>
      <c r="CD360" s="66"/>
      <c r="CE360" s="66"/>
      <c r="CF360" s="66"/>
    </row>
    <row r="361" spans="1:84">
      <c r="A361" s="71">
        <v>36078</v>
      </c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6"/>
      <c r="BB361" s="66">
        <v>69.23</v>
      </c>
      <c r="BC361" s="66">
        <f>68.72</f>
        <v>68.72</v>
      </c>
      <c r="BD361" s="66"/>
      <c r="BE361" s="66">
        <v>197.21</v>
      </c>
      <c r="BG361" s="15">
        <v>100.72</v>
      </c>
      <c r="BH361" s="15">
        <v>94.21</v>
      </c>
      <c r="BI361" s="66">
        <v>42.23</v>
      </c>
      <c r="BJ361" s="15">
        <v>22.9</v>
      </c>
      <c r="BK361" s="15">
        <v>41.17</v>
      </c>
      <c r="BL361" s="15">
        <v>35.57</v>
      </c>
      <c r="BN361" s="66">
        <v>84.83</v>
      </c>
      <c r="BO361" s="15">
        <v>12.03</v>
      </c>
      <c r="BP361" s="15">
        <v>51.21</v>
      </c>
      <c r="BQ361" s="15">
        <v>59.87</v>
      </c>
      <c r="BU361" s="66"/>
      <c r="BV361" s="66"/>
      <c r="BW361" s="66"/>
      <c r="BX361" s="66"/>
      <c r="BY361" s="66"/>
      <c r="BZ361" s="66"/>
      <c r="CA361" s="66"/>
      <c r="CB361" s="66"/>
      <c r="CC361" s="66"/>
      <c r="CD361" s="66"/>
      <c r="CE361" s="66"/>
      <c r="CF361" s="66"/>
    </row>
    <row r="362" spans="1:84">
      <c r="A362" s="71">
        <v>36085</v>
      </c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  <c r="AY362" s="66"/>
      <c r="AZ362" s="66"/>
      <c r="BA362" s="66"/>
      <c r="BB362" s="66">
        <v>68.069999999999993</v>
      </c>
      <c r="BC362" s="66">
        <f>67.6</f>
        <v>67.599999999999994</v>
      </c>
      <c r="BD362" s="66"/>
      <c r="BE362" s="66">
        <v>183.87</v>
      </c>
      <c r="BG362" s="15">
        <v>94.06</v>
      </c>
      <c r="BH362" s="15">
        <v>87.36</v>
      </c>
      <c r="BI362" s="66">
        <v>41.38</v>
      </c>
      <c r="BJ362" s="15">
        <v>21.5</v>
      </c>
      <c r="BK362" s="15">
        <v>42.58</v>
      </c>
      <c r="BL362" s="15">
        <v>35.69</v>
      </c>
      <c r="BN362" s="66">
        <v>85.1</v>
      </c>
      <c r="BO362" s="15">
        <v>11.63</v>
      </c>
      <c r="BP362" s="15">
        <v>50.18</v>
      </c>
      <c r="BQ362" s="15">
        <v>62.49</v>
      </c>
      <c r="BU362" s="66"/>
      <c r="BV362" s="66"/>
      <c r="BW362" s="66"/>
      <c r="BX362" s="66"/>
      <c r="BY362" s="66"/>
      <c r="BZ362" s="66"/>
      <c r="CA362" s="66"/>
      <c r="CB362" s="66"/>
      <c r="CC362" s="66"/>
      <c r="CD362" s="66"/>
      <c r="CE362" s="66"/>
      <c r="CF362" s="66"/>
    </row>
    <row r="363" spans="1:84">
      <c r="A363" s="71">
        <v>36092</v>
      </c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/>
      <c r="AX363" s="66"/>
      <c r="AY363" s="66"/>
      <c r="AZ363" s="66"/>
      <c r="BA363" s="66"/>
      <c r="BB363" s="66">
        <v>68.319999999999993</v>
      </c>
      <c r="BC363" s="66">
        <f>66.05</f>
        <v>66.05</v>
      </c>
      <c r="BD363" s="66"/>
      <c r="BE363" s="66">
        <v>175.59</v>
      </c>
      <c r="BG363" s="15">
        <v>91.72</v>
      </c>
      <c r="BH363" s="15">
        <v>86.25</v>
      </c>
      <c r="BI363" s="66">
        <v>37.56</v>
      </c>
      <c r="BJ363" s="15">
        <v>20.25</v>
      </c>
      <c r="BK363" s="15">
        <v>39.93</v>
      </c>
      <c r="BL363" s="15">
        <v>33.22</v>
      </c>
      <c r="BN363" s="66">
        <v>84.88</v>
      </c>
      <c r="BO363" s="15">
        <v>12.36</v>
      </c>
      <c r="BP363" s="15">
        <v>46.79</v>
      </c>
      <c r="BQ363" s="15">
        <v>67.180000000000007</v>
      </c>
      <c r="BU363" s="66"/>
      <c r="BV363" s="66"/>
      <c r="BW363" s="66"/>
      <c r="BX363" s="66"/>
      <c r="BY363" s="66"/>
      <c r="BZ363" s="66"/>
      <c r="CA363" s="66"/>
      <c r="CB363" s="66"/>
      <c r="CC363" s="66"/>
      <c r="CD363" s="66"/>
      <c r="CE363" s="66"/>
      <c r="CF363" s="66"/>
    </row>
    <row r="364" spans="1:84">
      <c r="A364" s="71">
        <v>36099</v>
      </c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  <c r="AY364" s="66"/>
      <c r="AZ364" s="66"/>
      <c r="BA364" s="66"/>
      <c r="BB364" s="66">
        <v>67.87</v>
      </c>
      <c r="BC364" s="66">
        <f>64.18</f>
        <v>64.180000000000007</v>
      </c>
      <c r="BD364" s="66"/>
      <c r="BE364" s="66">
        <v>174.9</v>
      </c>
      <c r="BG364" s="15">
        <v>91.98</v>
      </c>
      <c r="BH364" s="15">
        <v>88.1</v>
      </c>
      <c r="BI364" s="66">
        <v>37.53</v>
      </c>
      <c r="BJ364" s="15">
        <v>20.91</v>
      </c>
      <c r="BK364" s="15">
        <v>38.75</v>
      </c>
      <c r="BL364" s="15">
        <v>30.62</v>
      </c>
      <c r="BN364" s="66">
        <v>82.48</v>
      </c>
      <c r="BO364" s="15">
        <v>11.14</v>
      </c>
      <c r="BP364" s="15">
        <v>45.71</v>
      </c>
      <c r="BQ364" s="15">
        <v>69.790000000000006</v>
      </c>
      <c r="BU364" s="66"/>
      <c r="BV364" s="66"/>
      <c r="BW364" s="66"/>
      <c r="BX364" s="66"/>
      <c r="BY364" s="66"/>
      <c r="BZ364" s="66"/>
      <c r="CA364" s="66"/>
      <c r="CB364" s="66"/>
      <c r="CC364" s="66"/>
      <c r="CD364" s="66"/>
      <c r="CE364" s="66"/>
      <c r="CF364" s="66"/>
    </row>
    <row r="365" spans="1:84">
      <c r="A365" s="71">
        <v>36106</v>
      </c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  <c r="AY365" s="66"/>
      <c r="AZ365" s="66"/>
      <c r="BA365" s="66"/>
      <c r="BB365" s="66">
        <v>67.430000000000007</v>
      </c>
      <c r="BC365" s="66">
        <f>64.18</f>
        <v>64.180000000000007</v>
      </c>
      <c r="BD365" s="66"/>
      <c r="BE365" s="66">
        <v>176.97</v>
      </c>
      <c r="BG365" s="15">
        <v>91.59</v>
      </c>
      <c r="BH365" s="15">
        <v>87.06</v>
      </c>
      <c r="BI365" s="66">
        <v>37.58</v>
      </c>
      <c r="BJ365" s="15">
        <v>20.399999999999999</v>
      </c>
      <c r="BK365" s="15">
        <v>37.729999999999997</v>
      </c>
      <c r="BL365" s="15">
        <v>32.04</v>
      </c>
      <c r="BN365" s="66">
        <v>76.83</v>
      </c>
      <c r="BO365" s="15">
        <v>12.16</v>
      </c>
      <c r="BP365" s="15">
        <v>44.28</v>
      </c>
      <c r="BQ365" s="15">
        <v>69.150000000000006</v>
      </c>
      <c r="BU365" s="66"/>
      <c r="BV365" s="66"/>
      <c r="BW365" s="66"/>
      <c r="BX365" s="66"/>
      <c r="BY365" s="66"/>
      <c r="BZ365" s="66"/>
      <c r="CA365" s="66"/>
      <c r="CB365" s="66"/>
      <c r="CC365" s="66"/>
      <c r="CD365" s="66"/>
      <c r="CE365" s="66"/>
      <c r="CF365" s="66"/>
    </row>
    <row r="366" spans="1:84">
      <c r="A366" s="71">
        <v>36113</v>
      </c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  <c r="AY366" s="66"/>
      <c r="AZ366" s="66"/>
      <c r="BA366" s="66"/>
      <c r="BB366" s="66">
        <v>67.08</v>
      </c>
      <c r="BC366" s="66">
        <f>64.35</f>
        <v>64.349999999999994</v>
      </c>
      <c r="BD366" s="66"/>
      <c r="BE366" s="66">
        <v>176.04</v>
      </c>
      <c r="BG366" s="15">
        <v>91.58</v>
      </c>
      <c r="BH366" s="15">
        <v>84.4</v>
      </c>
      <c r="BI366" s="66">
        <v>36.94</v>
      </c>
      <c r="BJ366" s="15">
        <v>20.36</v>
      </c>
      <c r="BK366" s="15">
        <v>37.79</v>
      </c>
      <c r="BL366" s="15">
        <v>32.28</v>
      </c>
      <c r="BN366" s="66">
        <v>76.92</v>
      </c>
      <c r="BO366" s="15">
        <v>12.31</v>
      </c>
      <c r="BP366" s="15">
        <v>46.33</v>
      </c>
      <c r="BQ366" s="15">
        <v>68.88</v>
      </c>
      <c r="BU366" s="66"/>
      <c r="BV366" s="66"/>
      <c r="BW366" s="66"/>
      <c r="BX366" s="66"/>
      <c r="BY366" s="66"/>
      <c r="BZ366" s="66"/>
      <c r="CA366" s="66"/>
      <c r="CB366" s="66"/>
      <c r="CC366" s="66"/>
      <c r="CD366" s="66"/>
      <c r="CE366" s="66"/>
      <c r="CF366" s="66"/>
    </row>
    <row r="367" spans="1:84">
      <c r="A367" s="71">
        <v>36120</v>
      </c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/>
      <c r="AW367" s="66"/>
      <c r="AX367" s="66"/>
      <c r="AY367" s="66"/>
      <c r="AZ367" s="66"/>
      <c r="BA367" s="66"/>
      <c r="BB367" s="66">
        <v>65.64</v>
      </c>
      <c r="BC367" s="66">
        <f>63.64</f>
        <v>63.64</v>
      </c>
      <c r="BD367" s="66"/>
      <c r="BE367" s="66">
        <v>166.04</v>
      </c>
      <c r="BG367" s="15">
        <v>89.64</v>
      </c>
      <c r="BH367" s="15">
        <v>77.430000000000007</v>
      </c>
      <c r="BI367" s="66">
        <v>36.51</v>
      </c>
      <c r="BJ367" s="15">
        <v>20.18</v>
      </c>
      <c r="BK367" s="15">
        <v>38.29</v>
      </c>
      <c r="BL367" s="15">
        <v>31.58</v>
      </c>
      <c r="BN367" s="66">
        <v>82.42</v>
      </c>
      <c r="BO367" s="15">
        <v>11.9</v>
      </c>
      <c r="BP367" s="15">
        <v>45.98</v>
      </c>
      <c r="BQ367" s="15">
        <v>68.09</v>
      </c>
      <c r="BU367" s="66"/>
      <c r="BV367" s="66"/>
      <c r="BW367" s="66"/>
      <c r="BX367" s="66"/>
      <c r="BY367" s="66"/>
      <c r="BZ367" s="66"/>
      <c r="CA367" s="66"/>
      <c r="CB367" s="66"/>
      <c r="CC367" s="66"/>
      <c r="CD367" s="66"/>
      <c r="CE367" s="66"/>
      <c r="CF367" s="66"/>
    </row>
    <row r="368" spans="1:84">
      <c r="A368" s="71">
        <v>36127</v>
      </c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  <c r="AV368" s="66"/>
      <c r="AW368" s="66"/>
      <c r="AX368" s="66"/>
      <c r="AY368" s="66"/>
      <c r="AZ368" s="66"/>
      <c r="BA368" s="66"/>
      <c r="BB368" s="66">
        <v>65.040000000000006</v>
      </c>
      <c r="BC368" s="66">
        <f>62.69</f>
        <v>62.69</v>
      </c>
      <c r="BD368" s="66"/>
      <c r="BE368" s="66">
        <v>162.09</v>
      </c>
      <c r="BG368" s="15">
        <v>81.98</v>
      </c>
      <c r="BH368" s="15">
        <v>68.849999999999994</v>
      </c>
      <c r="BI368" s="66">
        <v>35.770000000000003</v>
      </c>
      <c r="BJ368" s="15">
        <v>19.38</v>
      </c>
      <c r="BK368" s="15">
        <v>37.58</v>
      </c>
      <c r="BL368" s="15">
        <v>31.69</v>
      </c>
      <c r="BN368" s="66">
        <v>86.11</v>
      </c>
      <c r="BO368" s="15">
        <v>12.19</v>
      </c>
      <c r="BP368" s="15">
        <v>46.22</v>
      </c>
      <c r="BQ368" s="15">
        <v>67.86</v>
      </c>
      <c r="BU368" s="66"/>
      <c r="BV368" s="66"/>
      <c r="BW368" s="66"/>
      <c r="BX368" s="66"/>
      <c r="BY368" s="66"/>
      <c r="BZ368" s="66"/>
      <c r="CA368" s="66"/>
      <c r="CB368" s="66"/>
      <c r="CC368" s="66"/>
      <c r="CD368" s="66"/>
      <c r="CE368" s="66"/>
      <c r="CF368" s="66"/>
    </row>
    <row r="369" spans="1:84">
      <c r="A369" s="71">
        <v>36134</v>
      </c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  <c r="AY369" s="66"/>
      <c r="AZ369" s="66"/>
      <c r="BA369" s="66"/>
      <c r="BB369" s="66">
        <v>63.92</v>
      </c>
      <c r="BC369" s="66">
        <f>60.85</f>
        <v>60.85</v>
      </c>
      <c r="BD369" s="66"/>
      <c r="BE369" s="66">
        <v>160.47</v>
      </c>
      <c r="BG369" s="15">
        <v>79.41</v>
      </c>
      <c r="BH369" s="15">
        <v>70.510000000000005</v>
      </c>
      <c r="BI369" s="66">
        <v>36.25</v>
      </c>
      <c r="BJ369" s="15">
        <v>19.399999999999999</v>
      </c>
      <c r="BK369" s="15">
        <v>37.47</v>
      </c>
      <c r="BL369" s="15">
        <v>32.950000000000003</v>
      </c>
      <c r="BN369" s="66">
        <v>88.09</v>
      </c>
      <c r="BO369" s="15">
        <v>12.77</v>
      </c>
      <c r="BP369" s="15">
        <v>44.52</v>
      </c>
      <c r="BQ369" s="15">
        <v>65.260000000000005</v>
      </c>
      <c r="BU369" s="66"/>
      <c r="BV369" s="66"/>
      <c r="BW369" s="66"/>
      <c r="BX369" s="66"/>
      <c r="BY369" s="66"/>
      <c r="BZ369" s="66"/>
      <c r="CA369" s="66"/>
      <c r="CB369" s="66"/>
      <c r="CC369" s="66"/>
      <c r="CD369" s="66"/>
      <c r="CE369" s="66"/>
      <c r="CF369" s="66"/>
    </row>
    <row r="370" spans="1:84">
      <c r="A370" s="71">
        <v>36141</v>
      </c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  <c r="AV370" s="66"/>
      <c r="AW370" s="66"/>
      <c r="AX370" s="66"/>
      <c r="AY370" s="66"/>
      <c r="AZ370" s="66"/>
      <c r="BA370" s="66"/>
      <c r="BB370" s="66">
        <v>63.6</v>
      </c>
      <c r="BC370" s="66">
        <f>60.02</f>
        <v>60.02</v>
      </c>
      <c r="BD370" s="66"/>
      <c r="BE370" s="66">
        <v>157.11000000000001</v>
      </c>
      <c r="BG370" s="15">
        <v>79.22</v>
      </c>
      <c r="BH370" s="15">
        <v>70.97</v>
      </c>
      <c r="BI370" s="66">
        <v>34.72</v>
      </c>
      <c r="BJ370" s="15">
        <v>18.37</v>
      </c>
      <c r="BK370" s="15">
        <v>35.35</v>
      </c>
      <c r="BL370" s="15">
        <v>31.85</v>
      </c>
      <c r="BN370" s="66">
        <v>88.02</v>
      </c>
      <c r="BO370" s="15">
        <v>13.35</v>
      </c>
      <c r="BP370" s="15">
        <v>46.37</v>
      </c>
      <c r="BQ370" s="15">
        <v>52.71</v>
      </c>
      <c r="BU370" s="66"/>
      <c r="BV370" s="66"/>
      <c r="BW370" s="66"/>
      <c r="BX370" s="66"/>
      <c r="BY370" s="66"/>
      <c r="BZ370" s="66"/>
      <c r="CA370" s="66"/>
      <c r="CB370" s="66"/>
      <c r="CC370" s="66"/>
      <c r="CD370" s="66"/>
      <c r="CE370" s="66"/>
      <c r="CF370" s="66"/>
    </row>
    <row r="371" spans="1:84">
      <c r="A371" s="71">
        <v>36148</v>
      </c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/>
      <c r="AZ371" s="66"/>
      <c r="BA371" s="66"/>
      <c r="BB371" s="66">
        <v>63.26</v>
      </c>
      <c r="BC371" s="66">
        <f>59.63</f>
        <v>59.63</v>
      </c>
      <c r="BD371" s="66"/>
      <c r="BE371" s="66">
        <v>154.56</v>
      </c>
      <c r="BG371" s="15">
        <v>78.260000000000005</v>
      </c>
      <c r="BH371" s="15">
        <v>69.97</v>
      </c>
      <c r="BI371" s="66">
        <v>31.53</v>
      </c>
      <c r="BJ371" s="15">
        <v>17.510000000000002</v>
      </c>
      <c r="BK371" s="15">
        <v>33.68</v>
      </c>
      <c r="BL371" s="15">
        <v>31.26</v>
      </c>
      <c r="BN371" s="66">
        <v>87.93</v>
      </c>
      <c r="BO371" s="15">
        <v>13.34</v>
      </c>
      <c r="BP371" s="15">
        <v>45.05</v>
      </c>
      <c r="BQ371" s="15">
        <v>46.38</v>
      </c>
      <c r="BU371" s="66"/>
      <c r="BV371" s="66"/>
      <c r="BW371" s="66"/>
      <c r="BX371" s="66"/>
      <c r="BY371" s="66"/>
      <c r="BZ371" s="66"/>
      <c r="CA371" s="66"/>
      <c r="CB371" s="66"/>
      <c r="CC371" s="66"/>
      <c r="CD371" s="66"/>
      <c r="CE371" s="66"/>
      <c r="CF371" s="66"/>
    </row>
    <row r="372" spans="1:84">
      <c r="A372" s="71">
        <v>36155</v>
      </c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/>
      <c r="AS372" s="66"/>
      <c r="AT372" s="66"/>
      <c r="AU372" s="66"/>
      <c r="AV372" s="66"/>
      <c r="AW372" s="66"/>
      <c r="AX372" s="66"/>
      <c r="AY372" s="66"/>
      <c r="AZ372" s="66"/>
      <c r="BA372" s="66"/>
      <c r="BB372" s="66">
        <v>62.48</v>
      </c>
      <c r="BC372" s="66">
        <f>59.02</f>
        <v>59.02</v>
      </c>
      <c r="BD372" s="66"/>
      <c r="BE372" s="66">
        <v>159.9</v>
      </c>
      <c r="BG372" s="15">
        <v>73.87</v>
      </c>
      <c r="BH372" s="15">
        <v>63.87</v>
      </c>
      <c r="BI372" s="66">
        <v>31.33</v>
      </c>
      <c r="BJ372" s="15">
        <v>17.45</v>
      </c>
      <c r="BK372" s="15">
        <v>32.549999999999997</v>
      </c>
      <c r="BL372" s="15">
        <v>29.64</v>
      </c>
      <c r="BN372" s="66">
        <v>89.22</v>
      </c>
      <c r="BO372" s="15">
        <v>13.12</v>
      </c>
      <c r="BP372" s="15">
        <v>47.24</v>
      </c>
      <c r="BQ372" s="15">
        <v>47.09</v>
      </c>
      <c r="BU372" s="66"/>
      <c r="BV372" s="66"/>
      <c r="BW372" s="66"/>
      <c r="BX372" s="66"/>
      <c r="BY372" s="66"/>
      <c r="BZ372" s="66"/>
      <c r="CA372" s="66"/>
      <c r="CB372" s="66"/>
      <c r="CC372" s="66"/>
      <c r="CD372" s="66"/>
      <c r="CE372" s="66"/>
      <c r="CF372" s="66"/>
    </row>
    <row r="373" spans="1:84">
      <c r="A373" s="71">
        <v>36162</v>
      </c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  <c r="AV373" s="66"/>
      <c r="AW373" s="66"/>
      <c r="AX373" s="66"/>
      <c r="AY373" s="66"/>
      <c r="AZ373" s="66"/>
      <c r="BA373" s="66"/>
      <c r="BB373" s="66">
        <v>63.46</v>
      </c>
      <c r="BC373" s="66">
        <f>59.48</f>
        <v>59.48</v>
      </c>
      <c r="BD373" s="66"/>
      <c r="BE373" s="66">
        <v>145</v>
      </c>
      <c r="BI373" s="66">
        <v>23.5</v>
      </c>
      <c r="BN373" s="66">
        <v>84.5</v>
      </c>
      <c r="BU373" s="66"/>
      <c r="BV373" s="66"/>
      <c r="BW373" s="66"/>
      <c r="BX373" s="66"/>
      <c r="BY373" s="66"/>
      <c r="BZ373" s="66"/>
      <c r="CA373" s="66"/>
      <c r="CB373" s="66"/>
      <c r="CC373" s="66"/>
      <c r="CD373" s="66"/>
      <c r="CE373" s="66"/>
      <c r="CF373" s="66"/>
    </row>
    <row r="374" spans="1:84">
      <c r="A374" s="71">
        <v>36169</v>
      </c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  <c r="AV374" s="66"/>
      <c r="AW374" s="66"/>
      <c r="AX374" s="66"/>
      <c r="AY374" s="66"/>
      <c r="AZ374" s="66"/>
      <c r="BA374" s="66"/>
      <c r="BB374" s="66">
        <v>61.87</v>
      </c>
      <c r="BC374" s="66">
        <f>59.68</f>
        <v>59.68</v>
      </c>
      <c r="BD374" s="66"/>
      <c r="BE374" s="66">
        <v>155.35</v>
      </c>
      <c r="BG374" s="15">
        <v>73.790000000000006</v>
      </c>
      <c r="BH374" s="15">
        <v>69.78</v>
      </c>
      <c r="BI374" s="66">
        <v>30.58</v>
      </c>
      <c r="BJ374" s="15">
        <v>17.77</v>
      </c>
      <c r="BK374" s="15">
        <v>32.590000000000003</v>
      </c>
      <c r="BL374" s="15">
        <v>29.26</v>
      </c>
      <c r="BN374" s="66">
        <v>94.65</v>
      </c>
      <c r="BO374" s="15">
        <v>13.21</v>
      </c>
      <c r="BP374" s="15">
        <v>44.94</v>
      </c>
      <c r="BQ374" s="15">
        <v>48.84</v>
      </c>
      <c r="BU374" s="66"/>
      <c r="BV374" s="66"/>
      <c r="BW374" s="66"/>
      <c r="BX374" s="66"/>
      <c r="BY374" s="66"/>
      <c r="BZ374" s="66"/>
      <c r="CA374" s="66"/>
      <c r="CB374" s="66"/>
      <c r="CC374" s="66"/>
      <c r="CD374" s="66"/>
      <c r="CE374" s="66"/>
      <c r="CF374" s="66"/>
    </row>
    <row r="375" spans="1:84">
      <c r="A375" s="71">
        <v>36176</v>
      </c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  <c r="AV375" s="66"/>
      <c r="AW375" s="66"/>
      <c r="AX375" s="66"/>
      <c r="AY375" s="66"/>
      <c r="AZ375" s="66"/>
      <c r="BA375" s="66"/>
      <c r="BB375" s="66">
        <v>61.52</v>
      </c>
      <c r="BC375" s="66">
        <f>59.26</f>
        <v>59.26</v>
      </c>
      <c r="BD375" s="66"/>
      <c r="BE375" s="66">
        <v>158.13999999999999</v>
      </c>
      <c r="BG375" s="15">
        <v>76.22</v>
      </c>
      <c r="BH375" s="15">
        <v>73.09</v>
      </c>
      <c r="BI375" s="66">
        <v>31.56</v>
      </c>
      <c r="BJ375" s="15">
        <v>17.09</v>
      </c>
      <c r="BK375" s="15">
        <v>32.07</v>
      </c>
      <c r="BL375" s="15">
        <v>26.48</v>
      </c>
      <c r="BN375" s="66">
        <v>97.76</v>
      </c>
      <c r="BO375" s="15">
        <v>13.43</v>
      </c>
      <c r="BP375" s="15">
        <v>48.99</v>
      </c>
      <c r="BQ375" s="15">
        <v>49.13</v>
      </c>
      <c r="BU375" s="66"/>
      <c r="BV375" s="66"/>
      <c r="BW375" s="66"/>
      <c r="BX375" s="66"/>
      <c r="BY375" s="66"/>
      <c r="BZ375" s="66"/>
      <c r="CA375" s="66"/>
      <c r="CB375" s="66"/>
      <c r="CC375" s="66"/>
      <c r="CD375" s="66"/>
      <c r="CE375" s="66"/>
      <c r="CF375" s="66"/>
    </row>
    <row r="376" spans="1:84">
      <c r="A376" s="71">
        <v>36183</v>
      </c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  <c r="AV376" s="66"/>
      <c r="AW376" s="66"/>
      <c r="AX376" s="66"/>
      <c r="AY376" s="66"/>
      <c r="AZ376" s="66"/>
      <c r="BA376" s="66"/>
      <c r="BB376" s="66">
        <v>61.51</v>
      </c>
      <c r="BC376" s="66">
        <f>58.89</f>
        <v>58.89</v>
      </c>
      <c r="BD376" s="66"/>
      <c r="BE376" s="66">
        <v>161.29</v>
      </c>
      <c r="BG376" s="15">
        <v>80.25</v>
      </c>
      <c r="BH376" s="15">
        <v>77.180000000000007</v>
      </c>
      <c r="BI376" s="66">
        <v>30.96</v>
      </c>
      <c r="BJ376" s="15">
        <v>17.53</v>
      </c>
      <c r="BK376" s="15">
        <v>32.24</v>
      </c>
      <c r="BL376" s="15">
        <v>28.95</v>
      </c>
      <c r="BN376" s="66">
        <v>96.91</v>
      </c>
      <c r="BO376" s="15">
        <v>13.39</v>
      </c>
      <c r="BP376" s="15">
        <v>50.77</v>
      </c>
      <c r="BQ376" s="15">
        <v>48.95</v>
      </c>
      <c r="BU376" s="66"/>
      <c r="BV376" s="66"/>
      <c r="BW376" s="66"/>
      <c r="BX376" s="66"/>
      <c r="BY376" s="66"/>
      <c r="BZ376" s="66"/>
      <c r="CA376" s="66"/>
      <c r="CB376" s="66"/>
      <c r="CC376" s="66"/>
      <c r="CD376" s="66"/>
      <c r="CE376" s="66"/>
      <c r="CF376" s="66"/>
    </row>
    <row r="377" spans="1:84">
      <c r="A377" s="71">
        <v>36190</v>
      </c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  <c r="AV377" s="66"/>
      <c r="AW377" s="66"/>
      <c r="AX377" s="66"/>
      <c r="AY377" s="66"/>
      <c r="AZ377" s="66"/>
      <c r="BA377" s="66"/>
      <c r="BB377" s="66">
        <v>61.51</v>
      </c>
      <c r="BC377" s="66">
        <f>58.43</f>
        <v>58.43</v>
      </c>
      <c r="BD377" s="66"/>
      <c r="BE377" s="66">
        <v>158.32</v>
      </c>
      <c r="BG377" s="15">
        <v>83</v>
      </c>
      <c r="BH377" s="15">
        <v>78.92</v>
      </c>
      <c r="BI377" s="66">
        <v>28.64</v>
      </c>
      <c r="BJ377" s="15">
        <v>17.23</v>
      </c>
      <c r="BK377" s="15">
        <v>33.950000000000003</v>
      </c>
      <c r="BL377" s="15">
        <v>25.59</v>
      </c>
      <c r="BN377" s="66">
        <v>93.39</v>
      </c>
      <c r="BO377" s="15">
        <v>13.38</v>
      </c>
      <c r="BP377" s="15">
        <v>49.46</v>
      </c>
      <c r="BQ377" s="15">
        <v>47.41</v>
      </c>
      <c r="BU377" s="66"/>
      <c r="BV377" s="66"/>
      <c r="BW377" s="66"/>
      <c r="BX377" s="66"/>
      <c r="BY377" s="66"/>
      <c r="BZ377" s="66"/>
      <c r="CA377" s="66"/>
      <c r="CB377" s="66"/>
      <c r="CC377" s="66"/>
      <c r="CD377" s="66"/>
      <c r="CE377" s="66"/>
      <c r="CF377" s="66"/>
    </row>
    <row r="378" spans="1:84">
      <c r="A378" s="71">
        <v>36197</v>
      </c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6"/>
      <c r="BB378" s="66">
        <v>60.6</v>
      </c>
      <c r="BC378" s="66">
        <f>58.45</f>
        <v>58.45</v>
      </c>
      <c r="BD378" s="66"/>
      <c r="BE378" s="66">
        <v>160.62</v>
      </c>
      <c r="BG378" s="15">
        <v>84.17</v>
      </c>
      <c r="BH378" s="15">
        <v>78.95</v>
      </c>
      <c r="BI378" s="66">
        <v>29.85</v>
      </c>
      <c r="BJ378" s="15">
        <v>17.37</v>
      </c>
      <c r="BK378" s="15">
        <v>33.86</v>
      </c>
      <c r="BL378" s="15">
        <v>25.79</v>
      </c>
      <c r="BN378" s="66">
        <v>82.78</v>
      </c>
      <c r="BO378" s="15">
        <v>13.51</v>
      </c>
      <c r="BP378" s="15">
        <v>50.95</v>
      </c>
      <c r="BQ378" s="15">
        <v>47.53</v>
      </c>
      <c r="BU378" s="66"/>
      <c r="BV378" s="66"/>
      <c r="BW378" s="66"/>
      <c r="BX378" s="66"/>
      <c r="BY378" s="66"/>
      <c r="BZ378" s="66"/>
      <c r="CA378" s="66"/>
      <c r="CB378" s="66"/>
      <c r="CC378" s="66"/>
      <c r="CD378" s="66"/>
      <c r="CE378" s="66"/>
      <c r="CF378" s="66"/>
    </row>
    <row r="379" spans="1:84">
      <c r="A379" s="71">
        <v>36204</v>
      </c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6"/>
      <c r="BB379" s="66">
        <v>59.6</v>
      </c>
      <c r="BC379" s="66">
        <f>58.16</f>
        <v>58.16</v>
      </c>
      <c r="BD379" s="66"/>
      <c r="BE379" s="66">
        <v>157.66</v>
      </c>
      <c r="BG379" s="15">
        <v>84.7</v>
      </c>
      <c r="BH379" s="15">
        <v>79.040000000000006</v>
      </c>
      <c r="BI379" s="66">
        <v>29.56</v>
      </c>
      <c r="BJ379" s="15">
        <v>18.07</v>
      </c>
      <c r="BK379" s="15">
        <v>34.61</v>
      </c>
      <c r="BL379" s="15">
        <v>26.3</v>
      </c>
      <c r="BN379" s="66">
        <v>71.78</v>
      </c>
      <c r="BO379" s="15">
        <v>13.04</v>
      </c>
      <c r="BP379" s="15">
        <v>46.64</v>
      </c>
      <c r="BQ379" s="15">
        <v>48.66</v>
      </c>
      <c r="BU379" s="66"/>
      <c r="BV379" s="66"/>
      <c r="BW379" s="66"/>
      <c r="BX379" s="66"/>
      <c r="BY379" s="66"/>
      <c r="BZ379" s="66"/>
      <c r="CA379" s="66"/>
      <c r="CB379" s="66"/>
      <c r="CC379" s="66"/>
      <c r="CD379" s="66"/>
      <c r="CE379" s="66"/>
      <c r="CF379" s="66"/>
    </row>
    <row r="380" spans="1:84">
      <c r="A380" s="71">
        <v>36211</v>
      </c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6"/>
      <c r="BB380" s="66">
        <v>59.2</v>
      </c>
      <c r="BC380" s="66">
        <f>57.89</f>
        <v>57.89</v>
      </c>
      <c r="BD380" s="66"/>
      <c r="BE380" s="66">
        <v>155.88999999999999</v>
      </c>
      <c r="BG380" s="15">
        <v>86.12</v>
      </c>
      <c r="BH380" s="15">
        <v>81.180000000000007</v>
      </c>
      <c r="BI380" s="66">
        <v>29.21</v>
      </c>
      <c r="BJ380" s="15">
        <v>17.66</v>
      </c>
      <c r="BK380" s="15">
        <v>34.99</v>
      </c>
      <c r="BL380" s="15">
        <v>25.89</v>
      </c>
      <c r="BN380" s="66">
        <v>70.19</v>
      </c>
      <c r="BO380" s="15">
        <v>13.25</v>
      </c>
      <c r="BP380" s="15">
        <v>47.51</v>
      </c>
      <c r="BQ380" s="15">
        <v>49.36</v>
      </c>
      <c r="BU380" s="66"/>
      <c r="BV380" s="66"/>
      <c r="BW380" s="66"/>
      <c r="BX380" s="66"/>
      <c r="BY380" s="66"/>
      <c r="BZ380" s="66"/>
      <c r="CA380" s="66"/>
      <c r="CB380" s="66"/>
      <c r="CC380" s="66"/>
      <c r="CD380" s="66"/>
      <c r="CE380" s="66"/>
      <c r="CF380" s="66"/>
    </row>
    <row r="381" spans="1:84">
      <c r="A381" s="71">
        <v>36218</v>
      </c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6"/>
      <c r="AX381" s="66"/>
      <c r="AY381" s="66"/>
      <c r="AZ381" s="66"/>
      <c r="BA381" s="66"/>
      <c r="BB381" s="66">
        <v>59.07</v>
      </c>
      <c r="BC381" s="66">
        <f>57.43</f>
        <v>57.43</v>
      </c>
      <c r="BD381" s="66"/>
      <c r="BE381" s="66">
        <v>155.91999999999999</v>
      </c>
      <c r="BG381" s="15">
        <v>87.11</v>
      </c>
      <c r="BH381" s="15">
        <v>82.13</v>
      </c>
      <c r="BI381" s="66">
        <v>29.71</v>
      </c>
      <c r="BJ381" s="15">
        <v>17.32</v>
      </c>
      <c r="BK381" s="15">
        <v>35.32</v>
      </c>
      <c r="BL381" s="15">
        <v>26.06</v>
      </c>
      <c r="BN381" s="66">
        <v>66.930000000000007</v>
      </c>
      <c r="BO381" s="15">
        <v>13.2</v>
      </c>
      <c r="BP381" s="15">
        <v>38.9</v>
      </c>
      <c r="BQ381" s="15">
        <v>55.41</v>
      </c>
      <c r="BU381" s="66"/>
      <c r="BV381" s="66"/>
      <c r="BW381" s="66"/>
      <c r="BX381" s="66"/>
      <c r="BY381" s="66"/>
      <c r="BZ381" s="66"/>
      <c r="CA381" s="66"/>
      <c r="CB381" s="66"/>
      <c r="CC381" s="66"/>
      <c r="CD381" s="66"/>
      <c r="CE381" s="66"/>
      <c r="CF381" s="66"/>
    </row>
    <row r="382" spans="1:84">
      <c r="A382" s="71">
        <v>36225</v>
      </c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  <c r="AY382" s="66"/>
      <c r="AZ382" s="66"/>
      <c r="BA382" s="66"/>
      <c r="BB382" s="66">
        <v>58.56</v>
      </c>
      <c r="BC382" s="66">
        <f>57.32</f>
        <v>57.32</v>
      </c>
      <c r="BD382" s="66"/>
      <c r="BE382" s="66">
        <v>155.85</v>
      </c>
      <c r="BG382" s="15">
        <v>87.55</v>
      </c>
      <c r="BH382" s="15">
        <v>81.41</v>
      </c>
      <c r="BI382" s="66">
        <v>28.75</v>
      </c>
      <c r="BJ382" s="15">
        <v>16.8</v>
      </c>
      <c r="BK382" s="15">
        <v>33.93</v>
      </c>
      <c r="BL382" s="15">
        <v>25.56</v>
      </c>
      <c r="BN382" s="66">
        <v>66.900000000000006</v>
      </c>
      <c r="BO382" s="15">
        <v>13.25</v>
      </c>
      <c r="BP382" s="15">
        <v>37.67</v>
      </c>
      <c r="BQ382" s="15">
        <v>57.76</v>
      </c>
      <c r="BU382" s="66"/>
      <c r="BV382" s="66"/>
      <c r="BW382" s="66"/>
      <c r="BX382" s="66"/>
      <c r="BY382" s="66"/>
      <c r="BZ382" s="66"/>
      <c r="CA382" s="66"/>
      <c r="CB382" s="66"/>
      <c r="CC382" s="66"/>
      <c r="CD382" s="66"/>
      <c r="CE382" s="66"/>
      <c r="CF382" s="66"/>
    </row>
    <row r="383" spans="1:84">
      <c r="A383" s="71">
        <v>36232</v>
      </c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>
        <v>57.76</v>
      </c>
      <c r="BC383" s="66">
        <v>56.85</v>
      </c>
      <c r="BD383" s="66"/>
      <c r="BE383" s="66">
        <v>155.58000000000001</v>
      </c>
      <c r="BG383" s="15">
        <v>87.86</v>
      </c>
      <c r="BH383" s="15">
        <v>82.94</v>
      </c>
      <c r="BI383" s="66">
        <v>29.85</v>
      </c>
      <c r="BJ383" s="15">
        <v>17.18</v>
      </c>
      <c r="BK383" s="15">
        <v>32.92</v>
      </c>
      <c r="BL383" s="15">
        <v>25.74</v>
      </c>
      <c r="BN383" s="66">
        <v>64.13</v>
      </c>
      <c r="BO383" s="15">
        <v>13.31</v>
      </c>
      <c r="BP383" s="15">
        <v>31.58</v>
      </c>
      <c r="BQ383" s="15">
        <v>54.46</v>
      </c>
      <c r="BU383" s="66"/>
      <c r="BV383" s="66"/>
      <c r="BW383" s="66"/>
      <c r="BX383" s="66"/>
      <c r="BY383" s="66"/>
      <c r="BZ383" s="66"/>
      <c r="CA383" s="66"/>
      <c r="CB383" s="66"/>
      <c r="CC383" s="66"/>
      <c r="CD383" s="66"/>
      <c r="CE383" s="66"/>
      <c r="CF383" s="66"/>
    </row>
    <row r="384" spans="1:84">
      <c r="A384" s="71">
        <v>36239</v>
      </c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>
        <v>57.51</v>
      </c>
      <c r="BC384" s="66">
        <v>56.86</v>
      </c>
      <c r="BD384" s="66"/>
      <c r="BE384" s="66">
        <v>156.18</v>
      </c>
      <c r="BG384" s="15">
        <v>88.62</v>
      </c>
      <c r="BH384" s="15">
        <v>81.540000000000006</v>
      </c>
      <c r="BI384" s="66">
        <v>29.05</v>
      </c>
      <c r="BJ384" s="15">
        <v>16.22</v>
      </c>
      <c r="BK384" s="15">
        <v>32.340000000000003</v>
      </c>
      <c r="BL384" s="15">
        <v>25.5</v>
      </c>
      <c r="BN384" s="66">
        <v>62.73</v>
      </c>
      <c r="BO384" s="15">
        <v>13.02</v>
      </c>
      <c r="BP384" s="15">
        <v>37.4</v>
      </c>
      <c r="BQ384" s="15">
        <v>57.52</v>
      </c>
      <c r="BU384" s="66"/>
      <c r="BV384" s="66"/>
      <c r="BW384" s="66"/>
      <c r="BX384" s="66"/>
      <c r="BY384" s="66"/>
      <c r="BZ384" s="66"/>
      <c r="CA384" s="66"/>
      <c r="CB384" s="66"/>
      <c r="CC384" s="66"/>
      <c r="CD384" s="66"/>
      <c r="CE384" s="66"/>
      <c r="CF384" s="66"/>
    </row>
    <row r="385" spans="1:84">
      <c r="A385" s="71">
        <v>36246</v>
      </c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  <c r="AV385" s="66"/>
      <c r="AW385" s="66"/>
      <c r="AX385" s="66"/>
      <c r="AY385" s="66"/>
      <c r="AZ385" s="66"/>
      <c r="BA385" s="66"/>
      <c r="BB385" s="66">
        <v>56.67</v>
      </c>
      <c r="BC385" s="66">
        <v>54.52</v>
      </c>
      <c r="BD385" s="66"/>
      <c r="BE385" s="66">
        <v>157.61000000000001</v>
      </c>
      <c r="BG385" s="15">
        <v>84.8</v>
      </c>
      <c r="BH385" s="15">
        <v>73.900000000000006</v>
      </c>
      <c r="BI385" s="66">
        <v>27.43</v>
      </c>
      <c r="BJ385" s="15">
        <v>14.76</v>
      </c>
      <c r="BK385" s="15">
        <v>30.27</v>
      </c>
      <c r="BL385" s="15">
        <v>26.28</v>
      </c>
      <c r="BN385" s="66">
        <v>61.24</v>
      </c>
      <c r="BO385" s="15">
        <v>12.76</v>
      </c>
      <c r="BP385" s="15">
        <v>35.130000000000003</v>
      </c>
      <c r="BQ385" s="15">
        <v>56.13</v>
      </c>
      <c r="BU385" s="66"/>
      <c r="BV385" s="66"/>
      <c r="BW385" s="66"/>
      <c r="BX385" s="66"/>
      <c r="BY385" s="66"/>
      <c r="BZ385" s="66"/>
      <c r="CA385" s="66"/>
      <c r="CB385" s="66"/>
      <c r="CC385" s="66"/>
      <c r="CD385" s="66"/>
      <c r="CE385" s="66"/>
      <c r="CF385" s="66"/>
    </row>
    <row r="386" spans="1:84">
      <c r="A386" s="71">
        <v>36253</v>
      </c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  <c r="AV386" s="66"/>
      <c r="AW386" s="66"/>
      <c r="AX386" s="66"/>
      <c r="AY386" s="66"/>
      <c r="AZ386" s="66"/>
      <c r="BA386" s="66"/>
      <c r="BB386" s="66">
        <v>56.5</v>
      </c>
      <c r="BC386" s="66">
        <v>53.62</v>
      </c>
      <c r="BD386" s="66"/>
      <c r="BE386" s="66">
        <v>156.82</v>
      </c>
      <c r="BG386" s="15">
        <v>79.38</v>
      </c>
      <c r="BH386" s="15">
        <v>67.959999999999994</v>
      </c>
      <c r="BI386" s="66">
        <v>25.43</v>
      </c>
      <c r="BJ386" s="15">
        <v>13.99</v>
      </c>
      <c r="BK386" s="15">
        <v>27.18</v>
      </c>
      <c r="BL386" s="15">
        <v>24.12</v>
      </c>
      <c r="BN386" s="66">
        <v>57.59</v>
      </c>
      <c r="BO386" s="15">
        <v>11.64</v>
      </c>
      <c r="BP386" s="15">
        <v>34.69</v>
      </c>
      <c r="BQ386" s="15">
        <v>57.94</v>
      </c>
      <c r="BU386" s="66"/>
      <c r="BV386" s="66"/>
      <c r="BW386" s="66"/>
      <c r="BX386" s="66"/>
      <c r="BY386" s="66"/>
      <c r="BZ386" s="66"/>
      <c r="CA386" s="66"/>
      <c r="CB386" s="66"/>
      <c r="CC386" s="66"/>
      <c r="CD386" s="66"/>
      <c r="CE386" s="66"/>
      <c r="CF386" s="66"/>
    </row>
    <row r="387" spans="1:84">
      <c r="A387" s="71">
        <v>36260</v>
      </c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  <c r="AV387" s="66"/>
      <c r="AW387" s="66"/>
      <c r="AX387" s="66"/>
      <c r="AY387" s="66"/>
      <c r="AZ387" s="66"/>
      <c r="BA387" s="66"/>
      <c r="BB387" s="66">
        <v>56.28</v>
      </c>
      <c r="BC387" s="66">
        <v>54.61</v>
      </c>
      <c r="BD387" s="66"/>
      <c r="BE387" s="66">
        <v>156.79</v>
      </c>
      <c r="BG387" s="15">
        <v>78.45</v>
      </c>
      <c r="BH387" s="15">
        <v>74.03</v>
      </c>
      <c r="BI387" s="66">
        <v>25.71</v>
      </c>
      <c r="BJ387" s="15">
        <v>14.28</v>
      </c>
      <c r="BK387" s="15">
        <v>25.44</v>
      </c>
      <c r="BL387" s="15">
        <v>23.6</v>
      </c>
      <c r="BN387" s="66">
        <v>57.17</v>
      </c>
      <c r="BO387" s="15">
        <v>12.23</v>
      </c>
      <c r="BP387" s="15">
        <v>34.409999999999997</v>
      </c>
      <c r="BQ387" s="15">
        <v>56.62</v>
      </c>
      <c r="BU387" s="66"/>
      <c r="BV387" s="66"/>
      <c r="BW387" s="66"/>
      <c r="BX387" s="66"/>
      <c r="BY387" s="66"/>
      <c r="BZ387" s="66"/>
      <c r="CA387" s="66"/>
      <c r="CB387" s="66"/>
      <c r="CC387" s="66"/>
      <c r="CD387" s="66"/>
      <c r="CE387" s="66"/>
      <c r="CF387" s="66"/>
    </row>
    <row r="388" spans="1:84">
      <c r="A388" s="71">
        <v>36267</v>
      </c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  <c r="AT388" s="66"/>
      <c r="AU388" s="66"/>
      <c r="AV388" s="66"/>
      <c r="AW388" s="66"/>
      <c r="AX388" s="66"/>
      <c r="AY388" s="66"/>
      <c r="AZ388" s="66"/>
      <c r="BA388" s="66"/>
      <c r="BB388" s="66">
        <v>56.15</v>
      </c>
      <c r="BC388" s="66">
        <v>55.53</v>
      </c>
      <c r="BD388" s="66"/>
      <c r="BE388" s="66">
        <v>164.12</v>
      </c>
      <c r="BG388" s="15">
        <v>84.45</v>
      </c>
      <c r="BH388" s="15">
        <v>79.81</v>
      </c>
      <c r="BI388" s="66">
        <v>26.08</v>
      </c>
      <c r="BJ388" s="15">
        <v>16.29</v>
      </c>
      <c r="BK388" s="15">
        <v>26.93</v>
      </c>
      <c r="BL388" s="15">
        <v>24.54</v>
      </c>
      <c r="BN388" s="66">
        <v>56.27</v>
      </c>
      <c r="BO388" s="15">
        <v>12.16</v>
      </c>
      <c r="BP388" s="15">
        <v>33.299999999999997</v>
      </c>
      <c r="BQ388" s="15">
        <v>57.24</v>
      </c>
      <c r="BU388" s="66"/>
      <c r="BV388" s="66"/>
      <c r="BW388" s="66"/>
      <c r="BX388" s="66"/>
      <c r="BY388" s="66"/>
      <c r="BZ388" s="66"/>
      <c r="CA388" s="66"/>
      <c r="CB388" s="66"/>
      <c r="CC388" s="66"/>
      <c r="CD388" s="66"/>
      <c r="CE388" s="66"/>
      <c r="CF388" s="66"/>
    </row>
    <row r="389" spans="1:84">
      <c r="A389" s="71">
        <v>36274</v>
      </c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  <c r="AV389" s="66"/>
      <c r="AW389" s="66"/>
      <c r="AX389" s="66"/>
      <c r="AY389" s="66"/>
      <c r="AZ389" s="66"/>
      <c r="BA389" s="66"/>
      <c r="BB389" s="66">
        <v>56.72</v>
      </c>
      <c r="BC389" s="66">
        <v>56.49</v>
      </c>
      <c r="BD389" s="66"/>
      <c r="BE389" s="66">
        <v>173.52</v>
      </c>
      <c r="BG389" s="15">
        <v>87.6</v>
      </c>
      <c r="BH389" s="15">
        <v>83.09</v>
      </c>
      <c r="BI389" s="66">
        <v>25.9</v>
      </c>
      <c r="BJ389" s="15">
        <v>16.239999999999998</v>
      </c>
      <c r="BK389" s="15">
        <v>26.96</v>
      </c>
      <c r="BL389" s="15">
        <v>23.27</v>
      </c>
      <c r="BN389" s="66">
        <v>56.34</v>
      </c>
      <c r="BO389" s="15">
        <v>12.07</v>
      </c>
      <c r="BP389" s="15">
        <v>31.31</v>
      </c>
      <c r="BQ389" s="15">
        <v>57.28</v>
      </c>
      <c r="BU389" s="66"/>
      <c r="BV389" s="66"/>
      <c r="BW389" s="66"/>
      <c r="BX389" s="66"/>
      <c r="BY389" s="66"/>
      <c r="BZ389" s="66"/>
      <c r="CA389" s="66"/>
      <c r="CB389" s="66"/>
      <c r="CC389" s="66"/>
      <c r="CD389" s="66"/>
      <c r="CE389" s="66"/>
      <c r="CF389" s="66"/>
    </row>
    <row r="390" spans="1:84">
      <c r="A390" s="71">
        <v>36281</v>
      </c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  <c r="AV390" s="66"/>
      <c r="AW390" s="66"/>
      <c r="AX390" s="66"/>
      <c r="AY390" s="66"/>
      <c r="AZ390" s="66"/>
      <c r="BA390" s="66"/>
      <c r="BB390" s="66">
        <v>57.42</v>
      </c>
      <c r="BC390" s="66">
        <v>58.43</v>
      </c>
      <c r="BD390" s="66"/>
      <c r="BE390" s="66">
        <v>172.88</v>
      </c>
      <c r="BG390" s="15">
        <v>90.01</v>
      </c>
      <c r="BH390" s="15">
        <v>84.94</v>
      </c>
      <c r="BI390" s="66">
        <v>26.27</v>
      </c>
      <c r="BJ390" s="15">
        <v>16.260000000000002</v>
      </c>
      <c r="BK390" s="15">
        <v>26.04</v>
      </c>
      <c r="BL390" s="15">
        <v>25.09</v>
      </c>
      <c r="BN390" s="66">
        <v>55.26</v>
      </c>
      <c r="BO390" s="15">
        <v>12.06</v>
      </c>
      <c r="BP390" s="15">
        <v>29.35</v>
      </c>
      <c r="BQ390" s="15">
        <v>55.5</v>
      </c>
      <c r="BU390" s="66"/>
      <c r="BV390" s="66"/>
      <c r="BW390" s="66"/>
      <c r="BX390" s="66"/>
      <c r="BY390" s="66"/>
      <c r="BZ390" s="66"/>
      <c r="CA390" s="66"/>
      <c r="CB390" s="66"/>
      <c r="CC390" s="66"/>
      <c r="CD390" s="66"/>
      <c r="CE390" s="66"/>
      <c r="CF390" s="66"/>
    </row>
    <row r="391" spans="1:84">
      <c r="A391" s="71">
        <v>36288</v>
      </c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  <c r="AT391" s="66"/>
      <c r="AU391" s="66"/>
      <c r="AV391" s="66"/>
      <c r="AW391" s="66"/>
      <c r="AX391" s="66"/>
      <c r="AY391" s="66"/>
      <c r="AZ391" s="66"/>
      <c r="BA391" s="66"/>
      <c r="BB391" s="66">
        <v>58.25</v>
      </c>
      <c r="BC391" s="66">
        <v>60.83</v>
      </c>
      <c r="BD391" s="66"/>
      <c r="BE391" s="66">
        <v>177.41</v>
      </c>
      <c r="BG391" s="15">
        <v>95.83</v>
      </c>
      <c r="BH391" s="15">
        <v>91.97</v>
      </c>
      <c r="BI391" s="66">
        <v>26.21</v>
      </c>
      <c r="BJ391" s="15">
        <v>18.079999999999998</v>
      </c>
      <c r="BK391" s="15">
        <v>27.2</v>
      </c>
      <c r="BL391" s="15">
        <v>23.2</v>
      </c>
      <c r="BN391" s="66">
        <v>53.61</v>
      </c>
      <c r="BO391" s="15">
        <v>12.01</v>
      </c>
      <c r="BP391" s="15">
        <v>26.81</v>
      </c>
      <c r="BQ391" s="15">
        <v>49.68</v>
      </c>
      <c r="BU391" s="66"/>
      <c r="BV391" s="66"/>
      <c r="BW391" s="66"/>
      <c r="BX391" s="66"/>
      <c r="BY391" s="66"/>
      <c r="BZ391" s="66"/>
      <c r="CA391" s="66"/>
      <c r="CB391" s="66"/>
      <c r="CC391" s="66"/>
      <c r="CD391" s="66"/>
      <c r="CE391" s="66"/>
      <c r="CF391" s="66"/>
    </row>
    <row r="392" spans="1:84">
      <c r="A392" s="71">
        <v>36295</v>
      </c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AY392" s="66"/>
      <c r="AZ392" s="66"/>
      <c r="BA392" s="66"/>
      <c r="BB392" s="66">
        <v>58.71</v>
      </c>
      <c r="BC392" s="66">
        <v>61.02</v>
      </c>
      <c r="BD392" s="66"/>
      <c r="BE392" s="66">
        <v>175.48</v>
      </c>
      <c r="BG392" s="15">
        <v>96.92</v>
      </c>
      <c r="BH392" s="15">
        <v>90.16</v>
      </c>
      <c r="BI392" s="66">
        <v>28.06</v>
      </c>
      <c r="BJ392" s="15">
        <v>18.239999999999998</v>
      </c>
      <c r="BK392" s="15">
        <v>27.34</v>
      </c>
      <c r="BL392" s="15">
        <v>25.37</v>
      </c>
      <c r="BN392" s="66">
        <v>56.44</v>
      </c>
      <c r="BO392" s="15">
        <v>12.08</v>
      </c>
      <c r="BP392" s="15">
        <v>25.61</v>
      </c>
      <c r="BQ392" s="15">
        <v>45.62</v>
      </c>
      <c r="BU392" s="66"/>
      <c r="BV392" s="66"/>
      <c r="BW392" s="66"/>
      <c r="BX392" s="66"/>
      <c r="BY392" s="66"/>
      <c r="BZ392" s="66"/>
      <c r="CA392" s="66"/>
      <c r="CB392" s="66"/>
      <c r="CC392" s="66"/>
      <c r="CD392" s="66"/>
      <c r="CE392" s="66"/>
      <c r="CF392" s="66"/>
    </row>
    <row r="393" spans="1:84">
      <c r="A393" s="71">
        <v>36302</v>
      </c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  <c r="AV393" s="66"/>
      <c r="AW393" s="66"/>
      <c r="AX393" s="66"/>
      <c r="AY393" s="66"/>
      <c r="AZ393" s="66"/>
      <c r="BA393" s="66"/>
      <c r="BB393" s="66">
        <v>58.86</v>
      </c>
      <c r="BC393" s="66">
        <v>59.81</v>
      </c>
      <c r="BD393" s="66"/>
      <c r="BE393" s="66">
        <v>170.5</v>
      </c>
      <c r="BG393" s="15">
        <v>92.18</v>
      </c>
      <c r="BH393" s="15">
        <v>81.209999999999994</v>
      </c>
      <c r="BI393" s="66">
        <v>26.65</v>
      </c>
      <c r="BJ393" s="15">
        <v>19.059999999999999</v>
      </c>
      <c r="BK393" s="15">
        <v>27.8</v>
      </c>
      <c r="BL393" s="15">
        <v>26.43</v>
      </c>
      <c r="BN393" s="66">
        <v>56.16</v>
      </c>
      <c r="BO393" s="15">
        <v>12.1</v>
      </c>
      <c r="BP393" s="15">
        <v>24.86</v>
      </c>
      <c r="BQ393" s="15">
        <v>39.82</v>
      </c>
      <c r="BU393" s="66"/>
      <c r="BV393" s="66"/>
      <c r="BW393" s="66"/>
      <c r="BX393" s="66"/>
      <c r="BY393" s="66"/>
      <c r="BZ393" s="66"/>
      <c r="CA393" s="66"/>
      <c r="CB393" s="66"/>
      <c r="CC393" s="66"/>
      <c r="CD393" s="66"/>
      <c r="CE393" s="66"/>
      <c r="CF393" s="66"/>
    </row>
    <row r="394" spans="1:84">
      <c r="A394" s="71">
        <v>36309</v>
      </c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  <c r="AV394" s="66"/>
      <c r="AW394" s="66"/>
      <c r="AX394" s="66"/>
      <c r="AY394" s="66"/>
      <c r="AZ394" s="66"/>
      <c r="BA394" s="66"/>
      <c r="BB394" s="66">
        <v>60.75</v>
      </c>
      <c r="BC394" s="66">
        <v>60.29</v>
      </c>
      <c r="BD394" s="66"/>
      <c r="BE394" s="66">
        <v>170.04</v>
      </c>
      <c r="BG394" s="15">
        <v>88.32</v>
      </c>
      <c r="BH394" s="15">
        <v>83.31</v>
      </c>
      <c r="BI394" s="66">
        <v>27.92</v>
      </c>
      <c r="BJ394" s="15">
        <v>19.149999999999999</v>
      </c>
      <c r="BK394" s="15">
        <v>29.3</v>
      </c>
      <c r="BL394" s="15">
        <v>24.9</v>
      </c>
      <c r="BN394" s="66">
        <v>54.62</v>
      </c>
      <c r="BO394" s="15">
        <v>11.97</v>
      </c>
      <c r="BP394" s="15">
        <v>24.37</v>
      </c>
      <c r="BQ394" s="15">
        <v>39.229999999999997</v>
      </c>
      <c r="BU394" s="66"/>
      <c r="BV394" s="66"/>
      <c r="BW394" s="66"/>
      <c r="BX394" s="66"/>
      <c r="BY394" s="66"/>
      <c r="BZ394" s="66"/>
      <c r="CA394" s="66"/>
      <c r="CB394" s="66"/>
      <c r="CC394" s="66"/>
      <c r="CD394" s="66"/>
      <c r="CE394" s="66"/>
      <c r="CF394" s="66"/>
    </row>
    <row r="395" spans="1:84">
      <c r="A395" s="71">
        <v>36316</v>
      </c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6"/>
      <c r="BB395" s="66">
        <v>59.83</v>
      </c>
      <c r="BC395" s="66">
        <v>60.74</v>
      </c>
      <c r="BD395" s="66"/>
      <c r="BE395" s="66">
        <v>168.47</v>
      </c>
      <c r="BG395" s="15">
        <v>89.95</v>
      </c>
      <c r="BH395" s="15">
        <v>85.51</v>
      </c>
      <c r="BI395" s="66">
        <v>30.21</v>
      </c>
      <c r="BJ395" s="15">
        <v>19.54</v>
      </c>
      <c r="BK395" s="15">
        <v>30.36</v>
      </c>
      <c r="BL395" s="15">
        <v>26.47</v>
      </c>
      <c r="BN395" s="66">
        <v>55.08</v>
      </c>
      <c r="BO395" s="15">
        <v>12.1</v>
      </c>
      <c r="BP395" s="15">
        <v>24.53</v>
      </c>
      <c r="BQ395" s="15">
        <v>38.53</v>
      </c>
      <c r="BU395" s="66"/>
      <c r="BV395" s="66"/>
      <c r="BW395" s="66"/>
      <c r="BX395" s="66"/>
      <c r="BY395" s="66"/>
      <c r="BZ395" s="66"/>
      <c r="CA395" s="66"/>
      <c r="CB395" s="66"/>
      <c r="CC395" s="66"/>
      <c r="CD395" s="66"/>
      <c r="CE395" s="66"/>
      <c r="CF395" s="66"/>
    </row>
    <row r="396" spans="1:84">
      <c r="A396" s="71">
        <v>36323</v>
      </c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  <c r="AV396" s="66"/>
      <c r="AW396" s="66"/>
      <c r="AX396" s="66"/>
      <c r="AY396" s="66"/>
      <c r="AZ396" s="66"/>
      <c r="BA396" s="66"/>
      <c r="BB396" s="66">
        <v>60.01</v>
      </c>
      <c r="BC396" s="66">
        <v>59.91</v>
      </c>
      <c r="BD396" s="66"/>
      <c r="BE396" s="66">
        <v>169.25</v>
      </c>
      <c r="BG396" s="15">
        <v>91.6</v>
      </c>
      <c r="BH396" s="15">
        <v>87.35</v>
      </c>
      <c r="BI396" s="66">
        <v>31.12</v>
      </c>
      <c r="BJ396" s="15">
        <v>19.73</v>
      </c>
      <c r="BK396" s="15">
        <v>32.090000000000003</v>
      </c>
      <c r="BL396" s="15">
        <v>26.91</v>
      </c>
      <c r="BN396" s="66">
        <v>55.8</v>
      </c>
      <c r="BO396" s="15">
        <v>12.13</v>
      </c>
      <c r="BP396" s="15">
        <v>24.18</v>
      </c>
      <c r="BQ396" s="15">
        <v>39.46</v>
      </c>
      <c r="BU396" s="66"/>
      <c r="BV396" s="66"/>
      <c r="BW396" s="66"/>
      <c r="BX396" s="66"/>
      <c r="BY396" s="66"/>
      <c r="BZ396" s="66"/>
      <c r="CA396" s="66"/>
      <c r="CB396" s="66"/>
      <c r="CC396" s="66"/>
      <c r="CD396" s="66"/>
      <c r="CE396" s="66"/>
      <c r="CF396" s="66"/>
    </row>
    <row r="397" spans="1:84">
      <c r="A397" s="71">
        <v>36330</v>
      </c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  <c r="AV397" s="66"/>
      <c r="AW397" s="66"/>
      <c r="AX397" s="66"/>
      <c r="AY397" s="66"/>
      <c r="AZ397" s="66"/>
      <c r="BA397" s="66"/>
      <c r="BB397" s="66">
        <v>60.07</v>
      </c>
      <c r="BC397" s="66">
        <v>60.61</v>
      </c>
      <c r="BD397" s="66"/>
      <c r="BE397" s="66">
        <v>168.04</v>
      </c>
      <c r="BG397" s="15">
        <v>92.67</v>
      </c>
      <c r="BH397" s="15">
        <v>87.7</v>
      </c>
      <c r="BI397" s="66">
        <v>32.78</v>
      </c>
      <c r="BJ397" s="15">
        <v>22.44</v>
      </c>
      <c r="BK397" s="15">
        <v>33.6</v>
      </c>
      <c r="BL397" s="15">
        <v>29.07</v>
      </c>
      <c r="BN397" s="66">
        <v>55.1</v>
      </c>
      <c r="BO397" s="15">
        <v>12.06</v>
      </c>
      <c r="BP397" s="15">
        <v>24.56</v>
      </c>
      <c r="BQ397" s="15">
        <v>39.590000000000003</v>
      </c>
      <c r="BU397" s="66"/>
      <c r="BV397" s="66"/>
      <c r="BW397" s="66"/>
      <c r="BX397" s="66"/>
      <c r="BY397" s="66"/>
      <c r="BZ397" s="66"/>
      <c r="CA397" s="66"/>
      <c r="CB397" s="66"/>
      <c r="CC397" s="66"/>
      <c r="CD397" s="66"/>
      <c r="CE397" s="66"/>
      <c r="CF397" s="66"/>
    </row>
    <row r="398" spans="1:84">
      <c r="A398" s="71">
        <v>36337</v>
      </c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  <c r="AV398" s="66"/>
      <c r="AW398" s="66"/>
      <c r="AX398" s="66"/>
      <c r="AY398" s="66"/>
      <c r="AZ398" s="66"/>
      <c r="BA398" s="66"/>
      <c r="BB398" s="66">
        <v>60.24</v>
      </c>
      <c r="BC398" s="66">
        <v>59.94</v>
      </c>
      <c r="BD398" s="66"/>
      <c r="BE398" s="66">
        <v>161.38</v>
      </c>
      <c r="BG398" s="15">
        <v>88.67</v>
      </c>
      <c r="BH398" s="15">
        <v>77.430000000000007</v>
      </c>
      <c r="BI398" s="66">
        <v>34.340000000000003</v>
      </c>
      <c r="BJ398" s="15">
        <v>23.72</v>
      </c>
      <c r="BK398" s="15">
        <v>32.799999999999997</v>
      </c>
      <c r="BL398" s="15">
        <v>29.47</v>
      </c>
      <c r="BN398" s="66">
        <v>53.22</v>
      </c>
      <c r="BO398" s="15">
        <v>12.18</v>
      </c>
      <c r="BP398" s="15">
        <v>24.49</v>
      </c>
      <c r="BQ398" s="15">
        <v>39.51</v>
      </c>
      <c r="BU398" s="66"/>
      <c r="BV398" s="66"/>
      <c r="BW398" s="66"/>
      <c r="BX398" s="66"/>
      <c r="BY398" s="66"/>
      <c r="BZ398" s="66"/>
      <c r="CA398" s="66"/>
      <c r="CB398" s="66"/>
      <c r="CC398" s="66"/>
      <c r="CD398" s="66"/>
      <c r="CE398" s="66"/>
      <c r="CF398" s="66"/>
    </row>
    <row r="399" spans="1:84">
      <c r="A399" s="71">
        <v>36344</v>
      </c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>
        <v>60.5</v>
      </c>
      <c r="BC399" s="66">
        <v>60.87</v>
      </c>
      <c r="BD399" s="66"/>
      <c r="BE399" s="66">
        <v>159.37</v>
      </c>
      <c r="BG399" s="15">
        <v>77.78</v>
      </c>
      <c r="BH399" s="15">
        <v>69</v>
      </c>
      <c r="BI399" s="66">
        <v>35.03</v>
      </c>
      <c r="BJ399" s="15">
        <v>24.4</v>
      </c>
      <c r="BK399" s="15">
        <v>33.799999999999997</v>
      </c>
      <c r="BL399" s="15">
        <v>26.78</v>
      </c>
      <c r="BN399" s="66">
        <v>50.74</v>
      </c>
      <c r="BO399" s="15">
        <v>12.04</v>
      </c>
      <c r="BP399" s="15">
        <v>24.31</v>
      </c>
      <c r="BQ399" s="15">
        <v>38.869999999999997</v>
      </c>
      <c r="BU399" s="66"/>
      <c r="BV399" s="66"/>
      <c r="BW399" s="66"/>
      <c r="BX399" s="66"/>
      <c r="BY399" s="66"/>
      <c r="BZ399" s="66"/>
      <c r="CA399" s="66"/>
      <c r="CB399" s="66"/>
      <c r="CC399" s="66"/>
      <c r="CD399" s="66"/>
      <c r="CE399" s="66"/>
      <c r="CF399" s="66"/>
    </row>
    <row r="400" spans="1:84">
      <c r="A400" s="71">
        <v>36351</v>
      </c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>
        <v>61.5</v>
      </c>
      <c r="BC400" s="72">
        <v>60.39</v>
      </c>
      <c r="BD400" s="72"/>
      <c r="BE400" s="72">
        <v>160.44</v>
      </c>
      <c r="BG400" s="15">
        <v>77.55</v>
      </c>
      <c r="BH400" s="15">
        <v>69.77</v>
      </c>
      <c r="BI400" s="72">
        <v>34.33</v>
      </c>
      <c r="BJ400" s="15">
        <v>24.05</v>
      </c>
      <c r="BK400" s="15">
        <v>33.770000000000003</v>
      </c>
      <c r="BL400" s="15">
        <v>29.84</v>
      </c>
      <c r="BN400" s="72">
        <v>51.81</v>
      </c>
      <c r="BO400" s="15">
        <v>12.16</v>
      </c>
      <c r="BP400" s="15">
        <v>25.37</v>
      </c>
      <c r="BQ400" s="15">
        <v>38.69</v>
      </c>
      <c r="BU400" s="72"/>
      <c r="BV400" s="72"/>
      <c r="BW400" s="72"/>
      <c r="BX400" s="72"/>
      <c r="BY400" s="72"/>
      <c r="BZ400" s="72"/>
      <c r="CA400" s="72"/>
      <c r="CB400" s="72"/>
      <c r="CC400" s="72"/>
      <c r="CD400" s="72"/>
      <c r="CE400" s="72"/>
      <c r="CF400" s="72"/>
    </row>
    <row r="401" spans="1:84">
      <c r="A401" s="71">
        <v>36358</v>
      </c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>
        <v>59.56</v>
      </c>
      <c r="BC401" s="72">
        <v>59.14</v>
      </c>
      <c r="BD401" s="72"/>
      <c r="BE401" s="72">
        <v>157</v>
      </c>
      <c r="BG401" s="15">
        <v>77.28</v>
      </c>
      <c r="BH401" s="15">
        <v>71.02</v>
      </c>
      <c r="BI401" s="72">
        <v>34.619999999999997</v>
      </c>
      <c r="BJ401" s="15">
        <v>21.38</v>
      </c>
      <c r="BK401" s="15">
        <v>33.74</v>
      </c>
      <c r="BL401" s="15">
        <v>28.82</v>
      </c>
      <c r="BN401" s="72">
        <v>56.85</v>
      </c>
      <c r="BO401" s="15">
        <v>12.13</v>
      </c>
      <c r="BP401" s="15">
        <v>24.69</v>
      </c>
      <c r="BQ401" s="15">
        <v>38.32</v>
      </c>
      <c r="BU401" s="72"/>
      <c r="BV401" s="72"/>
      <c r="BW401" s="72"/>
      <c r="BX401" s="72"/>
      <c r="BY401" s="72"/>
      <c r="BZ401" s="72"/>
      <c r="CA401" s="72"/>
      <c r="CB401" s="72"/>
      <c r="CC401" s="72"/>
      <c r="CD401" s="72"/>
      <c r="CE401" s="72"/>
      <c r="CF401" s="72"/>
    </row>
    <row r="402" spans="1:84">
      <c r="A402" s="71">
        <v>36365</v>
      </c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66">
        <v>58.87</v>
      </c>
      <c r="BC402" s="72">
        <v>57.17</v>
      </c>
      <c r="BD402" s="66"/>
      <c r="BE402" s="66">
        <v>155.54</v>
      </c>
      <c r="BG402" s="15">
        <v>76.58</v>
      </c>
      <c r="BH402" s="15">
        <v>67.599999999999994</v>
      </c>
      <c r="BI402" s="66">
        <v>33.4</v>
      </c>
      <c r="BJ402" s="15">
        <v>19.16</v>
      </c>
      <c r="BK402" s="15">
        <v>33.08</v>
      </c>
      <c r="BL402" s="15">
        <v>27.04</v>
      </c>
      <c r="BN402" s="66">
        <v>60.6</v>
      </c>
      <c r="BO402" s="15">
        <v>12.18</v>
      </c>
      <c r="BP402" s="15">
        <v>25.79</v>
      </c>
      <c r="BQ402" s="15">
        <v>39.71</v>
      </c>
      <c r="BU402" s="72"/>
      <c r="BV402" s="72"/>
      <c r="BW402" s="72"/>
      <c r="BX402" s="72"/>
      <c r="BY402" s="72"/>
      <c r="BZ402" s="72"/>
      <c r="CA402" s="72"/>
      <c r="CB402" s="72"/>
      <c r="CC402" s="72"/>
      <c r="CD402" s="72"/>
      <c r="CE402" s="72"/>
      <c r="CF402" s="72"/>
    </row>
    <row r="403" spans="1:84">
      <c r="A403" s="71">
        <v>36372</v>
      </c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66">
        <v>58.86</v>
      </c>
      <c r="BC403" s="72">
        <v>54.56</v>
      </c>
      <c r="BD403" s="66"/>
      <c r="BE403" s="66">
        <v>146.69</v>
      </c>
      <c r="BG403" s="15">
        <v>69.77</v>
      </c>
      <c r="BH403" s="15">
        <v>58.16</v>
      </c>
      <c r="BI403" s="66">
        <v>32.229999999999997</v>
      </c>
      <c r="BJ403" s="15">
        <v>19.260000000000002</v>
      </c>
      <c r="BK403" s="15">
        <v>32.58</v>
      </c>
      <c r="BL403" s="15">
        <v>28.3</v>
      </c>
      <c r="BN403" s="66">
        <v>59.12</v>
      </c>
      <c r="BO403" s="15">
        <v>12.02</v>
      </c>
      <c r="BP403" s="15">
        <v>29.79</v>
      </c>
      <c r="BQ403" s="15">
        <v>39.56</v>
      </c>
      <c r="BU403" s="72"/>
      <c r="BV403" s="72"/>
      <c r="BW403" s="72"/>
      <c r="BX403" s="72"/>
      <c r="BY403" s="72"/>
      <c r="BZ403" s="72"/>
      <c r="CA403" s="72"/>
      <c r="CB403" s="72"/>
      <c r="CC403" s="72"/>
      <c r="CD403" s="72"/>
      <c r="CE403" s="72"/>
      <c r="CF403" s="72"/>
    </row>
    <row r="404" spans="1:84">
      <c r="A404" s="71">
        <v>36379</v>
      </c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66">
        <v>58.69</v>
      </c>
      <c r="BC404" s="72">
        <v>55.82</v>
      </c>
      <c r="BD404" s="66"/>
      <c r="BE404" s="66">
        <v>148.75</v>
      </c>
      <c r="BG404" s="15">
        <v>66.48</v>
      </c>
      <c r="BH404" s="15">
        <v>61.98</v>
      </c>
      <c r="BI404" s="66">
        <v>31.05</v>
      </c>
      <c r="BJ404" s="15">
        <v>18.489999999999998</v>
      </c>
      <c r="BK404" s="15">
        <v>31.72</v>
      </c>
      <c r="BL404" s="15">
        <v>27.99</v>
      </c>
      <c r="BN404" s="66">
        <v>53.73</v>
      </c>
      <c r="BO404" s="15">
        <v>12.09</v>
      </c>
      <c r="BP404" s="15">
        <v>30.29</v>
      </c>
      <c r="BQ404" s="15">
        <v>39.270000000000003</v>
      </c>
      <c r="BU404" s="72"/>
      <c r="BV404" s="72"/>
      <c r="BW404" s="72"/>
      <c r="BX404" s="72"/>
      <c r="BY404" s="72"/>
      <c r="BZ404" s="72"/>
      <c r="CA404" s="72"/>
      <c r="CB404" s="72"/>
      <c r="CC404" s="72"/>
      <c r="CD404" s="72"/>
      <c r="CE404" s="72"/>
      <c r="CF404" s="72"/>
    </row>
    <row r="405" spans="1:84">
      <c r="A405" s="71">
        <v>36386</v>
      </c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66">
        <v>58.98</v>
      </c>
      <c r="BC405" s="72">
        <v>59.32</v>
      </c>
      <c r="BD405" s="66"/>
      <c r="BE405" s="66">
        <v>163.21</v>
      </c>
      <c r="BG405" s="15">
        <v>77.55</v>
      </c>
      <c r="BH405" s="15">
        <v>72.69</v>
      </c>
      <c r="BI405" s="66">
        <v>30.77</v>
      </c>
      <c r="BJ405" s="15">
        <v>18.95</v>
      </c>
      <c r="BK405" s="15">
        <v>32.36</v>
      </c>
      <c r="BL405" s="15">
        <v>25.69</v>
      </c>
      <c r="BN405" s="66">
        <v>52.1</v>
      </c>
      <c r="BO405" s="15">
        <v>12.12</v>
      </c>
      <c r="BP405" s="15">
        <v>35.89</v>
      </c>
      <c r="BQ405" s="15">
        <v>41.39</v>
      </c>
      <c r="BU405" s="72"/>
      <c r="BV405" s="72"/>
      <c r="BW405" s="72"/>
      <c r="BX405" s="72"/>
      <c r="BY405" s="72"/>
      <c r="BZ405" s="72"/>
      <c r="CA405" s="72"/>
      <c r="CB405" s="72"/>
      <c r="CC405" s="72"/>
      <c r="CD405" s="72"/>
      <c r="CE405" s="72"/>
      <c r="CF405" s="72"/>
    </row>
    <row r="406" spans="1:84">
      <c r="A406" s="71">
        <v>36393</v>
      </c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/>
      <c r="BA406" s="66"/>
      <c r="BB406" s="66">
        <v>59.65</v>
      </c>
      <c r="BC406" s="66">
        <v>59.9</v>
      </c>
      <c r="BD406" s="66"/>
      <c r="BE406" s="66">
        <v>184.01</v>
      </c>
      <c r="BG406" s="15">
        <v>89.53</v>
      </c>
      <c r="BH406" s="15">
        <v>85.72</v>
      </c>
      <c r="BI406" s="66">
        <v>33.270000000000003</v>
      </c>
      <c r="BJ406" s="15">
        <v>21.44</v>
      </c>
      <c r="BK406" s="15">
        <v>34.86</v>
      </c>
      <c r="BL406" s="15">
        <v>29.79</v>
      </c>
      <c r="BN406" s="66">
        <v>55.71</v>
      </c>
      <c r="BO406" s="15">
        <v>12.16</v>
      </c>
      <c r="BP406" s="15">
        <v>44.03</v>
      </c>
      <c r="BQ406" s="15">
        <v>43.67</v>
      </c>
      <c r="BU406" s="66"/>
      <c r="BV406" s="66"/>
      <c r="BW406" s="66"/>
      <c r="BX406" s="66"/>
      <c r="BY406" s="66"/>
      <c r="BZ406" s="66"/>
      <c r="CA406" s="66"/>
      <c r="CB406" s="66"/>
      <c r="CC406" s="66"/>
      <c r="CD406" s="66"/>
      <c r="CE406" s="66"/>
      <c r="CF406" s="66"/>
    </row>
    <row r="407" spans="1:84">
      <c r="A407" s="71">
        <v>36400</v>
      </c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6"/>
      <c r="AX407" s="66"/>
      <c r="AY407" s="66"/>
      <c r="AZ407" s="66"/>
      <c r="BA407" s="66"/>
      <c r="BB407" s="66">
        <v>60.15</v>
      </c>
      <c r="BC407" s="66">
        <v>59.84</v>
      </c>
      <c r="BD407" s="66"/>
      <c r="BE407" s="66">
        <v>197.77</v>
      </c>
      <c r="BG407" s="15">
        <v>98.71</v>
      </c>
      <c r="BH407" s="15">
        <v>95.94</v>
      </c>
      <c r="BI407" s="66">
        <v>33.909999999999997</v>
      </c>
      <c r="BJ407" s="15">
        <v>21.6</v>
      </c>
      <c r="BK407" s="15">
        <v>34.85</v>
      </c>
      <c r="BL407" s="15">
        <v>29.5</v>
      </c>
      <c r="BN407" s="66">
        <v>56.62</v>
      </c>
      <c r="BO407" s="15">
        <v>12.02</v>
      </c>
      <c r="BP407" s="15">
        <v>53.41</v>
      </c>
      <c r="BQ407" s="15">
        <v>44.01</v>
      </c>
      <c r="BU407" s="66"/>
      <c r="BV407" s="66"/>
      <c r="BW407" s="66"/>
      <c r="BX407" s="66"/>
      <c r="BY407" s="66"/>
      <c r="BZ407" s="66"/>
      <c r="CA407" s="66"/>
      <c r="CB407" s="66"/>
      <c r="CC407" s="66"/>
      <c r="CD407" s="66"/>
      <c r="CE407" s="66"/>
      <c r="CF407" s="66"/>
    </row>
    <row r="408" spans="1:84">
      <c r="A408" s="71">
        <v>36407</v>
      </c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  <c r="AV408" s="66"/>
      <c r="AW408" s="66"/>
      <c r="AX408" s="66"/>
      <c r="AY408" s="66"/>
      <c r="AZ408" s="66"/>
      <c r="BA408" s="66"/>
      <c r="BB408" s="66">
        <v>60.23</v>
      </c>
      <c r="BC408" s="66">
        <v>58.4</v>
      </c>
      <c r="BD408" s="66"/>
      <c r="BE408" s="66">
        <v>200.5</v>
      </c>
      <c r="BG408" s="15">
        <v>99.55</v>
      </c>
      <c r="BH408" s="15">
        <v>95.09</v>
      </c>
      <c r="BI408" s="66">
        <v>33.9</v>
      </c>
      <c r="BJ408" s="15">
        <v>20.96</v>
      </c>
      <c r="BK408" s="15">
        <v>33.619999999999997</v>
      </c>
      <c r="BL408" s="15">
        <v>30.26</v>
      </c>
      <c r="BN408" s="66">
        <v>56.41</v>
      </c>
      <c r="BO408" s="15">
        <v>12.07</v>
      </c>
      <c r="BP408" s="15">
        <v>57.83</v>
      </c>
      <c r="BQ408" s="15">
        <v>42.9</v>
      </c>
      <c r="BU408" s="66"/>
      <c r="BV408" s="66"/>
      <c r="BW408" s="66"/>
      <c r="BX408" s="66"/>
      <c r="BY408" s="66"/>
      <c r="BZ408" s="66"/>
      <c r="CA408" s="66"/>
      <c r="CB408" s="66"/>
      <c r="CC408" s="66"/>
      <c r="CD408" s="66"/>
      <c r="CE408" s="66"/>
      <c r="CF408" s="66"/>
    </row>
    <row r="409" spans="1:84">
      <c r="A409" s="71">
        <v>36414</v>
      </c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  <c r="AV409" s="66"/>
      <c r="AW409" s="66"/>
      <c r="AX409" s="66"/>
      <c r="AY409" s="66"/>
      <c r="AZ409" s="66"/>
      <c r="BA409" s="66"/>
      <c r="BB409" s="66">
        <v>59.86</v>
      </c>
      <c r="BC409" s="66">
        <v>57.83</v>
      </c>
      <c r="BD409" s="66"/>
      <c r="BE409" s="66">
        <v>191.32</v>
      </c>
      <c r="BG409" s="15">
        <v>96.39</v>
      </c>
      <c r="BH409" s="15">
        <v>80.7</v>
      </c>
      <c r="BI409" s="66">
        <v>34.49</v>
      </c>
      <c r="BJ409" s="15">
        <v>22.16</v>
      </c>
      <c r="BK409" s="15">
        <v>34.619999999999997</v>
      </c>
      <c r="BL409" s="15">
        <v>30.49</v>
      </c>
      <c r="BN409" s="66">
        <v>56.43</v>
      </c>
      <c r="BO409" s="15">
        <v>12.14</v>
      </c>
      <c r="BP409" s="15">
        <v>61.9</v>
      </c>
      <c r="BQ409" s="15">
        <v>45.95</v>
      </c>
      <c r="BU409" s="66"/>
      <c r="BV409" s="66"/>
      <c r="BW409" s="66"/>
      <c r="BX409" s="66"/>
      <c r="BY409" s="66"/>
      <c r="BZ409" s="66"/>
      <c r="CA409" s="66"/>
      <c r="CB409" s="66"/>
      <c r="CC409" s="66"/>
      <c r="CD409" s="66"/>
      <c r="CE409" s="66"/>
      <c r="CF409" s="66"/>
    </row>
    <row r="410" spans="1:84">
      <c r="A410" s="71">
        <v>36421</v>
      </c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  <c r="AV410" s="66"/>
      <c r="AW410" s="66"/>
      <c r="AX410" s="66"/>
      <c r="AY410" s="66"/>
      <c r="AZ410" s="66"/>
      <c r="BA410" s="66"/>
      <c r="BB410" s="66">
        <v>58.61</v>
      </c>
      <c r="BC410" s="66">
        <v>55.77</v>
      </c>
      <c r="BD410" s="66"/>
      <c r="BE410" s="66">
        <v>167.42</v>
      </c>
      <c r="BG410" s="15">
        <v>86.31</v>
      </c>
      <c r="BH410" s="15">
        <v>74.47</v>
      </c>
      <c r="BI410" s="66">
        <v>35.36</v>
      </c>
      <c r="BJ410" s="15">
        <v>22.57</v>
      </c>
      <c r="BK410" s="15">
        <v>35.11</v>
      </c>
      <c r="BL410" s="15">
        <v>28.19</v>
      </c>
      <c r="BN410" s="66">
        <v>61.43</v>
      </c>
      <c r="BO410" s="15">
        <v>12.16</v>
      </c>
      <c r="BP410" s="15">
        <v>64.459999999999994</v>
      </c>
      <c r="BQ410" s="15">
        <v>49.33</v>
      </c>
      <c r="BU410" s="66"/>
      <c r="BV410" s="66"/>
      <c r="BW410" s="66"/>
      <c r="BX410" s="66"/>
      <c r="BY410" s="66"/>
      <c r="BZ410" s="66"/>
      <c r="CA410" s="66"/>
      <c r="CB410" s="66"/>
      <c r="CC410" s="66"/>
      <c r="CD410" s="66"/>
      <c r="CE410" s="66"/>
      <c r="CF410" s="66"/>
    </row>
    <row r="411" spans="1:84">
      <c r="A411" s="71">
        <v>36428</v>
      </c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  <c r="AY411" s="66"/>
      <c r="AZ411" s="66"/>
      <c r="BA411" s="66"/>
      <c r="BB411" s="66">
        <v>58.16</v>
      </c>
      <c r="BC411" s="66">
        <v>54.46</v>
      </c>
      <c r="BD411" s="66"/>
      <c r="BE411" s="66">
        <v>156.88</v>
      </c>
      <c r="BG411" s="15">
        <v>80.63</v>
      </c>
      <c r="BH411" s="15">
        <v>68.760000000000005</v>
      </c>
      <c r="BI411" s="66">
        <v>33.4</v>
      </c>
      <c r="BJ411" s="15">
        <v>20.25</v>
      </c>
      <c r="BK411" s="15">
        <v>34.950000000000003</v>
      </c>
      <c r="BL411" s="15">
        <v>30.87</v>
      </c>
      <c r="BN411" s="66">
        <v>64.239999999999995</v>
      </c>
      <c r="BO411" s="15">
        <v>12.12</v>
      </c>
      <c r="BP411" s="15">
        <v>64.59</v>
      </c>
      <c r="BQ411" s="15">
        <v>49.12</v>
      </c>
      <c r="BU411" s="66"/>
      <c r="BV411" s="66"/>
      <c r="BW411" s="66"/>
      <c r="BX411" s="66"/>
      <c r="BY411" s="66"/>
      <c r="BZ411" s="66"/>
      <c r="CA411" s="66"/>
      <c r="CB411" s="66"/>
      <c r="CC411" s="66"/>
      <c r="CD411" s="66"/>
      <c r="CE411" s="66"/>
      <c r="CF411" s="66"/>
    </row>
    <row r="412" spans="1:84">
      <c r="A412" s="71">
        <v>36435</v>
      </c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  <c r="AV412" s="66"/>
      <c r="AW412" s="66"/>
      <c r="AX412" s="66"/>
      <c r="AY412" s="66"/>
      <c r="AZ412" s="66"/>
      <c r="BA412" s="66"/>
      <c r="BB412" s="66">
        <v>57.45</v>
      </c>
      <c r="BC412" s="66">
        <v>53.01</v>
      </c>
      <c r="BD412" s="66"/>
      <c r="BE412" s="66">
        <v>141.53</v>
      </c>
      <c r="BG412" s="15">
        <v>66.02</v>
      </c>
      <c r="BH412" s="15">
        <v>54.78</v>
      </c>
      <c r="BI412" s="66">
        <v>30.74</v>
      </c>
      <c r="BJ412" s="15">
        <v>17.47</v>
      </c>
      <c r="BK412" s="15">
        <v>33.69</v>
      </c>
      <c r="BL412" s="15">
        <v>25.91</v>
      </c>
      <c r="BN412" s="66">
        <v>64.650000000000006</v>
      </c>
      <c r="BO412" s="15">
        <v>12.02</v>
      </c>
      <c r="BP412" s="15">
        <v>62.39</v>
      </c>
      <c r="BQ412" s="15">
        <v>49.59</v>
      </c>
      <c r="BU412" s="66"/>
      <c r="BV412" s="66"/>
      <c r="BW412" s="66"/>
      <c r="BX412" s="66"/>
      <c r="BY412" s="66"/>
      <c r="BZ412" s="66"/>
      <c r="CA412" s="66"/>
      <c r="CB412" s="66"/>
      <c r="CC412" s="66"/>
      <c r="CD412" s="66"/>
      <c r="CE412" s="66"/>
      <c r="CF412" s="66"/>
    </row>
    <row r="413" spans="1:84">
      <c r="A413" s="71">
        <v>36442</v>
      </c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  <c r="AV413" s="66"/>
      <c r="AW413" s="66"/>
      <c r="AX413" s="66"/>
      <c r="AY413" s="66"/>
      <c r="AZ413" s="66"/>
      <c r="BA413" s="66"/>
      <c r="BB413" s="66">
        <v>57.31</v>
      </c>
      <c r="BC413" s="66">
        <v>53.78</v>
      </c>
      <c r="BD413" s="66"/>
      <c r="BE413" s="66">
        <v>138.55000000000001</v>
      </c>
      <c r="BG413" s="15">
        <v>65.69</v>
      </c>
      <c r="BH413" s="15">
        <v>58.68</v>
      </c>
      <c r="BI413" s="66">
        <v>30.82</v>
      </c>
      <c r="BJ413" s="15">
        <v>17.03</v>
      </c>
      <c r="BK413" s="15">
        <v>32.630000000000003</v>
      </c>
      <c r="BL413" s="15">
        <v>28.06</v>
      </c>
      <c r="BN413" s="66">
        <v>63.82</v>
      </c>
      <c r="BO413" s="15">
        <v>12.21</v>
      </c>
      <c r="BP413" s="15">
        <v>59.56</v>
      </c>
      <c r="BQ413" s="15">
        <v>49.56</v>
      </c>
      <c r="BU413" s="66"/>
      <c r="BV413" s="66"/>
      <c r="BW413" s="66"/>
      <c r="BX413" s="66"/>
      <c r="BY413" s="66"/>
      <c r="BZ413" s="66"/>
      <c r="CA413" s="66"/>
      <c r="CB413" s="66"/>
      <c r="CC413" s="66"/>
      <c r="CD413" s="66"/>
      <c r="CE413" s="66"/>
      <c r="CF413" s="66"/>
    </row>
    <row r="414" spans="1:84">
      <c r="A414" s="71">
        <v>36449</v>
      </c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>
        <v>57.66</v>
      </c>
      <c r="BC414" s="66">
        <v>55.36</v>
      </c>
      <c r="BD414" s="66"/>
      <c r="BE414" s="66">
        <v>140.76</v>
      </c>
      <c r="BG414" s="15">
        <v>68.86</v>
      </c>
      <c r="BH414" s="15">
        <v>64.010000000000005</v>
      </c>
      <c r="BI414" s="66">
        <v>29.17</v>
      </c>
      <c r="BJ414" s="15">
        <v>17.559999999999999</v>
      </c>
      <c r="BK414" s="15">
        <v>31.96</v>
      </c>
      <c r="BL414" s="15">
        <v>28.65</v>
      </c>
      <c r="BN414" s="66">
        <v>65.53</v>
      </c>
      <c r="BO414" s="15">
        <v>11.99</v>
      </c>
      <c r="BP414" s="15">
        <v>59.99</v>
      </c>
      <c r="BQ414" s="15">
        <v>49.48</v>
      </c>
      <c r="BU414" s="66"/>
      <c r="BV414" s="66"/>
      <c r="BW414" s="66"/>
      <c r="BX414" s="66"/>
      <c r="BY414" s="66"/>
      <c r="BZ414" s="66"/>
      <c r="CA414" s="66"/>
      <c r="CB414" s="66"/>
      <c r="CC414" s="66"/>
      <c r="CD414" s="66"/>
      <c r="CE414" s="66"/>
      <c r="CF414" s="66"/>
    </row>
    <row r="415" spans="1:84">
      <c r="A415" s="71">
        <v>36456</v>
      </c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6"/>
      <c r="BB415" s="66">
        <v>56.98</v>
      </c>
      <c r="BC415" s="66">
        <v>57.35</v>
      </c>
      <c r="BD415" s="66"/>
      <c r="BE415" s="66">
        <v>141.44999999999999</v>
      </c>
      <c r="BG415" s="15">
        <v>69.67</v>
      </c>
      <c r="BH415" s="15">
        <v>66.7</v>
      </c>
      <c r="BI415" s="66">
        <v>29.92</v>
      </c>
      <c r="BJ415" s="15">
        <v>18.29</v>
      </c>
      <c r="BK415" s="15">
        <v>31.51</v>
      </c>
      <c r="BL415" s="15">
        <v>28.14</v>
      </c>
      <c r="BN415" s="66">
        <v>65.45</v>
      </c>
      <c r="BO415" s="15">
        <v>12</v>
      </c>
      <c r="BP415" s="15">
        <v>56.44</v>
      </c>
      <c r="BQ415" s="15">
        <v>49.56</v>
      </c>
      <c r="BU415" s="66"/>
      <c r="BV415" s="66"/>
      <c r="BW415" s="66"/>
      <c r="BX415" s="66"/>
      <c r="BY415" s="66"/>
      <c r="BZ415" s="66"/>
      <c r="CA415" s="66"/>
      <c r="CB415" s="66"/>
      <c r="CC415" s="66"/>
      <c r="CD415" s="66"/>
      <c r="CE415" s="66"/>
      <c r="CF415" s="66"/>
    </row>
    <row r="416" spans="1:84">
      <c r="A416" s="71">
        <v>36463</v>
      </c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  <c r="AV416" s="66"/>
      <c r="AW416" s="66"/>
      <c r="AX416" s="66"/>
      <c r="AY416" s="66"/>
      <c r="AZ416" s="66"/>
      <c r="BA416" s="66"/>
      <c r="BB416" s="66">
        <v>57.69</v>
      </c>
      <c r="BC416" s="66">
        <v>58.81</v>
      </c>
      <c r="BD416" s="66"/>
      <c r="BE416" s="66">
        <v>142.33000000000001</v>
      </c>
      <c r="BG416" s="15">
        <v>73.239999999999995</v>
      </c>
      <c r="BH416" s="15">
        <v>71.08</v>
      </c>
      <c r="BI416" s="66">
        <v>30.27</v>
      </c>
      <c r="BJ416" s="15">
        <v>18.260000000000002</v>
      </c>
      <c r="BK416" s="15">
        <v>31.54</v>
      </c>
      <c r="BL416" s="15">
        <v>27.64</v>
      </c>
      <c r="BN416" s="66">
        <v>66.58</v>
      </c>
      <c r="BO416" s="15">
        <v>12.11</v>
      </c>
      <c r="BP416" s="15">
        <v>57.64</v>
      </c>
      <c r="BQ416" s="15">
        <v>49.62</v>
      </c>
      <c r="BU416" s="66"/>
      <c r="BV416" s="66"/>
      <c r="BW416" s="66"/>
      <c r="BX416" s="66"/>
      <c r="BY416" s="66"/>
      <c r="BZ416" s="66"/>
      <c r="CA416" s="66"/>
      <c r="CB416" s="66"/>
      <c r="CC416" s="66"/>
      <c r="CD416" s="66"/>
      <c r="CE416" s="66"/>
      <c r="CF416" s="66"/>
    </row>
    <row r="417" spans="1:84">
      <c r="A417" s="71">
        <v>36470</v>
      </c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  <c r="AV417" s="66"/>
      <c r="AW417" s="66"/>
      <c r="AX417" s="66"/>
      <c r="AY417" s="66"/>
      <c r="AZ417" s="66"/>
      <c r="BA417" s="66"/>
      <c r="BB417" s="66">
        <v>57.71</v>
      </c>
      <c r="BC417" s="66">
        <v>59.46</v>
      </c>
      <c r="BD417" s="66"/>
      <c r="BE417" s="66">
        <v>141.29</v>
      </c>
      <c r="BG417" s="15">
        <v>75.37</v>
      </c>
      <c r="BH417" s="15">
        <v>70.849999999999994</v>
      </c>
      <c r="BI417" s="66">
        <v>29.96</v>
      </c>
      <c r="BJ417" s="15">
        <v>18.36</v>
      </c>
      <c r="BK417" s="15">
        <v>32.82</v>
      </c>
      <c r="BL417" s="15">
        <v>26.38</v>
      </c>
      <c r="BN417" s="66">
        <v>68.239999999999995</v>
      </c>
      <c r="BO417" s="15">
        <v>12.05</v>
      </c>
      <c r="BP417" s="15">
        <v>58.67</v>
      </c>
      <c r="BQ417" s="15">
        <v>49.6</v>
      </c>
      <c r="BU417" s="66"/>
      <c r="BV417" s="66"/>
      <c r="BW417" s="66"/>
      <c r="BX417" s="66"/>
      <c r="BY417" s="66"/>
      <c r="BZ417" s="66"/>
      <c r="CA417" s="66"/>
      <c r="CB417" s="66"/>
      <c r="CC417" s="66"/>
      <c r="CD417" s="66"/>
      <c r="CE417" s="66"/>
      <c r="CF417" s="66"/>
    </row>
    <row r="418" spans="1:84">
      <c r="A418" s="71">
        <v>36477</v>
      </c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  <c r="AV418" s="66"/>
      <c r="AW418" s="66"/>
      <c r="AX418" s="66"/>
      <c r="AY418" s="66"/>
      <c r="AZ418" s="66"/>
      <c r="BA418" s="66"/>
      <c r="BB418" s="66">
        <v>57.44</v>
      </c>
      <c r="BC418" s="66">
        <v>59.64</v>
      </c>
      <c r="BD418" s="66"/>
      <c r="BE418" s="66">
        <v>136.08000000000001</v>
      </c>
      <c r="BG418" s="15">
        <v>76.569999999999993</v>
      </c>
      <c r="BH418" s="15">
        <v>69.709999999999994</v>
      </c>
      <c r="BI418" s="66">
        <v>29.35</v>
      </c>
      <c r="BJ418" s="15">
        <v>19.23</v>
      </c>
      <c r="BK418" s="15">
        <v>33.1</v>
      </c>
      <c r="BL418" s="15">
        <v>26.83</v>
      </c>
      <c r="BN418" s="66">
        <v>73.5</v>
      </c>
      <c r="BO418" s="15">
        <v>12.04</v>
      </c>
      <c r="BP418" s="15">
        <v>54.07</v>
      </c>
      <c r="BQ418" s="15">
        <v>52.44</v>
      </c>
      <c r="BU418" s="66"/>
      <c r="BV418" s="66"/>
      <c r="BW418" s="66"/>
      <c r="BX418" s="66"/>
      <c r="BY418" s="66"/>
      <c r="BZ418" s="66"/>
      <c r="CA418" s="66"/>
      <c r="CB418" s="66"/>
      <c r="CC418" s="66"/>
      <c r="CD418" s="66"/>
      <c r="CE418" s="66"/>
      <c r="CF418" s="66"/>
    </row>
    <row r="419" spans="1:84">
      <c r="A419" s="71">
        <v>36484</v>
      </c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66"/>
      <c r="AW419" s="66"/>
      <c r="AX419" s="66"/>
      <c r="AY419" s="66"/>
      <c r="AZ419" s="66"/>
      <c r="BA419" s="66"/>
      <c r="BB419" s="66">
        <v>58.5</v>
      </c>
      <c r="BC419" s="66">
        <v>60.13</v>
      </c>
      <c r="BD419" s="66"/>
      <c r="BE419" s="66">
        <v>131.93</v>
      </c>
      <c r="BG419" s="15">
        <v>75.95</v>
      </c>
      <c r="BH419" s="15">
        <v>65.62</v>
      </c>
      <c r="BI419" s="66">
        <v>30.14</v>
      </c>
      <c r="BJ419" s="15">
        <v>18.48</v>
      </c>
      <c r="BK419" s="15">
        <v>33.78</v>
      </c>
      <c r="BL419" s="15">
        <v>27.03</v>
      </c>
      <c r="BN419" s="66">
        <v>77.87</v>
      </c>
      <c r="BO419" s="15">
        <v>11.98</v>
      </c>
      <c r="BP419" s="15">
        <v>50.39</v>
      </c>
      <c r="BQ419" s="15">
        <v>56.81</v>
      </c>
      <c r="BU419" s="66"/>
      <c r="BV419" s="66"/>
      <c r="BW419" s="66"/>
      <c r="BX419" s="66"/>
      <c r="BY419" s="66"/>
      <c r="BZ419" s="66"/>
      <c r="CA419" s="66"/>
      <c r="CB419" s="66"/>
      <c r="CC419" s="66"/>
      <c r="CD419" s="66"/>
      <c r="CE419" s="66"/>
      <c r="CF419" s="66"/>
    </row>
    <row r="420" spans="1:84">
      <c r="A420" s="71">
        <v>36491</v>
      </c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6"/>
      <c r="AX420" s="66"/>
      <c r="AY420" s="66"/>
      <c r="AZ420" s="66"/>
      <c r="BA420" s="66"/>
      <c r="BB420" s="66">
        <v>57.45</v>
      </c>
      <c r="BC420" s="66">
        <v>59.82</v>
      </c>
      <c r="BD420" s="66"/>
      <c r="BE420" s="66">
        <v>134.08000000000001</v>
      </c>
      <c r="BG420" s="15">
        <v>70.34</v>
      </c>
      <c r="BH420" s="15">
        <v>62.26</v>
      </c>
      <c r="BI420" s="66">
        <v>30.02</v>
      </c>
      <c r="BJ420" s="15">
        <v>19.100000000000001</v>
      </c>
      <c r="BK420" s="15">
        <v>31.36</v>
      </c>
      <c r="BL420" s="15">
        <v>28.63</v>
      </c>
      <c r="BN420" s="66">
        <v>80.290000000000006</v>
      </c>
      <c r="BO420" s="15">
        <v>12.06</v>
      </c>
      <c r="BP420" s="15">
        <v>50.11</v>
      </c>
      <c r="BQ420" s="15">
        <v>59.62</v>
      </c>
      <c r="BU420" s="66"/>
      <c r="BV420" s="66"/>
      <c r="BW420" s="66"/>
      <c r="BX420" s="66"/>
      <c r="BY420" s="66"/>
      <c r="BZ420" s="66"/>
      <c r="CA420" s="66"/>
      <c r="CB420" s="66"/>
      <c r="CC420" s="66"/>
      <c r="CD420" s="66"/>
      <c r="CE420" s="66"/>
      <c r="CF420" s="66"/>
    </row>
    <row r="421" spans="1:84">
      <c r="A421" s="71">
        <v>36498</v>
      </c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  <c r="AV421" s="66"/>
      <c r="AW421" s="66"/>
      <c r="AX421" s="66"/>
      <c r="AY421" s="66"/>
      <c r="AZ421" s="66"/>
      <c r="BA421" s="66"/>
      <c r="BB421" s="66">
        <v>57.38</v>
      </c>
      <c r="BC421" s="66">
        <v>58.62</v>
      </c>
      <c r="BD421" s="66"/>
      <c r="BE421" s="66">
        <v>135.08000000000001</v>
      </c>
      <c r="BG421" s="15">
        <v>70.260000000000005</v>
      </c>
      <c r="BH421" s="15">
        <v>63.98</v>
      </c>
      <c r="BI421" s="66">
        <v>30.23</v>
      </c>
      <c r="BJ421" s="15">
        <v>18.61</v>
      </c>
      <c r="BK421" s="15">
        <v>32.020000000000003</v>
      </c>
      <c r="BL421" s="15">
        <v>28.98</v>
      </c>
      <c r="BN421" s="66">
        <v>80.41</v>
      </c>
      <c r="BO421" s="15">
        <v>12.04</v>
      </c>
      <c r="BP421" s="15">
        <v>47.43</v>
      </c>
      <c r="BQ421" s="15">
        <v>59.29</v>
      </c>
      <c r="BU421" s="66"/>
      <c r="BV421" s="66"/>
      <c r="BW421" s="66"/>
      <c r="BX421" s="66"/>
      <c r="BY421" s="66"/>
      <c r="BZ421" s="66"/>
      <c r="CA421" s="66"/>
      <c r="CB421" s="66"/>
      <c r="CC421" s="66"/>
      <c r="CD421" s="66"/>
      <c r="CE421" s="66"/>
      <c r="CF421" s="66"/>
    </row>
    <row r="422" spans="1:84">
      <c r="A422" s="71">
        <v>36505</v>
      </c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  <c r="AV422" s="66"/>
      <c r="AW422" s="66"/>
      <c r="AX422" s="66"/>
      <c r="AY422" s="66"/>
      <c r="AZ422" s="66"/>
      <c r="BA422" s="66"/>
      <c r="BB422" s="66">
        <v>57.88</v>
      </c>
      <c r="BC422" s="66">
        <v>58.11</v>
      </c>
      <c r="BD422" s="66"/>
      <c r="BE422" s="66">
        <v>134</v>
      </c>
      <c r="BG422" s="15">
        <v>70.260000000000005</v>
      </c>
      <c r="BH422" s="15">
        <v>63.93</v>
      </c>
      <c r="BI422" s="66">
        <v>30.26</v>
      </c>
      <c r="BJ422" s="15">
        <v>18.690000000000001</v>
      </c>
      <c r="BK422" s="15">
        <v>31.32</v>
      </c>
      <c r="BL422" s="15">
        <v>27.32</v>
      </c>
      <c r="BN422" s="66">
        <v>80.56</v>
      </c>
      <c r="BO422" s="15">
        <v>12.02</v>
      </c>
      <c r="BP422" s="15">
        <v>38.549999999999997</v>
      </c>
      <c r="BQ422" s="15">
        <v>63.58</v>
      </c>
      <c r="BU422" s="66"/>
      <c r="BV422" s="66"/>
      <c r="BW422" s="66"/>
      <c r="BX422" s="66"/>
      <c r="BY422" s="66"/>
      <c r="BZ422" s="66"/>
      <c r="CA422" s="66"/>
      <c r="CB422" s="66"/>
      <c r="CC422" s="66"/>
      <c r="CD422" s="66"/>
      <c r="CE422" s="66"/>
      <c r="CF422" s="66"/>
    </row>
    <row r="423" spans="1:84">
      <c r="A423" s="71">
        <v>36512</v>
      </c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  <c r="AV423" s="66"/>
      <c r="AW423" s="66"/>
      <c r="AX423" s="66"/>
      <c r="AY423" s="66"/>
      <c r="AZ423" s="66"/>
      <c r="BA423" s="66"/>
      <c r="BB423" s="66">
        <v>57.3</v>
      </c>
      <c r="BC423" s="66">
        <v>58.1</v>
      </c>
      <c r="BD423" s="66"/>
      <c r="BE423" s="66">
        <v>133.72</v>
      </c>
      <c r="BG423" s="15">
        <v>69.17</v>
      </c>
      <c r="BH423" s="15">
        <v>60.73</v>
      </c>
      <c r="BI423" s="66">
        <v>29.73</v>
      </c>
      <c r="BJ423" s="15">
        <v>19.12</v>
      </c>
      <c r="BK423" s="15">
        <v>32.17</v>
      </c>
      <c r="BL423" s="15">
        <v>28.21</v>
      </c>
      <c r="BN423" s="66">
        <v>80.510000000000005</v>
      </c>
      <c r="BO423" s="15">
        <v>12</v>
      </c>
      <c r="BP423" s="15">
        <v>39.69</v>
      </c>
      <c r="BQ423" s="15">
        <v>64.760000000000005</v>
      </c>
      <c r="BU423" s="66"/>
      <c r="BV423" s="66"/>
      <c r="BW423" s="66"/>
      <c r="BX423" s="66"/>
      <c r="BY423" s="66"/>
      <c r="BZ423" s="66"/>
      <c r="CA423" s="66"/>
      <c r="CB423" s="66"/>
      <c r="CC423" s="66"/>
      <c r="CD423" s="66"/>
      <c r="CE423" s="66"/>
      <c r="CF423" s="66"/>
    </row>
    <row r="424" spans="1:84">
      <c r="A424" s="71">
        <v>36519</v>
      </c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  <c r="AV424" s="66"/>
      <c r="AW424" s="66"/>
      <c r="AX424" s="66"/>
      <c r="AY424" s="66"/>
      <c r="AZ424" s="66"/>
      <c r="BA424" s="66"/>
      <c r="BB424" s="66">
        <v>57.37</v>
      </c>
      <c r="BC424" s="66">
        <v>57.91</v>
      </c>
      <c r="BD424" s="66"/>
      <c r="BE424" s="66">
        <v>136.32</v>
      </c>
      <c r="BG424" s="15">
        <v>66.599999999999994</v>
      </c>
      <c r="BH424" s="15">
        <v>61.08</v>
      </c>
      <c r="BI424" s="66">
        <v>31</v>
      </c>
      <c r="BJ424" s="15">
        <v>18.48</v>
      </c>
      <c r="BK424" s="15">
        <v>31.19</v>
      </c>
      <c r="BL424" s="15">
        <v>27.96</v>
      </c>
      <c r="BN424" s="66">
        <v>80.63</v>
      </c>
      <c r="BO424" s="15">
        <v>12.01</v>
      </c>
      <c r="BP424" s="15">
        <v>39.54</v>
      </c>
      <c r="BQ424" s="15">
        <v>64.349999999999994</v>
      </c>
      <c r="BU424" s="66"/>
      <c r="BV424" s="66"/>
      <c r="BW424" s="66"/>
      <c r="BX424" s="66"/>
      <c r="BY424" s="66"/>
      <c r="BZ424" s="66"/>
      <c r="CA424" s="66"/>
      <c r="CB424" s="66"/>
      <c r="CC424" s="66"/>
      <c r="CD424" s="66"/>
      <c r="CE424" s="66"/>
      <c r="CF424" s="66"/>
    </row>
    <row r="425" spans="1:84">
      <c r="A425" s="71">
        <v>36526</v>
      </c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  <c r="AV425" s="66"/>
      <c r="AW425" s="66"/>
      <c r="AX425" s="66"/>
      <c r="AY425" s="66"/>
      <c r="AZ425" s="66"/>
      <c r="BA425" s="66"/>
      <c r="BB425" s="66">
        <v>57.23</v>
      </c>
      <c r="BC425" s="66">
        <v>58.06</v>
      </c>
      <c r="BD425" s="66"/>
      <c r="BE425" s="66">
        <v>133.87</v>
      </c>
      <c r="BG425" s="15">
        <v>64.78</v>
      </c>
      <c r="BH425" s="15">
        <v>53.39</v>
      </c>
      <c r="BI425" s="66">
        <v>30.03</v>
      </c>
      <c r="BJ425" s="15">
        <v>19.12</v>
      </c>
      <c r="BK425" s="15">
        <v>32.729999999999997</v>
      </c>
      <c r="BL425" s="15">
        <v>27.26</v>
      </c>
      <c r="BN425" s="66">
        <v>81.33</v>
      </c>
      <c r="BO425" s="15">
        <v>12.03</v>
      </c>
      <c r="BP425" s="15">
        <v>38.57</v>
      </c>
      <c r="BQ425" s="15">
        <v>64.319999999999993</v>
      </c>
      <c r="BU425" s="66"/>
      <c r="BV425" s="66"/>
      <c r="BW425" s="66"/>
      <c r="BX425" s="66"/>
      <c r="BY425" s="66"/>
      <c r="BZ425" s="66"/>
      <c r="CA425" s="66"/>
      <c r="CB425" s="66"/>
      <c r="CC425" s="66"/>
      <c r="CD425" s="66"/>
      <c r="CE425" s="66"/>
      <c r="CF425" s="66"/>
    </row>
    <row r="426" spans="1:84">
      <c r="A426" s="71">
        <v>36533</v>
      </c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  <c r="AV426" s="66"/>
      <c r="AW426" s="66"/>
      <c r="AX426" s="66"/>
      <c r="AY426" s="66"/>
      <c r="AZ426" s="66"/>
      <c r="BA426" s="66"/>
      <c r="BB426" s="66">
        <v>57.08</v>
      </c>
      <c r="BC426" s="66">
        <v>56.51</v>
      </c>
      <c r="BD426" s="66"/>
      <c r="BE426" s="66">
        <v>130.63999999999999</v>
      </c>
      <c r="BF426" s="15">
        <v>125.03</v>
      </c>
      <c r="BG426" s="15">
        <v>57.42</v>
      </c>
      <c r="BH426" s="15">
        <v>50.92</v>
      </c>
      <c r="BI426" s="66">
        <v>31.4</v>
      </c>
      <c r="BJ426" s="15">
        <v>18.7</v>
      </c>
      <c r="BK426" s="15">
        <v>33.78</v>
      </c>
      <c r="BL426" s="15">
        <v>27.9</v>
      </c>
      <c r="BM426" s="15">
        <v>74.52</v>
      </c>
      <c r="BN426" s="66">
        <v>82.98</v>
      </c>
      <c r="BO426" s="15">
        <v>12.04</v>
      </c>
      <c r="BP426" s="15">
        <v>39.299999999999997</v>
      </c>
      <c r="BQ426" s="15">
        <v>64.400000000000006</v>
      </c>
      <c r="BU426" s="66"/>
      <c r="BV426" s="66"/>
      <c r="BW426" s="66"/>
      <c r="BX426" s="66"/>
      <c r="BY426" s="66"/>
      <c r="BZ426" s="66"/>
      <c r="CA426" s="66"/>
      <c r="CB426" s="66"/>
      <c r="CC426" s="66"/>
      <c r="CD426" s="66"/>
      <c r="CE426" s="66"/>
      <c r="CF426" s="66"/>
    </row>
    <row r="427" spans="1:84">
      <c r="A427" s="71">
        <v>36540</v>
      </c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  <c r="AV427" s="66"/>
      <c r="AW427" s="66"/>
      <c r="AX427" s="66"/>
      <c r="AY427" s="66"/>
      <c r="AZ427" s="66"/>
      <c r="BA427" s="66"/>
      <c r="BB427" s="66">
        <v>56.79</v>
      </c>
      <c r="BC427" s="66">
        <v>53.73</v>
      </c>
      <c r="BD427" s="66"/>
      <c r="BE427" s="66">
        <v>126.3</v>
      </c>
      <c r="BF427" s="15">
        <v>121.9</v>
      </c>
      <c r="BG427" s="15">
        <v>59.22</v>
      </c>
      <c r="BH427" s="15">
        <v>53.49</v>
      </c>
      <c r="BI427" s="66">
        <v>31.69</v>
      </c>
      <c r="BJ427" s="15">
        <v>18.559999999999999</v>
      </c>
      <c r="BK427" s="15">
        <v>33.229999999999997</v>
      </c>
      <c r="BL427" s="15">
        <v>27.23</v>
      </c>
      <c r="BM427" s="15">
        <v>75.06</v>
      </c>
      <c r="BN427" s="66">
        <v>83.51</v>
      </c>
      <c r="BO427" s="15">
        <v>12.02</v>
      </c>
      <c r="BP427" s="15">
        <v>35.81</v>
      </c>
      <c r="BQ427" s="15">
        <v>62.65</v>
      </c>
      <c r="BU427" s="66"/>
      <c r="BV427" s="66"/>
      <c r="BW427" s="66"/>
      <c r="BX427" s="66"/>
      <c r="BY427" s="66"/>
      <c r="BZ427" s="66"/>
      <c r="CA427" s="66"/>
      <c r="CB427" s="66"/>
      <c r="CC427" s="66"/>
      <c r="CD427" s="66"/>
      <c r="CE427" s="66"/>
      <c r="CF427" s="66"/>
    </row>
    <row r="428" spans="1:84">
      <c r="A428" s="71">
        <v>36547</v>
      </c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6"/>
      <c r="BB428" s="66">
        <v>56.65</v>
      </c>
      <c r="BC428" s="66">
        <v>53.74</v>
      </c>
      <c r="BD428" s="66"/>
      <c r="BE428" s="66">
        <v>133.79</v>
      </c>
      <c r="BF428" s="15">
        <v>114.93</v>
      </c>
      <c r="BG428" s="15">
        <v>66.44</v>
      </c>
      <c r="BH428" s="15">
        <v>65.19</v>
      </c>
      <c r="BI428" s="66">
        <v>30.91</v>
      </c>
      <c r="BJ428" s="15">
        <v>18.309999999999999</v>
      </c>
      <c r="BK428" s="15">
        <v>32.979999999999997</v>
      </c>
      <c r="BL428" s="15">
        <v>28.09</v>
      </c>
      <c r="BM428" s="15">
        <v>75.099999999999994</v>
      </c>
      <c r="BN428" s="66">
        <v>82.58</v>
      </c>
      <c r="BO428" s="15">
        <v>12.04</v>
      </c>
      <c r="BP428" s="15">
        <v>34.26</v>
      </c>
      <c r="BQ428" s="15">
        <v>59.65</v>
      </c>
      <c r="BU428" s="66"/>
      <c r="BV428" s="66"/>
      <c r="BW428" s="66"/>
      <c r="BX428" s="66"/>
      <c r="BY428" s="66"/>
      <c r="BZ428" s="66"/>
      <c r="CA428" s="66"/>
      <c r="CB428" s="66"/>
      <c r="CC428" s="66"/>
      <c r="CD428" s="66"/>
      <c r="CE428" s="66"/>
      <c r="CF428" s="66"/>
    </row>
    <row r="429" spans="1:84">
      <c r="A429" s="71">
        <v>36554</v>
      </c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  <c r="AV429" s="66"/>
      <c r="AW429" s="66"/>
      <c r="AX429" s="66"/>
      <c r="AY429" s="66"/>
      <c r="AZ429" s="66"/>
      <c r="BA429" s="66"/>
      <c r="BB429" s="66">
        <v>56.79</v>
      </c>
      <c r="BC429" s="66">
        <v>55.11</v>
      </c>
      <c r="BD429" s="66"/>
      <c r="BE429" s="66">
        <v>141.97</v>
      </c>
      <c r="BF429" s="15">
        <v>117.12</v>
      </c>
      <c r="BG429" s="15">
        <v>75.78</v>
      </c>
      <c r="BH429" s="15">
        <v>73.09</v>
      </c>
      <c r="BI429" s="66">
        <v>29.76</v>
      </c>
      <c r="BJ429" s="15">
        <v>18.22</v>
      </c>
      <c r="BK429" s="15">
        <v>34.18</v>
      </c>
      <c r="BL429" s="15">
        <v>28.4</v>
      </c>
      <c r="BM429" s="15">
        <v>75.31</v>
      </c>
      <c r="BN429" s="66">
        <v>78.64</v>
      </c>
      <c r="BO429" s="15">
        <v>12.04</v>
      </c>
      <c r="BP429" s="15">
        <v>34.159999999999997</v>
      </c>
      <c r="BQ429" s="15">
        <v>59.42</v>
      </c>
      <c r="BU429" s="66"/>
      <c r="BV429" s="66"/>
      <c r="BW429" s="66"/>
      <c r="BX429" s="66"/>
      <c r="BY429" s="66"/>
      <c r="BZ429" s="66"/>
      <c r="CA429" s="66"/>
      <c r="CB429" s="66"/>
      <c r="CC429" s="66"/>
      <c r="CD429" s="66"/>
      <c r="CE429" s="66"/>
      <c r="CF429" s="66"/>
    </row>
    <row r="430" spans="1:84">
      <c r="A430" s="71">
        <v>36561</v>
      </c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  <c r="AV430" s="66"/>
      <c r="AW430" s="66"/>
      <c r="AX430" s="66"/>
      <c r="AY430" s="66"/>
      <c r="AZ430" s="66"/>
      <c r="BA430" s="66"/>
      <c r="BB430" s="66">
        <v>56.53</v>
      </c>
      <c r="BC430" s="66">
        <v>54.69</v>
      </c>
      <c r="BD430" s="66"/>
      <c r="BE430" s="66">
        <v>148.38</v>
      </c>
      <c r="BF430" s="15">
        <v>119.99</v>
      </c>
      <c r="BG430" s="15">
        <v>77.34</v>
      </c>
      <c r="BH430" s="15">
        <v>67.37</v>
      </c>
      <c r="BI430" s="66">
        <v>31.68</v>
      </c>
      <c r="BJ430" s="15">
        <v>19.510000000000002</v>
      </c>
      <c r="BK430" s="15">
        <v>34.78</v>
      </c>
      <c r="BL430" s="15">
        <v>28.2</v>
      </c>
      <c r="BM430" s="15">
        <v>74.489999999999995</v>
      </c>
      <c r="BN430" s="66">
        <v>67.95</v>
      </c>
      <c r="BO430" s="15">
        <v>12.08</v>
      </c>
      <c r="BP430" s="15">
        <v>33.82</v>
      </c>
      <c r="BQ430" s="15">
        <v>59.33</v>
      </c>
      <c r="BU430" s="66"/>
      <c r="BV430" s="66"/>
      <c r="BW430" s="66"/>
      <c r="BX430" s="66"/>
      <c r="BY430" s="66"/>
      <c r="BZ430" s="66"/>
      <c r="CA430" s="66"/>
      <c r="CB430" s="66"/>
      <c r="CC430" s="66"/>
      <c r="CD430" s="66"/>
      <c r="CE430" s="66"/>
      <c r="CF430" s="66"/>
    </row>
    <row r="431" spans="1:84">
      <c r="A431" s="71">
        <v>36568</v>
      </c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  <c r="AV431" s="66"/>
      <c r="AW431" s="66"/>
      <c r="AX431" s="66"/>
      <c r="AY431" s="66"/>
      <c r="AZ431" s="66"/>
      <c r="BA431" s="66"/>
      <c r="BB431" s="66">
        <v>56.72</v>
      </c>
      <c r="BC431" s="66">
        <v>53.4</v>
      </c>
      <c r="BD431" s="66"/>
      <c r="BE431" s="66">
        <v>135.6</v>
      </c>
      <c r="BF431" s="15">
        <v>119.79</v>
      </c>
      <c r="BG431" s="15">
        <v>65.89</v>
      </c>
      <c r="BH431" s="15">
        <v>51.13</v>
      </c>
      <c r="BI431" s="66">
        <v>31.91</v>
      </c>
      <c r="BJ431" s="15">
        <v>19.88</v>
      </c>
      <c r="BK431" s="15">
        <v>34.81</v>
      </c>
      <c r="BL431" s="15">
        <v>28.78</v>
      </c>
      <c r="BM431" s="15">
        <v>72.790000000000006</v>
      </c>
      <c r="BN431" s="66">
        <v>57.05</v>
      </c>
      <c r="BO431" s="15">
        <v>12.05</v>
      </c>
      <c r="BP431" s="15">
        <v>32.340000000000003</v>
      </c>
      <c r="BQ431" s="15">
        <v>59.5</v>
      </c>
      <c r="BU431" s="66"/>
      <c r="BV431" s="66"/>
      <c r="BW431" s="66"/>
      <c r="BX431" s="66"/>
      <c r="BY431" s="66"/>
      <c r="BZ431" s="66"/>
      <c r="CA431" s="66"/>
      <c r="CB431" s="66"/>
      <c r="CC431" s="66"/>
      <c r="CD431" s="66"/>
      <c r="CE431" s="66"/>
      <c r="CF431" s="66"/>
    </row>
    <row r="432" spans="1:84">
      <c r="A432" s="71">
        <v>36575</v>
      </c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  <c r="AV432" s="66"/>
      <c r="AW432" s="66"/>
      <c r="AX432" s="66"/>
      <c r="AY432" s="66"/>
      <c r="AZ432" s="66"/>
      <c r="BA432" s="66"/>
      <c r="BB432" s="66">
        <v>56.05</v>
      </c>
      <c r="BC432" s="66">
        <v>52.67</v>
      </c>
      <c r="BD432" s="66"/>
      <c r="BE432" s="66">
        <v>129.97999999999999</v>
      </c>
      <c r="BF432" s="15">
        <v>120.01</v>
      </c>
      <c r="BG432" s="15">
        <v>61.63</v>
      </c>
      <c r="BH432" s="15">
        <v>56.3</v>
      </c>
      <c r="BI432" s="66">
        <v>32.409999999999997</v>
      </c>
      <c r="BJ432" s="15">
        <v>19.46</v>
      </c>
      <c r="BK432" s="15">
        <v>34.590000000000003</v>
      </c>
      <c r="BL432" s="15">
        <v>27.08</v>
      </c>
      <c r="BM432" s="15">
        <v>72.42</v>
      </c>
      <c r="BN432" s="66">
        <v>50.94</v>
      </c>
      <c r="BO432" s="15">
        <v>12.06</v>
      </c>
      <c r="BP432" s="15">
        <v>33.96</v>
      </c>
      <c r="BQ432" s="15">
        <v>59.31</v>
      </c>
      <c r="BU432" s="66"/>
      <c r="BV432" s="66"/>
      <c r="BW432" s="66"/>
      <c r="BX432" s="66"/>
      <c r="BY432" s="66"/>
      <c r="BZ432" s="66"/>
      <c r="CA432" s="66"/>
      <c r="CB432" s="66"/>
      <c r="CC432" s="66"/>
      <c r="CD432" s="66"/>
      <c r="CE432" s="66"/>
      <c r="CF432" s="66"/>
    </row>
    <row r="433" spans="1:84">
      <c r="A433" s="71">
        <v>36582</v>
      </c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  <c r="AV433" s="66"/>
      <c r="AW433" s="66"/>
      <c r="AX433" s="66"/>
      <c r="AY433" s="66"/>
      <c r="AZ433" s="66"/>
      <c r="BA433" s="66"/>
      <c r="BB433" s="66">
        <v>56.18</v>
      </c>
      <c r="BC433" s="66">
        <v>53.04</v>
      </c>
      <c r="BD433" s="66"/>
      <c r="BE433" s="66">
        <v>131.21</v>
      </c>
      <c r="BF433" s="15">
        <v>120.12</v>
      </c>
      <c r="BG433" s="15">
        <v>65.59</v>
      </c>
      <c r="BH433" s="15">
        <v>62.68</v>
      </c>
      <c r="BI433" s="66">
        <v>31.42</v>
      </c>
      <c r="BJ433" s="15">
        <v>18.63</v>
      </c>
      <c r="BK433" s="15">
        <v>33.700000000000003</v>
      </c>
      <c r="BL433" s="15">
        <v>28.86</v>
      </c>
      <c r="BM433" s="15">
        <v>71.39</v>
      </c>
      <c r="BN433" s="66">
        <v>48.55</v>
      </c>
      <c r="BO433" s="15">
        <v>12.05</v>
      </c>
      <c r="BP433" s="15">
        <v>34.049999999999997</v>
      </c>
      <c r="BQ433" s="15">
        <v>59.6</v>
      </c>
      <c r="BU433" s="66"/>
      <c r="BV433" s="66"/>
      <c r="BW433" s="66"/>
      <c r="BX433" s="66"/>
      <c r="BY433" s="66"/>
      <c r="BZ433" s="66"/>
      <c r="CA433" s="66"/>
      <c r="CB433" s="66"/>
      <c r="CC433" s="66"/>
      <c r="CD433" s="66"/>
      <c r="CE433" s="66"/>
      <c r="CF433" s="66"/>
    </row>
    <row r="434" spans="1:84">
      <c r="A434" s="71">
        <v>36589</v>
      </c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  <c r="AV434" s="66"/>
      <c r="AW434" s="66"/>
      <c r="AX434" s="66"/>
      <c r="AY434" s="66"/>
      <c r="AZ434" s="66"/>
      <c r="BA434" s="66"/>
      <c r="BB434" s="66">
        <v>56.16</v>
      </c>
      <c r="BC434" s="66">
        <v>54.24</v>
      </c>
      <c r="BD434" s="66"/>
      <c r="BE434" s="66">
        <v>136.29</v>
      </c>
      <c r="BF434" s="15">
        <v>120.28</v>
      </c>
      <c r="BG434" s="15">
        <v>69.92</v>
      </c>
      <c r="BH434" s="15">
        <v>67.459999999999994</v>
      </c>
      <c r="BI434" s="66">
        <v>30.74</v>
      </c>
      <c r="BJ434" s="15">
        <v>18.420000000000002</v>
      </c>
      <c r="BK434" s="15">
        <v>33.979999999999997</v>
      </c>
      <c r="BL434" s="15">
        <v>26.85</v>
      </c>
      <c r="BM434" s="15">
        <v>71.86</v>
      </c>
      <c r="BN434" s="66">
        <v>50.27</v>
      </c>
      <c r="BO434" s="15">
        <v>12.06</v>
      </c>
      <c r="BP434" s="15">
        <v>33.950000000000003</v>
      </c>
      <c r="BQ434" s="15">
        <v>59.51</v>
      </c>
      <c r="BU434" s="66"/>
      <c r="BV434" s="66"/>
      <c r="BW434" s="66"/>
      <c r="BX434" s="66"/>
      <c r="BY434" s="66"/>
      <c r="BZ434" s="66"/>
      <c r="CA434" s="66"/>
      <c r="CB434" s="66"/>
      <c r="CC434" s="66"/>
      <c r="CD434" s="66"/>
      <c r="CE434" s="66"/>
      <c r="CF434" s="66"/>
    </row>
    <row r="435" spans="1:84">
      <c r="A435" s="71">
        <v>36596</v>
      </c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  <c r="AV435" s="66"/>
      <c r="AW435" s="66"/>
      <c r="AX435" s="66"/>
      <c r="AY435" s="66"/>
      <c r="AZ435" s="66"/>
      <c r="BA435" s="66"/>
      <c r="BB435" s="66">
        <v>56.19</v>
      </c>
      <c r="BC435" s="66">
        <v>54.38</v>
      </c>
      <c r="BD435" s="66"/>
      <c r="BE435" s="66">
        <v>139.13</v>
      </c>
      <c r="BF435" s="15">
        <v>127.39</v>
      </c>
      <c r="BG435" s="15">
        <v>72.77</v>
      </c>
      <c r="BH435" s="15">
        <v>68.03</v>
      </c>
      <c r="BI435" s="66">
        <v>31.33</v>
      </c>
      <c r="BJ435" s="15">
        <v>18.41</v>
      </c>
      <c r="BK435" s="15">
        <v>32.79</v>
      </c>
      <c r="BL435" s="15">
        <v>29.24</v>
      </c>
      <c r="BM435" s="15">
        <v>72.3</v>
      </c>
      <c r="BN435" s="66">
        <v>53.41</v>
      </c>
      <c r="BO435" s="15">
        <v>12.02</v>
      </c>
      <c r="BP435" s="15">
        <v>32.590000000000003</v>
      </c>
      <c r="BQ435" s="15">
        <v>59.32</v>
      </c>
      <c r="BU435" s="66"/>
      <c r="BV435" s="66"/>
      <c r="BW435" s="66"/>
      <c r="BX435" s="66"/>
      <c r="BY435" s="66"/>
      <c r="BZ435" s="66"/>
      <c r="CA435" s="66"/>
      <c r="CB435" s="66"/>
      <c r="CC435" s="66"/>
      <c r="CD435" s="66"/>
      <c r="CE435" s="66"/>
      <c r="CF435" s="66"/>
    </row>
    <row r="436" spans="1:84">
      <c r="A436" s="71">
        <v>36603</v>
      </c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  <c r="AV436" s="66"/>
      <c r="AW436" s="66"/>
      <c r="AX436" s="66"/>
      <c r="AY436" s="66"/>
      <c r="AZ436" s="66"/>
      <c r="BA436" s="66"/>
      <c r="BB436" s="66">
        <v>56.31</v>
      </c>
      <c r="BC436" s="66">
        <v>55.36</v>
      </c>
      <c r="BD436" s="66"/>
      <c r="BE436" s="66">
        <v>141.02000000000001</v>
      </c>
      <c r="BF436" s="15">
        <v>130.04</v>
      </c>
      <c r="BG436" s="15">
        <v>72.27</v>
      </c>
      <c r="BH436" s="15">
        <v>67.45</v>
      </c>
      <c r="BI436" s="66">
        <v>31.02</v>
      </c>
      <c r="BJ436" s="15">
        <v>18.53</v>
      </c>
      <c r="BK436" s="15">
        <v>31.91</v>
      </c>
      <c r="BL436" s="15">
        <v>29.8</v>
      </c>
      <c r="BM436" s="15">
        <v>73.930000000000007</v>
      </c>
      <c r="BN436" s="66">
        <v>57.79</v>
      </c>
      <c r="BO436" s="15">
        <v>12.03</v>
      </c>
      <c r="BP436" s="15">
        <v>34.130000000000003</v>
      </c>
      <c r="BQ436" s="15">
        <v>59.55</v>
      </c>
      <c r="BU436" s="66"/>
      <c r="BV436" s="66"/>
      <c r="BW436" s="66"/>
      <c r="BX436" s="66"/>
      <c r="BY436" s="66"/>
      <c r="BZ436" s="66"/>
      <c r="CA436" s="66"/>
      <c r="CB436" s="66"/>
      <c r="CC436" s="66"/>
      <c r="CD436" s="66"/>
      <c r="CE436" s="66"/>
      <c r="CF436" s="66"/>
    </row>
    <row r="437" spans="1:84">
      <c r="A437" s="71">
        <v>36610</v>
      </c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  <c r="AV437" s="66"/>
      <c r="AW437" s="66"/>
      <c r="AX437" s="66"/>
      <c r="AY437" s="66"/>
      <c r="AZ437" s="66"/>
      <c r="BA437" s="66"/>
      <c r="BB437" s="66">
        <v>56.2</v>
      </c>
      <c r="BC437" s="66">
        <v>54.75</v>
      </c>
      <c r="BD437" s="66"/>
      <c r="BE437" s="66">
        <v>138.79</v>
      </c>
      <c r="BF437" s="15">
        <v>129.78</v>
      </c>
      <c r="BG437" s="15">
        <v>72.3</v>
      </c>
      <c r="BH437" s="15">
        <v>67.08</v>
      </c>
      <c r="BI437" s="66">
        <v>31.17</v>
      </c>
      <c r="BJ437" s="15">
        <v>18.43</v>
      </c>
      <c r="BK437" s="15">
        <v>31.48</v>
      </c>
      <c r="BL437" s="15">
        <v>30.46</v>
      </c>
      <c r="BM437" s="15">
        <v>75.959999999999994</v>
      </c>
      <c r="BN437" s="66">
        <v>60.16</v>
      </c>
      <c r="BO437" s="15">
        <v>12.02</v>
      </c>
      <c r="BP437" s="15">
        <v>34.049999999999997</v>
      </c>
      <c r="BQ437" s="15">
        <v>56.06</v>
      </c>
      <c r="BU437" s="66"/>
      <c r="BV437" s="66"/>
      <c r="BW437" s="66"/>
      <c r="BX437" s="66"/>
      <c r="BY437" s="66"/>
      <c r="BZ437" s="66"/>
      <c r="CA437" s="66"/>
      <c r="CB437" s="66"/>
      <c r="CC437" s="66"/>
      <c r="CD437" s="66"/>
      <c r="CE437" s="66"/>
      <c r="CF437" s="66"/>
    </row>
    <row r="438" spans="1:84">
      <c r="A438" s="71">
        <v>36617</v>
      </c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  <c r="AV438" s="66"/>
      <c r="AW438" s="66"/>
      <c r="AX438" s="66"/>
      <c r="AY438" s="66"/>
      <c r="AZ438" s="66"/>
      <c r="BA438" s="66"/>
      <c r="BB438" s="66">
        <v>56.2</v>
      </c>
      <c r="BC438" s="66">
        <v>54.35</v>
      </c>
      <c r="BD438" s="66"/>
      <c r="BE438" s="66">
        <v>137.96</v>
      </c>
      <c r="BF438" s="15">
        <v>129.97999999999999</v>
      </c>
      <c r="BG438" s="15">
        <v>72.55</v>
      </c>
      <c r="BH438" s="15">
        <v>67.48</v>
      </c>
      <c r="BI438" s="66">
        <v>31.62</v>
      </c>
      <c r="BJ438" s="15">
        <v>18.55</v>
      </c>
      <c r="BK438" s="15">
        <v>33.5</v>
      </c>
      <c r="BL438" s="15">
        <v>31.01</v>
      </c>
      <c r="BM438" s="15">
        <v>83.1</v>
      </c>
      <c r="BN438" s="66">
        <v>59.04</v>
      </c>
      <c r="BO438" s="15">
        <v>12.03</v>
      </c>
      <c r="BP438" s="15">
        <v>34</v>
      </c>
      <c r="BQ438" s="15">
        <v>47.4</v>
      </c>
      <c r="BU438" s="66"/>
      <c r="BV438" s="66"/>
      <c r="BW438" s="66"/>
      <c r="BX438" s="66"/>
      <c r="BY438" s="66"/>
      <c r="BZ438" s="66"/>
      <c r="CA438" s="66"/>
      <c r="CB438" s="66"/>
      <c r="CC438" s="66"/>
      <c r="CD438" s="66"/>
      <c r="CE438" s="66"/>
      <c r="CF438" s="66"/>
    </row>
    <row r="439" spans="1:84">
      <c r="A439" s="71">
        <v>36624</v>
      </c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66"/>
      <c r="AW439" s="66"/>
      <c r="AX439" s="66"/>
      <c r="AY439" s="66"/>
      <c r="AZ439" s="66"/>
      <c r="BA439" s="66"/>
      <c r="BB439" s="66">
        <v>56.27</v>
      </c>
      <c r="BC439" s="66">
        <v>55.21</v>
      </c>
      <c r="BD439" s="66"/>
      <c r="BE439" s="66">
        <v>139.44</v>
      </c>
      <c r="BF439" s="15">
        <v>128.76</v>
      </c>
      <c r="BG439" s="15">
        <v>73.62</v>
      </c>
      <c r="BH439" s="15">
        <v>68.91</v>
      </c>
      <c r="BI439" s="66">
        <v>32.46</v>
      </c>
      <c r="BJ439" s="15">
        <v>19.03</v>
      </c>
      <c r="BK439" s="15">
        <v>33.729999999999997</v>
      </c>
      <c r="BL439" s="15">
        <v>32.450000000000003</v>
      </c>
      <c r="BM439" s="15">
        <v>87.38</v>
      </c>
      <c r="BN439" s="66">
        <v>58.31</v>
      </c>
      <c r="BO439" s="15">
        <v>12.02</v>
      </c>
      <c r="BP439" s="15">
        <v>33.43</v>
      </c>
      <c r="BQ439" s="15">
        <v>44.01</v>
      </c>
      <c r="BU439" s="66"/>
      <c r="BV439" s="66"/>
      <c r="BW439" s="66"/>
      <c r="BX439" s="66"/>
      <c r="BY439" s="66"/>
      <c r="BZ439" s="66"/>
      <c r="CA439" s="66"/>
      <c r="CB439" s="66"/>
      <c r="CC439" s="66"/>
      <c r="CD439" s="66"/>
      <c r="CE439" s="66"/>
      <c r="CF439" s="66"/>
    </row>
    <row r="440" spans="1:84">
      <c r="A440" s="71">
        <v>36631</v>
      </c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/>
      <c r="BA440" s="66"/>
      <c r="BB440" s="66">
        <v>56.22</v>
      </c>
      <c r="BC440" s="66">
        <v>56.13</v>
      </c>
      <c r="BD440" s="66"/>
      <c r="BE440" s="66">
        <v>139.41</v>
      </c>
      <c r="BF440" s="15">
        <v>131.44999999999999</v>
      </c>
      <c r="BG440" s="15">
        <v>76.3</v>
      </c>
      <c r="BH440" s="15">
        <v>73.010000000000005</v>
      </c>
      <c r="BI440" s="66">
        <v>32.53</v>
      </c>
      <c r="BJ440" s="15">
        <v>20.49</v>
      </c>
      <c r="BK440" s="15">
        <v>33.950000000000003</v>
      </c>
      <c r="BL440" s="15">
        <v>32.65</v>
      </c>
      <c r="BM440" s="15">
        <v>92.73</v>
      </c>
      <c r="BN440" s="66">
        <v>58.54</v>
      </c>
      <c r="BO440" s="15">
        <v>12</v>
      </c>
      <c r="BP440" s="15">
        <v>34.159999999999997</v>
      </c>
      <c r="BQ440" s="15">
        <v>44.59</v>
      </c>
      <c r="BU440" s="66"/>
      <c r="BV440" s="66"/>
      <c r="BW440" s="66"/>
      <c r="BX440" s="66"/>
      <c r="BY440" s="66"/>
      <c r="BZ440" s="66"/>
      <c r="CA440" s="66"/>
      <c r="CB440" s="66"/>
      <c r="CC440" s="66"/>
      <c r="CD440" s="66"/>
      <c r="CE440" s="66"/>
      <c r="CF440" s="66"/>
    </row>
    <row r="441" spans="1:84">
      <c r="A441" s="71">
        <v>36638</v>
      </c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  <c r="AV441" s="66"/>
      <c r="AW441" s="66"/>
      <c r="AX441" s="66"/>
      <c r="AY441" s="66"/>
      <c r="AZ441" s="66"/>
      <c r="BA441" s="66"/>
      <c r="BB441" s="66">
        <v>56.13</v>
      </c>
      <c r="BC441" s="66">
        <v>55.89</v>
      </c>
      <c r="BD441" s="66"/>
      <c r="BE441" s="66">
        <v>138.36000000000001</v>
      </c>
      <c r="BF441" s="15">
        <v>139.38999999999999</v>
      </c>
      <c r="BG441" s="15">
        <v>75.73</v>
      </c>
      <c r="BH441" s="15">
        <v>62.88</v>
      </c>
      <c r="BI441" s="66">
        <v>32.51</v>
      </c>
      <c r="BJ441" s="15">
        <v>20.85</v>
      </c>
      <c r="BK441" s="15">
        <v>34.35</v>
      </c>
      <c r="BL441" s="15">
        <v>33.11</v>
      </c>
      <c r="BM441" s="15">
        <v>92.46</v>
      </c>
      <c r="BN441" s="66">
        <v>58.8</v>
      </c>
      <c r="BO441" s="15">
        <v>11.94</v>
      </c>
      <c r="BP441" s="15">
        <v>34.18</v>
      </c>
      <c r="BQ441" s="15">
        <v>44.91</v>
      </c>
      <c r="BU441" s="66"/>
      <c r="BV441" s="66"/>
      <c r="BW441" s="66"/>
      <c r="BX441" s="66"/>
      <c r="BY441" s="66"/>
      <c r="BZ441" s="66"/>
      <c r="CA441" s="66"/>
      <c r="CB441" s="66"/>
      <c r="CC441" s="66"/>
      <c r="CD441" s="66"/>
      <c r="CE441" s="66"/>
      <c r="CF441" s="66"/>
    </row>
    <row r="442" spans="1:84">
      <c r="A442" s="71">
        <v>36645</v>
      </c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6"/>
      <c r="BB442" s="66">
        <v>56.3</v>
      </c>
      <c r="BC442" s="66">
        <v>55.19</v>
      </c>
      <c r="BD442" s="66"/>
      <c r="BE442" s="66">
        <v>138</v>
      </c>
      <c r="BF442" s="15">
        <v>146.30000000000001</v>
      </c>
      <c r="BG442" s="15">
        <v>67.790000000000006</v>
      </c>
      <c r="BH442" s="15">
        <v>57.42</v>
      </c>
      <c r="BI442" s="66">
        <v>32.5</v>
      </c>
      <c r="BJ442" s="15">
        <v>20.329999999999998</v>
      </c>
      <c r="BK442" s="15">
        <v>33.979999999999997</v>
      </c>
      <c r="BL442" s="15">
        <v>32.909999999999997</v>
      </c>
      <c r="BM442" s="15">
        <v>94.04</v>
      </c>
      <c r="BN442" s="66">
        <v>59.39</v>
      </c>
      <c r="BO442" s="15">
        <v>11.95</v>
      </c>
      <c r="BP442" s="15">
        <v>33.799999999999997</v>
      </c>
      <c r="BQ442" s="15">
        <v>44.72</v>
      </c>
      <c r="BU442" s="66"/>
      <c r="BV442" s="66"/>
      <c r="BW442" s="66"/>
      <c r="BX442" s="66"/>
      <c r="BY442" s="66"/>
      <c r="BZ442" s="66"/>
      <c r="CA442" s="66"/>
      <c r="CB442" s="66"/>
      <c r="CC442" s="66"/>
      <c r="CD442" s="66"/>
      <c r="CE442" s="66"/>
      <c r="CF442" s="66"/>
    </row>
    <row r="443" spans="1:84">
      <c r="A443" s="71">
        <v>36652</v>
      </c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  <c r="AV443" s="66"/>
      <c r="AW443" s="66"/>
      <c r="AX443" s="66"/>
      <c r="AY443" s="66"/>
      <c r="AZ443" s="66"/>
      <c r="BA443" s="66"/>
      <c r="BB443" s="66">
        <v>56.12</v>
      </c>
      <c r="BC443" s="66">
        <v>55.76</v>
      </c>
      <c r="BD443" s="66"/>
      <c r="BE443" s="66">
        <v>132.94</v>
      </c>
      <c r="BF443" s="15">
        <v>149.5</v>
      </c>
      <c r="BG443" s="15">
        <v>63.33</v>
      </c>
      <c r="BH443" s="15">
        <v>56.23</v>
      </c>
      <c r="BI443" s="66">
        <v>32.83</v>
      </c>
      <c r="BJ443" s="15">
        <v>20.53</v>
      </c>
      <c r="BK443" s="15">
        <v>34.75</v>
      </c>
      <c r="BL443" s="15">
        <v>32.65</v>
      </c>
      <c r="BM443" s="15">
        <v>93.54</v>
      </c>
      <c r="BN443" s="66">
        <v>59.47</v>
      </c>
      <c r="BO443" s="15">
        <v>12.02</v>
      </c>
      <c r="BP443" s="15">
        <v>34.32</v>
      </c>
      <c r="BQ443" s="15">
        <v>44.31</v>
      </c>
      <c r="BU443" s="66"/>
      <c r="BV443" s="66"/>
      <c r="BW443" s="66"/>
      <c r="BX443" s="66"/>
      <c r="BY443" s="66"/>
      <c r="BZ443" s="66"/>
      <c r="CA443" s="66"/>
      <c r="CB443" s="66"/>
      <c r="CC443" s="66"/>
      <c r="CD443" s="66"/>
      <c r="CE443" s="66"/>
      <c r="CF443" s="66"/>
    </row>
    <row r="444" spans="1:84">
      <c r="A444" s="71">
        <v>36659</v>
      </c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>
        <v>56.33</v>
      </c>
      <c r="BC444" s="66">
        <v>56.03</v>
      </c>
      <c r="BD444" s="66"/>
      <c r="BE444" s="66">
        <v>134.38</v>
      </c>
      <c r="BF444" s="15">
        <v>149.68</v>
      </c>
      <c r="BG444" s="15">
        <v>63.15</v>
      </c>
      <c r="BH444" s="15">
        <v>60.14</v>
      </c>
      <c r="BI444" s="66">
        <v>32.43</v>
      </c>
      <c r="BJ444" s="15">
        <v>19.82</v>
      </c>
      <c r="BK444" s="15">
        <v>33.51</v>
      </c>
      <c r="BL444" s="15">
        <v>31.81</v>
      </c>
      <c r="BM444" s="15">
        <v>91.11</v>
      </c>
      <c r="BN444" s="66">
        <v>58.84</v>
      </c>
      <c r="BO444" s="15">
        <v>12.02</v>
      </c>
      <c r="BP444" s="15">
        <v>34.46</v>
      </c>
      <c r="BQ444" s="15">
        <v>44.54</v>
      </c>
      <c r="BU444" s="66"/>
      <c r="BV444" s="66"/>
      <c r="BW444" s="66"/>
      <c r="BX444" s="66"/>
      <c r="BY444" s="66"/>
      <c r="BZ444" s="66"/>
      <c r="CA444" s="66"/>
      <c r="CB444" s="66"/>
      <c r="CC444" s="66"/>
      <c r="CD444" s="66"/>
      <c r="CE444" s="66"/>
      <c r="CF444" s="66"/>
    </row>
    <row r="445" spans="1:84">
      <c r="A445" s="71">
        <v>36666</v>
      </c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  <c r="AV445" s="66"/>
      <c r="AW445" s="66"/>
      <c r="AX445" s="66"/>
      <c r="AY445" s="66"/>
      <c r="AZ445" s="66"/>
      <c r="BA445" s="66"/>
      <c r="BB445" s="66">
        <v>56.6</v>
      </c>
      <c r="BC445" s="66">
        <v>55.62</v>
      </c>
      <c r="BD445" s="66"/>
      <c r="BE445" s="66">
        <v>139.13999999999999</v>
      </c>
      <c r="BF445" s="15">
        <v>149.08000000000001</v>
      </c>
      <c r="BG445" s="15">
        <v>71.39</v>
      </c>
      <c r="BH445" s="15">
        <v>71.33</v>
      </c>
      <c r="BI445" s="66">
        <v>35.159999999999997</v>
      </c>
      <c r="BJ445" s="15">
        <v>21.51</v>
      </c>
      <c r="BK445" s="15">
        <v>36.630000000000003</v>
      </c>
      <c r="BL445" s="15">
        <v>35.28</v>
      </c>
      <c r="BM445" s="15">
        <v>92.73</v>
      </c>
      <c r="BN445" s="66">
        <v>59.47</v>
      </c>
      <c r="BO445" s="15">
        <v>12.01</v>
      </c>
      <c r="BP445" s="15">
        <v>34.54</v>
      </c>
      <c r="BQ445" s="15">
        <v>44.66</v>
      </c>
      <c r="BU445" s="66"/>
      <c r="BV445" s="66"/>
      <c r="BW445" s="66"/>
      <c r="BX445" s="66"/>
      <c r="BY445" s="66"/>
      <c r="BZ445" s="66"/>
      <c r="CA445" s="66"/>
      <c r="CB445" s="66"/>
      <c r="CC445" s="66"/>
      <c r="CD445" s="66"/>
      <c r="CE445" s="66"/>
      <c r="CF445" s="66"/>
    </row>
    <row r="446" spans="1:84">
      <c r="A446" s="71">
        <v>36673</v>
      </c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  <c r="AV446" s="66"/>
      <c r="AW446" s="66"/>
      <c r="AX446" s="66"/>
      <c r="AY446" s="66"/>
      <c r="AZ446" s="66"/>
      <c r="BA446" s="66"/>
      <c r="BB446" s="66">
        <v>56.88</v>
      </c>
      <c r="BC446" s="66">
        <v>56.33</v>
      </c>
      <c r="BD446" s="66"/>
      <c r="BE446" s="66">
        <v>151.21</v>
      </c>
      <c r="BF446" s="15">
        <v>149.41999999999999</v>
      </c>
      <c r="BG446" s="15">
        <v>79.209999999999994</v>
      </c>
      <c r="BH446" s="15">
        <v>77.56</v>
      </c>
      <c r="BI446" s="66">
        <v>36.229999999999997</v>
      </c>
      <c r="BJ446" s="15">
        <v>22.32</v>
      </c>
      <c r="BK446" s="15">
        <v>37.29</v>
      </c>
      <c r="BL446" s="15">
        <v>36.36</v>
      </c>
      <c r="BM446" s="15">
        <v>92.27</v>
      </c>
      <c r="BN446" s="66">
        <v>59.03</v>
      </c>
      <c r="BO446" s="15">
        <v>12.02</v>
      </c>
      <c r="BP446" s="15">
        <v>34.520000000000003</v>
      </c>
      <c r="BQ446" s="15">
        <v>44.81</v>
      </c>
      <c r="BU446" s="66"/>
      <c r="BV446" s="66"/>
      <c r="BW446" s="66"/>
      <c r="BX446" s="66"/>
      <c r="BY446" s="66"/>
      <c r="BZ446" s="66"/>
      <c r="CA446" s="66"/>
      <c r="CB446" s="66"/>
      <c r="CC446" s="66"/>
      <c r="CD446" s="66"/>
      <c r="CE446" s="66"/>
      <c r="CF446" s="66"/>
    </row>
    <row r="447" spans="1:84">
      <c r="A447" s="71">
        <v>36680</v>
      </c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  <c r="AV447" s="66"/>
      <c r="AW447" s="66"/>
      <c r="AX447" s="66"/>
      <c r="AY447" s="66"/>
      <c r="AZ447" s="66"/>
      <c r="BA447" s="66"/>
      <c r="BB447" s="66">
        <v>57.1</v>
      </c>
      <c r="BC447" s="66">
        <v>56.13</v>
      </c>
      <c r="BD447" s="66"/>
      <c r="BE447" s="66">
        <v>159.26</v>
      </c>
      <c r="BF447" s="15">
        <v>150.01</v>
      </c>
      <c r="BG447" s="15">
        <v>82.72</v>
      </c>
      <c r="BH447" s="15">
        <v>77.8</v>
      </c>
      <c r="BI447" s="66">
        <v>37.340000000000003</v>
      </c>
      <c r="BJ447" s="15">
        <v>24.57</v>
      </c>
      <c r="BK447" s="15">
        <v>39.130000000000003</v>
      </c>
      <c r="BL447" s="15">
        <v>37.869999999999997</v>
      </c>
      <c r="BM447" s="15">
        <v>91.44</v>
      </c>
      <c r="BN447" s="66">
        <v>59.53</v>
      </c>
      <c r="BO447" s="15">
        <v>12.01</v>
      </c>
      <c r="BP447" s="15">
        <v>34.659999999999997</v>
      </c>
      <c r="BQ447" s="15">
        <v>44.82</v>
      </c>
      <c r="BU447" s="66"/>
      <c r="BV447" s="66"/>
      <c r="BW447" s="66"/>
      <c r="BX447" s="66"/>
      <c r="BY447" s="66"/>
      <c r="BZ447" s="66"/>
      <c r="CA447" s="66"/>
      <c r="CB447" s="66"/>
      <c r="CC447" s="66"/>
      <c r="CD447" s="66"/>
      <c r="CE447" s="66"/>
      <c r="CF447" s="66"/>
    </row>
    <row r="448" spans="1:84">
      <c r="A448" s="71">
        <v>36687</v>
      </c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6"/>
      <c r="BB448" s="66">
        <v>58.02</v>
      </c>
      <c r="BC448" s="66">
        <v>55.81</v>
      </c>
      <c r="BD448" s="66"/>
      <c r="BE448" s="66">
        <v>142.81</v>
      </c>
      <c r="BF448" s="15">
        <v>149.13</v>
      </c>
      <c r="BG448" s="15">
        <v>77.400000000000006</v>
      </c>
      <c r="BH448" s="15">
        <v>66.88</v>
      </c>
      <c r="BI448" s="66">
        <v>38</v>
      </c>
      <c r="BJ448" s="15">
        <v>25.19</v>
      </c>
      <c r="BK448" s="15">
        <v>40.92</v>
      </c>
      <c r="BL448" s="15">
        <v>36.119999999999997</v>
      </c>
      <c r="BM448" s="15">
        <v>90.71</v>
      </c>
      <c r="BN448" s="66">
        <v>60.26</v>
      </c>
      <c r="BO448" s="15">
        <v>11.99</v>
      </c>
      <c r="BP448" s="15">
        <v>34.21</v>
      </c>
      <c r="BQ448" s="15">
        <v>44.7</v>
      </c>
      <c r="BU448" s="66"/>
      <c r="BV448" s="66"/>
      <c r="BW448" s="66"/>
      <c r="BX448" s="66"/>
      <c r="BY448" s="66"/>
      <c r="BZ448" s="66"/>
      <c r="CA448" s="66"/>
      <c r="CB448" s="66"/>
      <c r="CC448" s="66"/>
      <c r="CD448" s="66"/>
      <c r="CE448" s="66"/>
      <c r="CF448" s="66"/>
    </row>
    <row r="449" spans="1:84">
      <c r="A449" s="71">
        <v>36694</v>
      </c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  <c r="AV449" s="66"/>
      <c r="AW449" s="66"/>
      <c r="AX449" s="66"/>
      <c r="AY449" s="66"/>
      <c r="AZ449" s="66"/>
      <c r="BA449" s="66"/>
      <c r="BB449" s="66">
        <v>57.11</v>
      </c>
      <c r="BC449" s="66">
        <v>55.89</v>
      </c>
      <c r="BD449" s="66"/>
      <c r="BE449" s="66">
        <v>133.5</v>
      </c>
      <c r="BF449" s="15">
        <v>149.85</v>
      </c>
      <c r="BG449" s="15">
        <v>69.3</v>
      </c>
      <c r="BH449" s="15">
        <v>62.55</v>
      </c>
      <c r="BI449" s="66">
        <v>38.67</v>
      </c>
      <c r="BJ449" s="15">
        <v>25.37</v>
      </c>
      <c r="BK449" s="15">
        <v>40.49</v>
      </c>
      <c r="BL449" s="15">
        <v>32.49</v>
      </c>
      <c r="BM449" s="15">
        <v>89.1</v>
      </c>
      <c r="BN449" s="66">
        <v>60.99</v>
      </c>
      <c r="BO449" s="15">
        <v>12.02</v>
      </c>
      <c r="BP449" s="15">
        <v>34.51</v>
      </c>
      <c r="BQ449" s="15">
        <v>44.9</v>
      </c>
      <c r="BU449" s="66"/>
      <c r="BV449" s="66"/>
      <c r="BW449" s="66"/>
      <c r="BX449" s="66"/>
      <c r="BY449" s="66"/>
      <c r="BZ449" s="66"/>
      <c r="CA449" s="66"/>
      <c r="CB449" s="66"/>
      <c r="CC449" s="66"/>
      <c r="CD449" s="66"/>
      <c r="CE449" s="66"/>
      <c r="CF449" s="66"/>
    </row>
    <row r="450" spans="1:84">
      <c r="A450" s="71">
        <v>36701</v>
      </c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  <c r="AV450" s="66"/>
      <c r="AW450" s="66"/>
      <c r="AX450" s="66"/>
      <c r="AY450" s="66"/>
      <c r="AZ450" s="66"/>
      <c r="BA450" s="66"/>
      <c r="BB450" s="66">
        <v>57.76</v>
      </c>
      <c r="BC450" s="66">
        <v>56.08</v>
      </c>
      <c r="BD450" s="66"/>
      <c r="BE450" s="66">
        <v>134.19</v>
      </c>
      <c r="BF450" s="15">
        <v>155.13</v>
      </c>
      <c r="BG450" s="15">
        <v>69.97</v>
      </c>
      <c r="BH450" s="15">
        <v>64.72</v>
      </c>
      <c r="BI450" s="66">
        <v>39.409999999999997</v>
      </c>
      <c r="BJ450" s="15">
        <v>24.72</v>
      </c>
      <c r="BK450" s="15">
        <v>39.700000000000003</v>
      </c>
      <c r="BL450" s="15">
        <v>31.33</v>
      </c>
      <c r="BM450" s="15">
        <v>88.19</v>
      </c>
      <c r="BN450" s="66">
        <v>63.69</v>
      </c>
      <c r="BO450" s="15">
        <v>12.04</v>
      </c>
      <c r="BP450" s="15">
        <v>34.380000000000003</v>
      </c>
      <c r="BQ450" s="15">
        <v>44.8</v>
      </c>
      <c r="BU450" s="66"/>
      <c r="BV450" s="66"/>
      <c r="BW450" s="66"/>
      <c r="BX450" s="66"/>
      <c r="BY450" s="66"/>
      <c r="BZ450" s="66"/>
      <c r="CA450" s="66"/>
      <c r="CB450" s="66"/>
      <c r="CC450" s="66"/>
      <c r="CD450" s="66"/>
      <c r="CE450" s="66"/>
      <c r="CF450" s="66"/>
    </row>
    <row r="451" spans="1:84">
      <c r="A451" s="71">
        <v>36708</v>
      </c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66"/>
      <c r="AW451" s="66"/>
      <c r="AX451" s="66"/>
      <c r="AY451" s="66"/>
      <c r="AZ451" s="66"/>
      <c r="BA451" s="66"/>
      <c r="BB451" s="66">
        <v>57.92</v>
      </c>
      <c r="BC451" s="66">
        <v>57.33</v>
      </c>
      <c r="BD451" s="66"/>
      <c r="BE451" s="66">
        <v>134.77000000000001</v>
      </c>
      <c r="BF451" s="15">
        <v>159.08000000000001</v>
      </c>
      <c r="BG451" s="15">
        <v>70.12</v>
      </c>
      <c r="BH451" s="15">
        <v>62.53</v>
      </c>
      <c r="BI451" s="66">
        <v>37.29</v>
      </c>
      <c r="BJ451" s="15">
        <v>24.96</v>
      </c>
      <c r="BK451" s="15">
        <v>37.97</v>
      </c>
      <c r="BL451" s="15">
        <v>31.32</v>
      </c>
      <c r="BM451" s="15">
        <v>89.13</v>
      </c>
      <c r="BN451" s="66">
        <v>64.45</v>
      </c>
      <c r="BO451" s="15">
        <v>12.06</v>
      </c>
      <c r="BP451" s="15">
        <v>34.14</v>
      </c>
      <c r="BQ451" s="15">
        <v>44.86</v>
      </c>
      <c r="BU451" s="66"/>
      <c r="BV451" s="66"/>
      <c r="BW451" s="66"/>
      <c r="BX451" s="66"/>
      <c r="BY451" s="66"/>
      <c r="BZ451" s="66"/>
      <c r="CA451" s="66"/>
      <c r="CB451" s="66"/>
      <c r="CC451" s="66"/>
      <c r="CD451" s="66"/>
      <c r="CE451" s="66"/>
      <c r="CF451" s="66"/>
    </row>
    <row r="452" spans="1:84">
      <c r="A452" s="71">
        <v>36715</v>
      </c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  <c r="AV452" s="66"/>
      <c r="AW452" s="66"/>
      <c r="AX452" s="66"/>
      <c r="AY452" s="66"/>
      <c r="AZ452" s="66"/>
      <c r="BA452" s="66"/>
      <c r="BB452" s="66">
        <v>58.13</v>
      </c>
      <c r="BC452" s="66">
        <v>56.62</v>
      </c>
      <c r="BD452" s="66"/>
      <c r="BE452" s="66">
        <v>134.16999999999999</v>
      </c>
      <c r="BF452" s="15">
        <v>160.81</v>
      </c>
      <c r="BG452" s="15">
        <v>70.88</v>
      </c>
      <c r="BH452" s="15">
        <v>63.23</v>
      </c>
      <c r="BI452" s="66">
        <v>38.19</v>
      </c>
      <c r="BJ452" s="15">
        <v>25.19</v>
      </c>
      <c r="BK452" s="15">
        <v>39.69</v>
      </c>
      <c r="BL452" s="15">
        <v>31.89</v>
      </c>
      <c r="BM452" s="15">
        <v>87.16</v>
      </c>
      <c r="BN452" s="66">
        <v>65.069999999999993</v>
      </c>
      <c r="BO452" s="15">
        <v>12.04</v>
      </c>
      <c r="BP452" s="15">
        <v>33.869999999999997</v>
      </c>
      <c r="BQ452" s="15">
        <v>44.34</v>
      </c>
      <c r="BU452" s="66"/>
      <c r="BV452" s="66"/>
      <c r="BW452" s="66"/>
      <c r="BX452" s="66"/>
      <c r="BY452" s="66"/>
      <c r="BZ452" s="66"/>
      <c r="CA452" s="66"/>
      <c r="CB452" s="66"/>
      <c r="CC452" s="66"/>
      <c r="CD452" s="66"/>
      <c r="CE452" s="66"/>
      <c r="CF452" s="66"/>
    </row>
    <row r="453" spans="1:84">
      <c r="A453" s="71">
        <v>36722</v>
      </c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  <c r="AV453" s="66"/>
      <c r="AW453" s="66"/>
      <c r="AX453" s="66"/>
      <c r="AY453" s="66"/>
      <c r="AZ453" s="66"/>
      <c r="BA453" s="66"/>
      <c r="BB453" s="66">
        <v>58.12</v>
      </c>
      <c r="BC453" s="66">
        <v>56.51</v>
      </c>
      <c r="BD453" s="66"/>
      <c r="BE453" s="66">
        <v>127.99</v>
      </c>
      <c r="BF453" s="15">
        <v>166.52</v>
      </c>
      <c r="BG453" s="15">
        <v>61.36</v>
      </c>
      <c r="BH453" s="15">
        <v>51.22</v>
      </c>
      <c r="BI453" s="66">
        <v>37.299999999999997</v>
      </c>
      <c r="BJ453" s="15">
        <v>24.42</v>
      </c>
      <c r="BK453" s="15">
        <v>39.51</v>
      </c>
      <c r="BL453" s="15">
        <v>26.97</v>
      </c>
      <c r="BM453" s="15">
        <v>84.65</v>
      </c>
      <c r="BN453" s="66">
        <v>66.19</v>
      </c>
      <c r="BO453" s="15">
        <v>11.96</v>
      </c>
      <c r="BP453" s="15">
        <v>33.700000000000003</v>
      </c>
      <c r="BQ453" s="15">
        <v>44.92</v>
      </c>
      <c r="BU453" s="66"/>
      <c r="BV453" s="66"/>
      <c r="BW453" s="66"/>
      <c r="BX453" s="66"/>
      <c r="BY453" s="66"/>
      <c r="BZ453" s="66"/>
      <c r="CA453" s="66"/>
      <c r="CB453" s="66"/>
      <c r="CC453" s="66"/>
      <c r="CD453" s="66"/>
      <c r="CE453" s="66"/>
      <c r="CF453" s="66"/>
    </row>
    <row r="454" spans="1:84">
      <c r="A454" s="71">
        <v>36729</v>
      </c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  <c r="AV454" s="66"/>
      <c r="AW454" s="66"/>
      <c r="AX454" s="66"/>
      <c r="AY454" s="66"/>
      <c r="AZ454" s="66"/>
      <c r="BA454" s="66"/>
      <c r="BB454" s="66">
        <v>58.19</v>
      </c>
      <c r="BC454" s="66">
        <v>56.25</v>
      </c>
      <c r="BD454" s="66"/>
      <c r="BE454" s="66">
        <v>120.17</v>
      </c>
      <c r="BF454" s="15">
        <v>172.07</v>
      </c>
      <c r="BG454" s="15">
        <v>57.83</v>
      </c>
      <c r="BH454" s="15">
        <v>55.19</v>
      </c>
      <c r="BI454" s="66">
        <v>36.75</v>
      </c>
      <c r="BJ454" s="15">
        <v>22.92</v>
      </c>
      <c r="BK454" s="15">
        <v>39.340000000000003</v>
      </c>
      <c r="BL454" s="15">
        <v>26.7</v>
      </c>
      <c r="BM454" s="15">
        <v>78.599999999999994</v>
      </c>
      <c r="BN454" s="66">
        <v>65</v>
      </c>
      <c r="BO454" s="15">
        <v>12.01</v>
      </c>
      <c r="BP454" s="15">
        <v>33.65</v>
      </c>
      <c r="BQ454" s="15">
        <v>44.91</v>
      </c>
      <c r="BU454" s="66"/>
      <c r="BV454" s="66"/>
      <c r="BW454" s="66"/>
      <c r="BX454" s="66"/>
      <c r="BY454" s="66"/>
      <c r="BZ454" s="66"/>
      <c r="CA454" s="66"/>
      <c r="CB454" s="66"/>
      <c r="CC454" s="66"/>
      <c r="CD454" s="66"/>
      <c r="CE454" s="66"/>
      <c r="CF454" s="66"/>
    </row>
    <row r="455" spans="1:84">
      <c r="A455" s="71">
        <v>36736</v>
      </c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>
        <v>58.2</v>
      </c>
      <c r="BC455" s="66">
        <v>55.43</v>
      </c>
      <c r="BD455" s="66"/>
      <c r="BE455" s="66">
        <v>133.25</v>
      </c>
      <c r="BF455" s="15">
        <v>180</v>
      </c>
      <c r="BG455" s="15">
        <v>62.4</v>
      </c>
      <c r="BH455" s="15">
        <v>60.65</v>
      </c>
      <c r="BI455" s="66">
        <v>35.04</v>
      </c>
      <c r="BJ455" s="15">
        <v>22.02</v>
      </c>
      <c r="BK455" s="15">
        <v>34.99</v>
      </c>
      <c r="BL455" s="15">
        <v>28.28</v>
      </c>
      <c r="BM455" s="15">
        <v>75.02</v>
      </c>
      <c r="BN455" s="66">
        <v>65.33</v>
      </c>
      <c r="BO455" s="15">
        <v>12.05</v>
      </c>
      <c r="BP455" s="15">
        <v>33.18</v>
      </c>
      <c r="BQ455" s="15">
        <v>44.51</v>
      </c>
      <c r="BU455" s="66"/>
      <c r="BV455" s="66"/>
      <c r="BW455" s="66"/>
      <c r="BX455" s="66"/>
      <c r="BY455" s="66"/>
      <c r="BZ455" s="66"/>
      <c r="CA455" s="66"/>
      <c r="CB455" s="66"/>
      <c r="CC455" s="66"/>
      <c r="CD455" s="66"/>
      <c r="CE455" s="66"/>
      <c r="CF455" s="66"/>
    </row>
    <row r="456" spans="1:84">
      <c r="A456" s="71">
        <v>36743</v>
      </c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66"/>
      <c r="AZ456" s="66"/>
      <c r="BA456" s="66"/>
      <c r="BB456" s="66">
        <v>58.54</v>
      </c>
      <c r="BC456" s="66">
        <v>55.64</v>
      </c>
      <c r="BD456" s="66"/>
      <c r="BE456" s="66">
        <v>145.5</v>
      </c>
      <c r="BF456" s="15">
        <v>187.03</v>
      </c>
      <c r="BG456" s="15">
        <v>64.59</v>
      </c>
      <c r="BH456" s="15">
        <v>62</v>
      </c>
      <c r="BI456" s="66">
        <v>34.22</v>
      </c>
      <c r="BJ456" s="15">
        <v>21.71</v>
      </c>
      <c r="BK456" s="15">
        <v>33.18</v>
      </c>
      <c r="BL456" s="15">
        <v>28.11</v>
      </c>
      <c r="BM456" s="15">
        <v>73.819999999999993</v>
      </c>
      <c r="BN456" s="66">
        <v>65.16</v>
      </c>
      <c r="BO456" s="15">
        <v>12.05</v>
      </c>
      <c r="BP456" s="15">
        <v>33.89</v>
      </c>
      <c r="BQ456" s="15">
        <v>44.17</v>
      </c>
      <c r="BU456" s="66"/>
      <c r="BV456" s="66"/>
      <c r="BW456" s="66"/>
      <c r="BX456" s="66"/>
      <c r="BY456" s="66"/>
      <c r="BZ456" s="66"/>
      <c r="CA456" s="66"/>
      <c r="CB456" s="66"/>
      <c r="CC456" s="66"/>
      <c r="CD456" s="66"/>
      <c r="CE456" s="66"/>
      <c r="CF456" s="66"/>
    </row>
    <row r="457" spans="1:84">
      <c r="A457" s="71">
        <v>36750</v>
      </c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>
        <v>58.33</v>
      </c>
      <c r="BC457" s="66">
        <v>53.5</v>
      </c>
      <c r="BD457" s="66"/>
      <c r="BE457" s="66">
        <v>149.58000000000001</v>
      </c>
      <c r="BF457" s="15">
        <v>194.31</v>
      </c>
      <c r="BG457" s="15">
        <v>65.790000000000006</v>
      </c>
      <c r="BH457" s="15">
        <v>62.82</v>
      </c>
      <c r="BI457" s="66">
        <v>33.54</v>
      </c>
      <c r="BJ457" s="15">
        <v>21.5</v>
      </c>
      <c r="BK457" s="15">
        <v>32.520000000000003</v>
      </c>
      <c r="BL457" s="15">
        <v>28.07</v>
      </c>
      <c r="BM457" s="15">
        <v>74.55</v>
      </c>
      <c r="BN457" s="66">
        <v>61.68</v>
      </c>
      <c r="BO457" s="15">
        <v>12.03</v>
      </c>
      <c r="BP457" s="15">
        <v>33.97</v>
      </c>
      <c r="BQ457" s="15">
        <v>44.64</v>
      </c>
      <c r="BU457" s="66"/>
      <c r="BV457" s="66"/>
      <c r="BW457" s="66"/>
      <c r="BX457" s="66"/>
      <c r="BY457" s="66"/>
      <c r="BZ457" s="66"/>
      <c r="CA457" s="66"/>
      <c r="CB457" s="66"/>
      <c r="CC457" s="66"/>
      <c r="CD457" s="66"/>
      <c r="CE457" s="66"/>
      <c r="CF457" s="66"/>
    </row>
    <row r="458" spans="1:84">
      <c r="A458" s="71">
        <v>36757</v>
      </c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>
        <v>58.73</v>
      </c>
      <c r="BC458" s="66">
        <v>55.39</v>
      </c>
      <c r="BD458" s="66"/>
      <c r="BE458" s="66">
        <v>150.44999999999999</v>
      </c>
      <c r="BF458" s="15">
        <v>198.94</v>
      </c>
      <c r="BG458" s="15">
        <v>74.150000000000006</v>
      </c>
      <c r="BH458" s="15">
        <v>71.92</v>
      </c>
      <c r="BI458" s="66">
        <v>34.14</v>
      </c>
      <c r="BJ458" s="15">
        <v>22.39</v>
      </c>
      <c r="BK458" s="15">
        <v>33.909999999999997</v>
      </c>
      <c r="BL458" s="15">
        <v>30.17</v>
      </c>
      <c r="BM458" s="15">
        <v>77.8</v>
      </c>
      <c r="BN458" s="66">
        <v>63.06</v>
      </c>
      <c r="BO458" s="15">
        <v>11.85</v>
      </c>
      <c r="BP458" s="15">
        <v>34.46</v>
      </c>
      <c r="BQ458" s="15">
        <v>44.88</v>
      </c>
      <c r="BU458" s="66"/>
      <c r="BV458" s="66"/>
      <c r="BW458" s="66"/>
      <c r="BX458" s="66"/>
      <c r="BY458" s="66"/>
      <c r="BZ458" s="66"/>
      <c r="CA458" s="66"/>
      <c r="CB458" s="66"/>
      <c r="CC458" s="66"/>
      <c r="CD458" s="66"/>
      <c r="CE458" s="66"/>
      <c r="CF458" s="66"/>
    </row>
    <row r="459" spans="1:84">
      <c r="A459" s="71">
        <v>36764</v>
      </c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>
        <v>59.38</v>
      </c>
      <c r="BC459" s="66">
        <v>57.4</v>
      </c>
      <c r="BD459" s="66"/>
      <c r="BE459" s="66">
        <v>152.99</v>
      </c>
      <c r="BF459" s="15">
        <v>209.28</v>
      </c>
      <c r="BG459" s="15">
        <v>79.53</v>
      </c>
      <c r="BH459" s="15">
        <v>76.98</v>
      </c>
      <c r="BI459" s="66">
        <v>35.39</v>
      </c>
      <c r="BJ459" s="15">
        <v>22.27</v>
      </c>
      <c r="BK459" s="15">
        <v>34.83</v>
      </c>
      <c r="BL459" s="15">
        <v>31.06</v>
      </c>
      <c r="BM459" s="15">
        <v>80.86</v>
      </c>
      <c r="BN459" s="66">
        <v>63.81</v>
      </c>
      <c r="BO459" s="15">
        <v>12.02</v>
      </c>
      <c r="BP459" s="15">
        <v>34.43</v>
      </c>
      <c r="BQ459" s="15">
        <v>44.9</v>
      </c>
      <c r="BU459" s="66"/>
      <c r="BV459" s="66"/>
      <c r="BW459" s="66"/>
      <c r="BX459" s="66"/>
      <c r="BY459" s="66"/>
      <c r="BZ459" s="66"/>
      <c r="CA459" s="66"/>
      <c r="CB459" s="66"/>
      <c r="CC459" s="66"/>
      <c r="CD459" s="66"/>
      <c r="CE459" s="66"/>
      <c r="CF459" s="66"/>
    </row>
    <row r="460" spans="1:84">
      <c r="A460" s="71">
        <v>36771</v>
      </c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  <c r="AY460" s="66"/>
      <c r="AZ460" s="66"/>
      <c r="BA460" s="66"/>
      <c r="BB460" s="66">
        <v>59.53</v>
      </c>
      <c r="BC460" s="66">
        <v>58.34</v>
      </c>
      <c r="BD460" s="66"/>
      <c r="BE460" s="66">
        <v>165.28</v>
      </c>
      <c r="BF460" s="15">
        <v>211.31</v>
      </c>
      <c r="BG460" s="15">
        <v>81.069999999999993</v>
      </c>
      <c r="BH460" s="15">
        <v>77.98</v>
      </c>
      <c r="BI460" s="66">
        <v>36.020000000000003</v>
      </c>
      <c r="BJ460" s="15">
        <v>24.99</v>
      </c>
      <c r="BK460" s="15">
        <v>33.31</v>
      </c>
      <c r="BL460" s="15">
        <v>31.06</v>
      </c>
      <c r="BM460" s="15">
        <v>81.88</v>
      </c>
      <c r="BN460" s="66">
        <v>63.95</v>
      </c>
      <c r="BO460" s="15">
        <v>12.26</v>
      </c>
      <c r="BP460" s="15">
        <v>33.979999999999997</v>
      </c>
      <c r="BQ460" s="15">
        <v>44.58</v>
      </c>
      <c r="BU460" s="66"/>
      <c r="BV460" s="66"/>
      <c r="BW460" s="66"/>
      <c r="BX460" s="66"/>
      <c r="BY460" s="66"/>
      <c r="BZ460" s="66"/>
      <c r="CA460" s="66"/>
      <c r="CB460" s="66"/>
      <c r="CC460" s="66"/>
      <c r="CD460" s="66"/>
      <c r="CE460" s="66"/>
      <c r="CF460" s="66"/>
    </row>
    <row r="461" spans="1:84">
      <c r="A461" s="71">
        <v>36778</v>
      </c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  <c r="AV461" s="66"/>
      <c r="AW461" s="66"/>
      <c r="AX461" s="66"/>
      <c r="AY461" s="66"/>
      <c r="AZ461" s="66"/>
      <c r="BA461" s="66"/>
      <c r="BB461" s="66">
        <v>59.91</v>
      </c>
      <c r="BC461" s="66">
        <v>58.38</v>
      </c>
      <c r="BD461" s="66"/>
      <c r="BE461" s="66">
        <v>169.18</v>
      </c>
      <c r="BF461" s="15">
        <v>202.61</v>
      </c>
      <c r="BG461" s="15">
        <v>82.15</v>
      </c>
      <c r="BH461" s="15">
        <v>79.3</v>
      </c>
      <c r="BI461" s="66">
        <v>37.369999999999997</v>
      </c>
      <c r="BJ461" s="15">
        <v>26.65</v>
      </c>
      <c r="BK461" s="15">
        <v>35.25</v>
      </c>
      <c r="BL461" s="15">
        <v>31.92</v>
      </c>
      <c r="BM461" s="15">
        <v>82.07</v>
      </c>
      <c r="BN461" s="66">
        <v>62.9</v>
      </c>
      <c r="BO461" s="15">
        <v>12.05</v>
      </c>
      <c r="BP461" s="15">
        <v>34.11</v>
      </c>
      <c r="BQ461" s="15">
        <v>45.59</v>
      </c>
      <c r="BU461" s="66"/>
      <c r="BV461" s="66"/>
      <c r="BW461" s="66"/>
      <c r="BX461" s="66"/>
      <c r="BY461" s="66"/>
      <c r="BZ461" s="66"/>
      <c r="CA461" s="66"/>
      <c r="CB461" s="66"/>
      <c r="CC461" s="66"/>
      <c r="CD461" s="66"/>
      <c r="CE461" s="66"/>
      <c r="CF461" s="66"/>
    </row>
    <row r="462" spans="1:84">
      <c r="A462" s="71">
        <v>36785</v>
      </c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  <c r="AV462" s="66"/>
      <c r="AW462" s="66"/>
      <c r="AX462" s="66"/>
      <c r="AY462" s="66"/>
      <c r="AZ462" s="66"/>
      <c r="BA462" s="66"/>
      <c r="BB462" s="66">
        <v>60.86</v>
      </c>
      <c r="BC462" s="66">
        <v>59.16</v>
      </c>
      <c r="BD462" s="66"/>
      <c r="BE462" s="66">
        <v>163.66999999999999</v>
      </c>
      <c r="BF462" s="15">
        <v>211.84</v>
      </c>
      <c r="BG462" s="15">
        <v>84.68</v>
      </c>
      <c r="BH462" s="15">
        <v>82.01</v>
      </c>
      <c r="BI462" s="66">
        <v>38.96</v>
      </c>
      <c r="BJ462" s="15">
        <v>28.35</v>
      </c>
      <c r="BK462" s="15">
        <v>37.17</v>
      </c>
      <c r="BL462" s="15">
        <v>34.770000000000003</v>
      </c>
      <c r="BM462" s="15">
        <v>82.02</v>
      </c>
      <c r="BN462" s="66">
        <v>69.16</v>
      </c>
      <c r="BO462" s="15">
        <v>12.02</v>
      </c>
      <c r="BP462" s="15">
        <v>34.33</v>
      </c>
      <c r="BQ462" s="15">
        <v>49.52</v>
      </c>
      <c r="BU462" s="66"/>
      <c r="BV462" s="66"/>
      <c r="BW462" s="66"/>
      <c r="BX462" s="66"/>
      <c r="BY462" s="66"/>
      <c r="BZ462" s="66"/>
      <c r="CA462" s="66"/>
      <c r="CB462" s="66"/>
      <c r="CC462" s="66"/>
      <c r="CD462" s="66"/>
      <c r="CE462" s="66"/>
      <c r="CF462" s="66"/>
    </row>
    <row r="463" spans="1:84">
      <c r="A463" s="71">
        <v>36792</v>
      </c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  <c r="AV463" s="66"/>
      <c r="AW463" s="66"/>
      <c r="AX463" s="66"/>
      <c r="AY463" s="66"/>
      <c r="AZ463" s="66"/>
      <c r="BA463" s="66"/>
      <c r="BB463" s="66">
        <v>60.33</v>
      </c>
      <c r="BC463" s="66">
        <v>57.72</v>
      </c>
      <c r="BD463" s="66"/>
      <c r="BE463" s="66">
        <v>158.16999999999999</v>
      </c>
      <c r="BF463" s="15">
        <v>214.15</v>
      </c>
      <c r="BG463" s="15">
        <v>82.36</v>
      </c>
      <c r="BH463" s="15">
        <v>74.78</v>
      </c>
      <c r="BI463" s="66">
        <v>39.14</v>
      </c>
      <c r="BJ463" s="15">
        <v>28.55</v>
      </c>
      <c r="BK463" s="15">
        <v>35.82</v>
      </c>
      <c r="BL463" s="15">
        <v>33.19</v>
      </c>
      <c r="BM463" s="15">
        <v>82.18</v>
      </c>
      <c r="BN463" s="66">
        <v>72.290000000000006</v>
      </c>
      <c r="BO463" s="15">
        <v>11.84</v>
      </c>
      <c r="BP463" s="15">
        <v>34.5</v>
      </c>
      <c r="BQ463" s="15">
        <v>52.62</v>
      </c>
      <c r="BU463" s="66"/>
      <c r="BV463" s="66"/>
      <c r="BW463" s="66"/>
      <c r="BX463" s="66"/>
      <c r="BY463" s="66"/>
      <c r="BZ463" s="66"/>
      <c r="CA463" s="66"/>
      <c r="CB463" s="66"/>
      <c r="CC463" s="66"/>
      <c r="CD463" s="66"/>
      <c r="CE463" s="66"/>
      <c r="CF463" s="66"/>
    </row>
    <row r="464" spans="1:84">
      <c r="A464" s="71">
        <v>36799</v>
      </c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  <c r="AV464" s="66"/>
      <c r="AW464" s="66"/>
      <c r="AX464" s="66"/>
      <c r="AY464" s="66"/>
      <c r="AZ464" s="66"/>
      <c r="BA464" s="66"/>
      <c r="BB464" s="66">
        <v>60.05</v>
      </c>
      <c r="BC464" s="66">
        <v>56.46</v>
      </c>
      <c r="BD464" s="66"/>
      <c r="BE464" s="66">
        <v>139.71</v>
      </c>
      <c r="BF464" s="15">
        <v>214.42</v>
      </c>
      <c r="BG464" s="15">
        <v>69.16</v>
      </c>
      <c r="BH464" s="15">
        <v>62.63</v>
      </c>
      <c r="BI464" s="66">
        <v>39.21</v>
      </c>
      <c r="BJ464" s="15">
        <v>28.09</v>
      </c>
      <c r="BK464" s="15">
        <v>36.450000000000003</v>
      </c>
      <c r="BL464" s="15">
        <v>32.93</v>
      </c>
      <c r="BM464" s="15">
        <v>82.2</v>
      </c>
      <c r="BN464" s="66">
        <v>75.319999999999993</v>
      </c>
      <c r="BO464" s="15">
        <v>12.03</v>
      </c>
      <c r="BP464" s="15">
        <v>39.200000000000003</v>
      </c>
      <c r="BQ464" s="15">
        <v>54.89</v>
      </c>
      <c r="BU464" s="66"/>
      <c r="BV464" s="66"/>
      <c r="BW464" s="66"/>
      <c r="BX464" s="66"/>
      <c r="BY464" s="66"/>
      <c r="BZ464" s="66"/>
      <c r="CA464" s="66"/>
      <c r="CB464" s="66"/>
      <c r="CC464" s="66"/>
      <c r="CD464" s="66"/>
      <c r="CE464" s="66"/>
      <c r="CF464" s="66"/>
    </row>
    <row r="465" spans="1:84">
      <c r="A465" s="71">
        <v>36806</v>
      </c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  <c r="AY465" s="66"/>
      <c r="AZ465" s="66"/>
      <c r="BA465" s="66"/>
      <c r="BB465" s="66">
        <v>60.04</v>
      </c>
      <c r="BC465" s="66">
        <v>57</v>
      </c>
      <c r="BD465" s="66"/>
      <c r="BE465" s="66">
        <v>133.26</v>
      </c>
      <c r="BF465" s="15">
        <v>211.86</v>
      </c>
      <c r="BG465" s="15">
        <v>64.510000000000005</v>
      </c>
      <c r="BH465" s="15">
        <v>61.63</v>
      </c>
      <c r="BI465" s="66">
        <v>38.81</v>
      </c>
      <c r="BJ465" s="15">
        <v>28.49</v>
      </c>
      <c r="BK465" s="15">
        <v>34.82</v>
      </c>
      <c r="BL465" s="15">
        <v>32.53</v>
      </c>
      <c r="BM465" s="15">
        <v>82.78</v>
      </c>
      <c r="BN465" s="66">
        <v>75.95</v>
      </c>
      <c r="BO465" s="15">
        <v>11.87</v>
      </c>
      <c r="BP465" s="15">
        <v>44.37</v>
      </c>
      <c r="BQ465" s="15">
        <v>55.74</v>
      </c>
      <c r="BU465" s="66"/>
      <c r="BV465" s="66"/>
      <c r="BW465" s="66"/>
      <c r="BX465" s="66"/>
      <c r="BY465" s="66"/>
      <c r="BZ465" s="66"/>
      <c r="CA465" s="66"/>
      <c r="CB465" s="66"/>
      <c r="CC465" s="66"/>
      <c r="CD465" s="66"/>
      <c r="CE465" s="66"/>
      <c r="CF465" s="66"/>
    </row>
    <row r="466" spans="1:84">
      <c r="A466" s="71">
        <v>36813</v>
      </c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  <c r="AY466" s="66"/>
      <c r="AZ466" s="66"/>
      <c r="BA466" s="66"/>
      <c r="BB466" s="66">
        <v>60.25</v>
      </c>
      <c r="BC466" s="66">
        <v>57.18</v>
      </c>
      <c r="BD466" s="66"/>
      <c r="BE466" s="66">
        <v>133.44</v>
      </c>
      <c r="BF466" s="15">
        <v>214.27</v>
      </c>
      <c r="BG466" s="15">
        <v>68.38</v>
      </c>
      <c r="BH466" s="15">
        <v>65.569999999999993</v>
      </c>
      <c r="BI466" s="66">
        <v>39.51</v>
      </c>
      <c r="BJ466" s="15">
        <v>28.48</v>
      </c>
      <c r="BK466" s="15">
        <v>35.33</v>
      </c>
      <c r="BL466" s="15">
        <v>31.9</v>
      </c>
      <c r="BM466" s="15">
        <v>82.78</v>
      </c>
      <c r="BN466" s="66">
        <v>76.260000000000005</v>
      </c>
      <c r="BO466" s="15">
        <v>12.02</v>
      </c>
      <c r="BP466" s="15">
        <v>44.74</v>
      </c>
      <c r="BQ466" s="15">
        <v>55.47</v>
      </c>
      <c r="BU466" s="66"/>
      <c r="BV466" s="66"/>
      <c r="BW466" s="66"/>
      <c r="BX466" s="66"/>
      <c r="BY466" s="66"/>
      <c r="BZ466" s="66"/>
      <c r="CA466" s="66"/>
      <c r="CB466" s="66"/>
      <c r="CC466" s="66"/>
      <c r="CD466" s="66"/>
      <c r="CE466" s="66"/>
      <c r="CF466" s="66"/>
    </row>
    <row r="467" spans="1:84">
      <c r="A467" s="71">
        <v>36820</v>
      </c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  <c r="AY467" s="66"/>
      <c r="AZ467" s="66"/>
      <c r="BA467" s="66"/>
      <c r="BB467" s="66">
        <v>60.26</v>
      </c>
      <c r="BC467" s="66">
        <v>57.83</v>
      </c>
      <c r="BD467" s="66"/>
      <c r="BE467" s="66">
        <v>130.51</v>
      </c>
      <c r="BF467" s="15">
        <v>213.98</v>
      </c>
      <c r="BG467" s="15">
        <v>71.86</v>
      </c>
      <c r="BH467" s="15">
        <v>68.17</v>
      </c>
      <c r="BI467" s="66">
        <v>39.090000000000003</v>
      </c>
      <c r="BJ467" s="15">
        <v>28.5</v>
      </c>
      <c r="BK467" s="15">
        <v>35.99</v>
      </c>
      <c r="BL467" s="15">
        <v>33.58</v>
      </c>
      <c r="BM467" s="15">
        <v>81.709999999999994</v>
      </c>
      <c r="BN467" s="66">
        <v>78.08</v>
      </c>
      <c r="BO467" s="15">
        <v>12.03</v>
      </c>
      <c r="BP467" s="15">
        <v>40.520000000000003</v>
      </c>
      <c r="BQ467" s="15">
        <v>55.45</v>
      </c>
      <c r="BU467" s="66"/>
      <c r="BV467" s="66"/>
      <c r="BW467" s="66"/>
      <c r="BX467" s="66"/>
      <c r="BY467" s="66"/>
      <c r="BZ467" s="66"/>
      <c r="CA467" s="66"/>
      <c r="CB467" s="66"/>
      <c r="CC467" s="66"/>
      <c r="CD467" s="66"/>
      <c r="CE467" s="66"/>
      <c r="CF467" s="66"/>
    </row>
    <row r="468" spans="1:84">
      <c r="A468" s="71">
        <v>36827</v>
      </c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  <c r="AV468" s="66"/>
      <c r="AW468" s="66"/>
      <c r="AX468" s="66"/>
      <c r="AY468" s="66"/>
      <c r="AZ468" s="66"/>
      <c r="BA468" s="66"/>
      <c r="BB468" s="66">
        <v>60.23</v>
      </c>
      <c r="BC468" s="66">
        <v>58.23</v>
      </c>
      <c r="BD468" s="66"/>
      <c r="BE468" s="66">
        <v>124.63</v>
      </c>
      <c r="BF468" s="15">
        <v>211.38</v>
      </c>
      <c r="BG468" s="15">
        <v>70.88</v>
      </c>
      <c r="BH468" s="15">
        <v>65.91</v>
      </c>
      <c r="BI468" s="66">
        <v>38.35</v>
      </c>
      <c r="BJ468" s="15">
        <v>27.94</v>
      </c>
      <c r="BK468" s="15">
        <v>36.53</v>
      </c>
      <c r="BL468" s="15">
        <v>35.24</v>
      </c>
      <c r="BM468" s="15">
        <v>77.27</v>
      </c>
      <c r="BN468" s="66">
        <v>79.33</v>
      </c>
      <c r="BO468" s="15">
        <v>12.03</v>
      </c>
      <c r="BP468" s="15">
        <v>39.35</v>
      </c>
      <c r="BQ468" s="15">
        <v>54.78</v>
      </c>
      <c r="BU468" s="66"/>
      <c r="BV468" s="66"/>
      <c r="BW468" s="66"/>
      <c r="BX468" s="66"/>
      <c r="BY468" s="66"/>
      <c r="BZ468" s="66"/>
      <c r="CA468" s="66"/>
      <c r="CB468" s="66"/>
      <c r="CC468" s="66"/>
      <c r="CD468" s="66"/>
      <c r="CE468" s="66"/>
      <c r="CF468" s="66"/>
    </row>
    <row r="469" spans="1:84">
      <c r="A469" s="71">
        <v>36834</v>
      </c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  <c r="AY469" s="66"/>
      <c r="AZ469" s="66"/>
      <c r="BA469" s="66"/>
      <c r="BB469" s="66">
        <v>60.13</v>
      </c>
      <c r="BC469" s="66">
        <v>58.44</v>
      </c>
      <c r="BD469" s="66"/>
      <c r="BE469" s="66">
        <v>124.93</v>
      </c>
      <c r="BF469" s="15">
        <v>204.9</v>
      </c>
      <c r="BG469" s="15">
        <v>70.099999999999994</v>
      </c>
      <c r="BH469" s="15">
        <v>66.34</v>
      </c>
      <c r="BI469" s="66">
        <v>38.659999999999997</v>
      </c>
      <c r="BJ469" s="15">
        <v>28.18</v>
      </c>
      <c r="BK469" s="15">
        <v>37.19</v>
      </c>
      <c r="BL469" s="15">
        <v>34.46</v>
      </c>
      <c r="BM469" s="15">
        <v>78.290000000000006</v>
      </c>
      <c r="BN469" s="66">
        <v>79.47</v>
      </c>
      <c r="BO469" s="15">
        <v>12.05</v>
      </c>
      <c r="BP469" s="15">
        <v>39.130000000000003</v>
      </c>
      <c r="BQ469" s="15">
        <v>54.88</v>
      </c>
      <c r="BU469" s="66"/>
      <c r="BV469" s="66"/>
      <c r="BW469" s="66"/>
      <c r="BX469" s="66"/>
      <c r="BY469" s="66"/>
      <c r="BZ469" s="66"/>
      <c r="CA469" s="66"/>
      <c r="CB469" s="66"/>
      <c r="CC469" s="66"/>
      <c r="CD469" s="66"/>
      <c r="CE469" s="66"/>
      <c r="CF469" s="66"/>
    </row>
    <row r="470" spans="1:84">
      <c r="A470" s="71">
        <v>36841</v>
      </c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  <c r="AY470" s="66"/>
      <c r="AZ470" s="66"/>
      <c r="BA470" s="66"/>
      <c r="BB470" s="66">
        <v>60.19</v>
      </c>
      <c r="BC470" s="66">
        <v>58.18</v>
      </c>
      <c r="BD470" s="66"/>
      <c r="BE470" s="66">
        <v>122.81</v>
      </c>
      <c r="BF470" s="15">
        <v>188.02</v>
      </c>
      <c r="BG470" s="15">
        <v>70.09</v>
      </c>
      <c r="BH470" s="15">
        <v>64.400000000000006</v>
      </c>
      <c r="BI470" s="66">
        <v>39.1</v>
      </c>
      <c r="BJ470" s="15">
        <v>27.81</v>
      </c>
      <c r="BK470" s="15">
        <v>37.33</v>
      </c>
      <c r="BL470" s="15">
        <v>34.51</v>
      </c>
      <c r="BM470" s="15">
        <v>79.069999999999993</v>
      </c>
      <c r="BN470" s="66">
        <v>79.69</v>
      </c>
      <c r="BO470" s="15">
        <v>12.04</v>
      </c>
      <c r="BP470" s="15">
        <v>38.83</v>
      </c>
      <c r="BQ470" s="15">
        <v>55.69</v>
      </c>
      <c r="BU470" s="66"/>
      <c r="BV470" s="66"/>
      <c r="BW470" s="66"/>
      <c r="BX470" s="66"/>
      <c r="BY470" s="66"/>
      <c r="BZ470" s="66"/>
      <c r="CA470" s="66"/>
      <c r="CB470" s="66"/>
      <c r="CC470" s="66"/>
      <c r="CD470" s="66"/>
      <c r="CE470" s="66"/>
      <c r="CF470" s="66"/>
    </row>
    <row r="471" spans="1:84">
      <c r="A471" s="71">
        <v>36848</v>
      </c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66"/>
      <c r="AW471" s="66"/>
      <c r="AX471" s="66"/>
      <c r="AY471" s="66"/>
      <c r="AZ471" s="66"/>
      <c r="BA471" s="66"/>
      <c r="BB471" s="66">
        <v>60.21</v>
      </c>
      <c r="BC471" s="66">
        <v>58.12</v>
      </c>
      <c r="BD471" s="66"/>
      <c r="BE471" s="66">
        <v>114.08</v>
      </c>
      <c r="BF471" s="15">
        <v>178.67</v>
      </c>
      <c r="BG471" s="15">
        <v>67.27</v>
      </c>
      <c r="BH471" s="15">
        <v>59.71</v>
      </c>
      <c r="BI471" s="66">
        <v>38.549999999999997</v>
      </c>
      <c r="BJ471" s="15">
        <v>27.12</v>
      </c>
      <c r="BK471" s="15">
        <v>37.01</v>
      </c>
      <c r="BL471" s="15">
        <v>35.659999999999997</v>
      </c>
      <c r="BM471" s="15">
        <v>80.239999999999995</v>
      </c>
      <c r="BN471" s="66">
        <v>81.849999999999994</v>
      </c>
      <c r="BO471" s="15">
        <v>11.9</v>
      </c>
      <c r="BP471" s="15">
        <v>39.67</v>
      </c>
      <c r="BQ471" s="15">
        <v>62.54</v>
      </c>
      <c r="BU471" s="66"/>
      <c r="BV471" s="66"/>
      <c r="BW471" s="66"/>
      <c r="BX471" s="66"/>
      <c r="BY471" s="66"/>
      <c r="BZ471" s="66"/>
      <c r="CA471" s="66"/>
      <c r="CB471" s="66"/>
      <c r="CC471" s="66"/>
      <c r="CD471" s="66"/>
      <c r="CE471" s="66"/>
      <c r="CF471" s="66"/>
    </row>
    <row r="472" spans="1:84">
      <c r="A472" s="71">
        <v>36855</v>
      </c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  <c r="AV472" s="66"/>
      <c r="AW472" s="66"/>
      <c r="AX472" s="66"/>
      <c r="AY472" s="66"/>
      <c r="AZ472" s="66"/>
      <c r="BA472" s="66"/>
      <c r="BB472" s="66">
        <v>60.33</v>
      </c>
      <c r="BC472" s="66">
        <v>58.12</v>
      </c>
      <c r="BD472" s="66"/>
      <c r="BE472" s="66">
        <v>114.61</v>
      </c>
      <c r="BF472" s="15">
        <v>156.88999999999999</v>
      </c>
      <c r="BG472" s="15">
        <v>63.17</v>
      </c>
      <c r="BH472" s="15">
        <v>52.5</v>
      </c>
      <c r="BI472" s="66">
        <v>38.840000000000003</v>
      </c>
      <c r="BJ472" s="15">
        <v>25.69</v>
      </c>
      <c r="BK472" s="15">
        <v>36.909999999999997</v>
      </c>
      <c r="BL472" s="15">
        <v>35.47</v>
      </c>
      <c r="BM472" s="15">
        <v>81.72</v>
      </c>
      <c r="BN472" s="66">
        <v>84.65</v>
      </c>
      <c r="BO472" s="15">
        <v>12.02</v>
      </c>
      <c r="BP472" s="15">
        <v>44.12</v>
      </c>
      <c r="BQ472" s="15">
        <v>64.959999999999994</v>
      </c>
      <c r="BU472" s="66"/>
      <c r="BV472" s="66"/>
      <c r="BW472" s="66"/>
      <c r="BX472" s="66"/>
      <c r="BY472" s="66"/>
      <c r="BZ472" s="66"/>
      <c r="CA472" s="66"/>
      <c r="CB472" s="66"/>
      <c r="CC472" s="66"/>
      <c r="CD472" s="66"/>
      <c r="CE472" s="66"/>
      <c r="CF472" s="66"/>
    </row>
    <row r="473" spans="1:84">
      <c r="A473" s="71">
        <v>36862</v>
      </c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>
        <v>60.26</v>
      </c>
      <c r="BC473" s="66">
        <v>58.21</v>
      </c>
      <c r="BD473" s="66"/>
      <c r="BE473" s="66">
        <v>114.9</v>
      </c>
      <c r="BF473" s="15">
        <v>148.87</v>
      </c>
      <c r="BG473" s="15">
        <v>59.3</v>
      </c>
      <c r="BH473" s="15">
        <v>52.76</v>
      </c>
      <c r="BI473" s="66">
        <v>38.799999999999997</v>
      </c>
      <c r="BJ473" s="15">
        <v>24.69</v>
      </c>
      <c r="BK473" s="15">
        <v>35.33</v>
      </c>
      <c r="BL473" s="15">
        <v>34.64</v>
      </c>
      <c r="BM473" s="15">
        <v>82.46</v>
      </c>
      <c r="BN473" s="66">
        <v>85.11</v>
      </c>
      <c r="BO473" s="15">
        <v>12.06</v>
      </c>
      <c r="BP473" s="15">
        <v>44.54</v>
      </c>
      <c r="BQ473" s="15">
        <v>68.760000000000005</v>
      </c>
      <c r="BU473" s="66"/>
      <c r="BV473" s="66"/>
      <c r="BW473" s="66"/>
      <c r="BX473" s="66"/>
      <c r="BY473" s="66"/>
      <c r="BZ473" s="66"/>
      <c r="CA473" s="66"/>
      <c r="CB473" s="66"/>
      <c r="CC473" s="66"/>
      <c r="CD473" s="66"/>
      <c r="CE473" s="66"/>
      <c r="CF473" s="66"/>
    </row>
    <row r="474" spans="1:84">
      <c r="A474" s="71">
        <v>36869</v>
      </c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>
        <v>60.26</v>
      </c>
      <c r="BC474" s="66">
        <v>57.44</v>
      </c>
      <c r="BD474" s="66"/>
      <c r="BE474" s="66">
        <v>113.29</v>
      </c>
      <c r="BF474" s="15">
        <v>136.97999999999999</v>
      </c>
      <c r="BG474" s="15">
        <v>60.68</v>
      </c>
      <c r="BH474" s="15">
        <v>55.5</v>
      </c>
      <c r="BI474" s="66">
        <v>36.64</v>
      </c>
      <c r="BJ474" s="15">
        <v>22.7</v>
      </c>
      <c r="BK474" s="15">
        <v>33.67</v>
      </c>
      <c r="BL474" s="15">
        <v>33.549999999999997</v>
      </c>
      <c r="BM474" s="15">
        <v>82.45</v>
      </c>
      <c r="BN474" s="66">
        <v>82.45</v>
      </c>
      <c r="BO474" s="15">
        <v>12.04</v>
      </c>
      <c r="BP474" s="15">
        <v>44.51</v>
      </c>
      <c r="BQ474" s="15">
        <v>69.86</v>
      </c>
      <c r="BU474" s="66"/>
      <c r="BV474" s="66"/>
      <c r="BW474" s="66"/>
      <c r="BX474" s="66"/>
      <c r="BY474" s="66"/>
      <c r="BZ474" s="66"/>
      <c r="CA474" s="66"/>
      <c r="CB474" s="66"/>
      <c r="CC474" s="66"/>
      <c r="CD474" s="66"/>
      <c r="CE474" s="66"/>
      <c r="CF474" s="66"/>
    </row>
    <row r="475" spans="1:84">
      <c r="A475" s="71">
        <v>36876</v>
      </c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  <c r="AV475" s="66"/>
      <c r="AW475" s="66"/>
      <c r="AX475" s="66"/>
      <c r="AY475" s="66"/>
      <c r="AZ475" s="66"/>
      <c r="BA475" s="66"/>
      <c r="BB475" s="66">
        <v>60.14</v>
      </c>
      <c r="BC475" s="66">
        <v>56.68</v>
      </c>
      <c r="BD475" s="66"/>
      <c r="BE475" s="66">
        <v>119.32</v>
      </c>
      <c r="BF475" s="15">
        <v>133</v>
      </c>
      <c r="BG475" s="15">
        <v>64.709999999999994</v>
      </c>
      <c r="BH475" s="15">
        <v>61.11</v>
      </c>
      <c r="BI475" s="66">
        <v>35.93</v>
      </c>
      <c r="BJ475" s="15">
        <v>22.08</v>
      </c>
      <c r="BK475" s="15">
        <v>33.51</v>
      </c>
      <c r="BL475" s="15">
        <v>33.42</v>
      </c>
      <c r="BM475" s="15">
        <v>82.44</v>
      </c>
      <c r="BN475" s="66">
        <v>88.51</v>
      </c>
      <c r="BO475" s="15">
        <v>12.01</v>
      </c>
      <c r="BP475" s="15">
        <v>43.86</v>
      </c>
      <c r="BQ475" s="15">
        <v>69.84</v>
      </c>
      <c r="BU475" s="66"/>
      <c r="BV475" s="66"/>
      <c r="BW475" s="66"/>
      <c r="BX475" s="66"/>
      <c r="BY475" s="66"/>
      <c r="BZ475" s="66"/>
      <c r="CA475" s="66"/>
      <c r="CB475" s="66"/>
      <c r="CC475" s="66"/>
      <c r="CD475" s="66"/>
      <c r="CE475" s="66"/>
      <c r="CF475" s="66"/>
    </row>
    <row r="476" spans="1:84">
      <c r="A476" s="71">
        <v>36883</v>
      </c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>
        <v>60.22</v>
      </c>
      <c r="BC476" s="66">
        <v>56.21</v>
      </c>
      <c r="BD476" s="66"/>
      <c r="BE476" s="66">
        <v>119.95</v>
      </c>
      <c r="BF476" s="15">
        <v>134.28</v>
      </c>
      <c r="BG476" s="15">
        <v>62.82</v>
      </c>
      <c r="BH476" s="15">
        <v>55.56</v>
      </c>
      <c r="BI476" s="66">
        <v>35.93</v>
      </c>
      <c r="BJ476" s="15">
        <v>21.22</v>
      </c>
      <c r="BK476" s="15">
        <v>33.19</v>
      </c>
      <c r="BL476" s="15">
        <v>33.64</v>
      </c>
      <c r="BM476" s="15">
        <v>82.4</v>
      </c>
      <c r="BN476" s="66">
        <v>89.81</v>
      </c>
      <c r="BO476" s="15">
        <v>12.03</v>
      </c>
      <c r="BP476" s="15">
        <v>40.92</v>
      </c>
      <c r="BQ476" s="15">
        <v>69.87</v>
      </c>
      <c r="BU476" s="66"/>
      <c r="BV476" s="66"/>
      <c r="BW476" s="66"/>
      <c r="BX476" s="66"/>
      <c r="BY476" s="66"/>
      <c r="BZ476" s="66"/>
      <c r="CA476" s="66"/>
      <c r="CB476" s="66"/>
      <c r="CC476" s="66"/>
      <c r="CD476" s="66"/>
      <c r="CE476" s="66"/>
      <c r="CF476" s="66"/>
    </row>
    <row r="477" spans="1:84">
      <c r="A477" s="71">
        <v>36890</v>
      </c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  <c r="AY477" s="66"/>
      <c r="AZ477" s="66"/>
      <c r="BA477" s="66"/>
      <c r="BB477" s="66">
        <v>60.36</v>
      </c>
      <c r="BC477" s="66">
        <v>57.17</v>
      </c>
      <c r="BD477" s="66"/>
      <c r="BE477" s="66">
        <v>121.31</v>
      </c>
      <c r="BF477" s="15">
        <v>134.97</v>
      </c>
      <c r="BG477" s="15">
        <v>55.03</v>
      </c>
      <c r="BH477" s="15">
        <v>47.41</v>
      </c>
      <c r="BI477" s="66">
        <v>35.770000000000003</v>
      </c>
      <c r="BJ477" s="15">
        <v>20.27</v>
      </c>
      <c r="BK477" s="15">
        <v>33.19</v>
      </c>
      <c r="BL477" s="15">
        <v>32.81</v>
      </c>
      <c r="BM477" s="15">
        <v>82.67</v>
      </c>
      <c r="BN477" s="66">
        <v>91.94</v>
      </c>
      <c r="BO477" s="15">
        <v>12.02</v>
      </c>
      <c r="BP477" s="15">
        <v>39.64</v>
      </c>
      <c r="BQ477" s="15">
        <v>69.87</v>
      </c>
      <c r="BU477" s="66"/>
      <c r="BV477" s="66"/>
      <c r="BW477" s="66"/>
      <c r="BX477" s="66"/>
      <c r="BY477" s="66"/>
      <c r="BZ477" s="66"/>
      <c r="CA477" s="66"/>
      <c r="CB477" s="66"/>
      <c r="CC477" s="66"/>
      <c r="CD477" s="66"/>
      <c r="CE477" s="66"/>
      <c r="CF477" s="66"/>
    </row>
    <row r="478" spans="1:84">
      <c r="A478" s="71">
        <v>36897</v>
      </c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  <c r="AX478" s="66"/>
      <c r="AY478" s="66"/>
      <c r="AZ478" s="66"/>
      <c r="BA478" s="66"/>
      <c r="BB478" s="66">
        <v>60.32</v>
      </c>
      <c r="BC478" s="66">
        <v>57.43</v>
      </c>
      <c r="BD478" s="66"/>
      <c r="BE478" s="66">
        <v>120.11</v>
      </c>
      <c r="BF478" s="15">
        <v>134.53</v>
      </c>
      <c r="BG478" s="15">
        <v>54.07</v>
      </c>
      <c r="BH478" s="15">
        <v>48.57</v>
      </c>
      <c r="BI478" s="66">
        <v>35.9</v>
      </c>
      <c r="BJ478" s="15">
        <v>20.329999999999998</v>
      </c>
      <c r="BK478" s="15">
        <v>32.770000000000003</v>
      </c>
      <c r="BL478" s="15">
        <v>32</v>
      </c>
      <c r="BM478" s="15">
        <v>83.14</v>
      </c>
      <c r="BN478" s="66">
        <v>95.96</v>
      </c>
      <c r="BO478" s="15">
        <v>12.03</v>
      </c>
      <c r="BP478" s="15">
        <v>39.64</v>
      </c>
      <c r="BQ478" s="15">
        <v>69.84</v>
      </c>
      <c r="BU478" s="66"/>
      <c r="BV478" s="66"/>
      <c r="BW478" s="66"/>
      <c r="BX478" s="66"/>
      <c r="BY478" s="66"/>
      <c r="BZ478" s="66"/>
      <c r="CA478" s="66"/>
      <c r="CB478" s="66"/>
      <c r="CC478" s="66"/>
      <c r="CD478" s="66"/>
      <c r="CE478" s="66"/>
      <c r="CF478" s="66"/>
    </row>
    <row r="479" spans="1:84">
      <c r="A479" s="71">
        <v>36904</v>
      </c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  <c r="AY479" s="66"/>
      <c r="AZ479" s="66"/>
      <c r="BA479" s="66"/>
      <c r="BB479" s="66">
        <v>60.15</v>
      </c>
      <c r="BC479" s="66">
        <v>56.29</v>
      </c>
      <c r="BD479" s="66"/>
      <c r="BE479" s="66">
        <v>118.18</v>
      </c>
      <c r="BF479" s="15">
        <v>133.83000000000001</v>
      </c>
      <c r="BG479" s="15">
        <v>55.45</v>
      </c>
      <c r="BH479" s="15">
        <v>51.74</v>
      </c>
      <c r="BI479" s="66">
        <v>36.01</v>
      </c>
      <c r="BJ479" s="15">
        <v>20.95</v>
      </c>
      <c r="BK479" s="15">
        <v>32.94</v>
      </c>
      <c r="BL479" s="15">
        <v>31.4</v>
      </c>
      <c r="BM479" s="15">
        <v>82.71</v>
      </c>
      <c r="BN479" s="66">
        <v>98.86</v>
      </c>
      <c r="BO479" s="15">
        <v>12.01</v>
      </c>
      <c r="BP479" s="15">
        <v>37.880000000000003</v>
      </c>
      <c r="BQ479" s="15">
        <v>68.52</v>
      </c>
      <c r="BU479" s="66"/>
      <c r="BV479" s="66"/>
      <c r="BW479" s="66"/>
      <c r="BX479" s="66"/>
      <c r="BY479" s="66"/>
      <c r="BZ479" s="66"/>
      <c r="CA479" s="66"/>
      <c r="CB479" s="66"/>
      <c r="CC479" s="66"/>
      <c r="CD479" s="66"/>
      <c r="CE479" s="66"/>
      <c r="CF479" s="66"/>
    </row>
    <row r="480" spans="1:84">
      <c r="A480" s="71">
        <v>36911</v>
      </c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  <c r="AY480" s="66"/>
      <c r="AZ480" s="66"/>
      <c r="BA480" s="66"/>
      <c r="BB480" s="66">
        <v>60.13</v>
      </c>
      <c r="BC480" s="66">
        <v>56.7</v>
      </c>
      <c r="BD480" s="66"/>
      <c r="BE480" s="66">
        <v>119.04</v>
      </c>
      <c r="BF480" s="15">
        <v>133.78</v>
      </c>
      <c r="BG480" s="15">
        <v>62.28</v>
      </c>
      <c r="BH480" s="15">
        <v>59.94</v>
      </c>
      <c r="BI480" s="66">
        <v>35.86</v>
      </c>
      <c r="BJ480" s="15">
        <v>19.920000000000002</v>
      </c>
      <c r="BK480" s="15">
        <v>33.01</v>
      </c>
      <c r="BL480" s="15">
        <v>30.6</v>
      </c>
      <c r="BM480" s="15">
        <v>81.239999999999995</v>
      </c>
      <c r="BN480" s="66">
        <v>98.86</v>
      </c>
      <c r="BO480" s="15">
        <v>12.03</v>
      </c>
      <c r="BP480" s="15">
        <v>38.049999999999997</v>
      </c>
      <c r="BQ480" s="15">
        <v>64.83</v>
      </c>
      <c r="BU480" s="66"/>
      <c r="BV480" s="66"/>
      <c r="BW480" s="66"/>
      <c r="BX480" s="66"/>
      <c r="BY480" s="66"/>
      <c r="BZ480" s="66"/>
      <c r="CA480" s="66"/>
      <c r="CB480" s="66"/>
      <c r="CC480" s="66"/>
      <c r="CD480" s="66"/>
      <c r="CE480" s="66"/>
      <c r="CF480" s="66"/>
    </row>
    <row r="481" spans="1:84">
      <c r="A481" s="71">
        <v>36918</v>
      </c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  <c r="AV481" s="66"/>
      <c r="AW481" s="66"/>
      <c r="AX481" s="66"/>
      <c r="AY481" s="66"/>
      <c r="AZ481" s="66"/>
      <c r="BA481" s="66"/>
      <c r="BB481" s="66">
        <v>60.34</v>
      </c>
      <c r="BC481" s="66">
        <v>57.03</v>
      </c>
      <c r="BD481" s="66"/>
      <c r="BE481" s="66">
        <v>129.16999999999999</v>
      </c>
      <c r="BF481" s="15">
        <v>133.1</v>
      </c>
      <c r="BG481" s="15">
        <v>69</v>
      </c>
      <c r="BH481" s="15">
        <v>66.77</v>
      </c>
      <c r="BI481" s="66">
        <v>35.51</v>
      </c>
      <c r="BJ481" s="15">
        <v>20.65</v>
      </c>
      <c r="BK481" s="15">
        <v>33.21</v>
      </c>
      <c r="BL481" s="15">
        <v>31.82</v>
      </c>
      <c r="BM481" s="15">
        <v>83.5</v>
      </c>
      <c r="BN481" s="66">
        <v>98.68</v>
      </c>
      <c r="BO481" s="15">
        <v>12.08</v>
      </c>
      <c r="BP481" s="15">
        <v>36.08</v>
      </c>
      <c r="BQ481" s="15">
        <v>53.53</v>
      </c>
      <c r="BU481" s="66"/>
      <c r="BV481" s="66"/>
      <c r="BW481" s="66"/>
      <c r="BX481" s="66"/>
      <c r="BY481" s="66"/>
      <c r="BZ481" s="66"/>
      <c r="CA481" s="66"/>
      <c r="CB481" s="66"/>
      <c r="CC481" s="66"/>
      <c r="CD481" s="66"/>
      <c r="CE481" s="66"/>
      <c r="CF481" s="66"/>
    </row>
    <row r="482" spans="1:84">
      <c r="A482" s="71">
        <v>36925</v>
      </c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  <c r="AY482" s="66"/>
      <c r="AZ482" s="66"/>
      <c r="BA482" s="66"/>
      <c r="BB482" s="66">
        <v>60.41</v>
      </c>
      <c r="BC482" s="66">
        <v>56.96</v>
      </c>
      <c r="BD482" s="66"/>
      <c r="BE482" s="66">
        <v>137.59</v>
      </c>
      <c r="BF482" s="15">
        <v>133.87</v>
      </c>
      <c r="BG482" s="15">
        <v>73.7</v>
      </c>
      <c r="BH482" s="15">
        <v>70.52</v>
      </c>
      <c r="BI482" s="66">
        <v>34.92</v>
      </c>
      <c r="BJ482" s="15">
        <v>20.350000000000001</v>
      </c>
      <c r="BK482" s="15">
        <v>32.43</v>
      </c>
      <c r="BL482" s="15">
        <v>32.799999999999997</v>
      </c>
      <c r="BM482" s="15">
        <v>86.35</v>
      </c>
      <c r="BN482" s="66">
        <v>97.31</v>
      </c>
      <c r="BO482" s="15">
        <v>12.06</v>
      </c>
      <c r="BP482" s="15">
        <v>33.369999999999997</v>
      </c>
      <c r="BQ482" s="15">
        <v>45.86</v>
      </c>
      <c r="BU482" s="66"/>
      <c r="BV482" s="66"/>
      <c r="BW482" s="66"/>
      <c r="BX482" s="66"/>
      <c r="BY482" s="66"/>
      <c r="BZ482" s="66"/>
      <c r="CA482" s="66"/>
      <c r="CB482" s="66"/>
      <c r="CC482" s="66"/>
      <c r="CD482" s="66"/>
      <c r="CE482" s="66"/>
      <c r="CF482" s="66"/>
    </row>
    <row r="483" spans="1:84">
      <c r="A483" s="71">
        <v>36932</v>
      </c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  <c r="AY483" s="66"/>
      <c r="AZ483" s="66"/>
      <c r="BA483" s="66"/>
      <c r="BB483" s="66">
        <v>60.45</v>
      </c>
      <c r="BC483" s="66">
        <v>57.22</v>
      </c>
      <c r="BD483" s="66"/>
      <c r="BE483" s="66">
        <v>137.22999999999999</v>
      </c>
      <c r="BF483" s="15">
        <v>133.47</v>
      </c>
      <c r="BG483" s="15">
        <v>75.27</v>
      </c>
      <c r="BH483" s="15">
        <v>71.709999999999994</v>
      </c>
      <c r="BI483" s="66">
        <v>34.97</v>
      </c>
      <c r="BJ483" s="15">
        <v>20.309999999999999</v>
      </c>
      <c r="BK483" s="15">
        <v>33.46</v>
      </c>
      <c r="BL483" s="15">
        <v>32.36</v>
      </c>
      <c r="BM483" s="15">
        <v>87.1</v>
      </c>
      <c r="BN483" s="66">
        <v>91.67</v>
      </c>
      <c r="BO483" s="15">
        <v>12.1</v>
      </c>
      <c r="BP483" s="15">
        <v>32.68</v>
      </c>
      <c r="BQ483" s="15">
        <v>42.44</v>
      </c>
      <c r="BU483" s="66"/>
      <c r="BV483" s="66"/>
      <c r="BW483" s="66"/>
      <c r="BX483" s="66"/>
      <c r="BY483" s="66"/>
      <c r="BZ483" s="66"/>
      <c r="CA483" s="66"/>
      <c r="CB483" s="66"/>
      <c r="CC483" s="66"/>
      <c r="CD483" s="66"/>
      <c r="CE483" s="66"/>
      <c r="CF483" s="66"/>
    </row>
    <row r="484" spans="1:84">
      <c r="A484" s="71">
        <v>36939</v>
      </c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  <c r="AV484" s="66"/>
      <c r="AW484" s="66"/>
      <c r="AX484" s="66"/>
      <c r="AY484" s="66"/>
      <c r="AZ484" s="66"/>
      <c r="BA484" s="66"/>
      <c r="BB484" s="66">
        <v>60.38</v>
      </c>
      <c r="BC484" s="66">
        <v>57.21</v>
      </c>
      <c r="BD484" s="66"/>
      <c r="BE484" s="66">
        <v>135.72999999999999</v>
      </c>
      <c r="BF484" s="15">
        <v>134.36000000000001</v>
      </c>
      <c r="BG484" s="15">
        <v>75.89</v>
      </c>
      <c r="BH484" s="15">
        <v>71.739999999999995</v>
      </c>
      <c r="BI484" s="66">
        <v>35.29</v>
      </c>
      <c r="BJ484" s="15">
        <v>20.18</v>
      </c>
      <c r="BK484" s="15">
        <v>34.229999999999997</v>
      </c>
      <c r="BL484" s="15">
        <v>31.75</v>
      </c>
      <c r="BM484" s="15">
        <v>88.81</v>
      </c>
      <c r="BN484" s="66">
        <v>88.87</v>
      </c>
      <c r="BO484" s="15">
        <v>12.16</v>
      </c>
      <c r="BP484" s="15">
        <v>33.19</v>
      </c>
      <c r="BQ484" s="15">
        <v>44.66</v>
      </c>
      <c r="BU484" s="66"/>
      <c r="BV484" s="66"/>
      <c r="BW484" s="66"/>
      <c r="BX484" s="66"/>
      <c r="BY484" s="66"/>
      <c r="BZ484" s="66"/>
      <c r="CA484" s="66"/>
      <c r="CB484" s="66"/>
      <c r="CC484" s="66"/>
      <c r="CD484" s="66"/>
      <c r="CE484" s="66"/>
      <c r="CF484" s="66"/>
    </row>
    <row r="485" spans="1:84">
      <c r="A485" s="71">
        <v>36946</v>
      </c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  <c r="AV485" s="66"/>
      <c r="AW485" s="66"/>
      <c r="AX485" s="66"/>
      <c r="AY485" s="66"/>
      <c r="AZ485" s="66"/>
      <c r="BA485" s="66"/>
      <c r="BB485" s="66">
        <v>60.61</v>
      </c>
      <c r="BC485" s="66">
        <v>59.64</v>
      </c>
      <c r="BD485" s="66"/>
      <c r="BE485" s="66">
        <v>135.76</v>
      </c>
      <c r="BF485" s="15">
        <v>133.29</v>
      </c>
      <c r="BG485" s="15">
        <v>75.75</v>
      </c>
      <c r="BH485" s="15">
        <v>72.760000000000005</v>
      </c>
      <c r="BI485" s="66">
        <v>35.58</v>
      </c>
      <c r="BJ485" s="15">
        <v>20.61</v>
      </c>
      <c r="BK485" s="15">
        <v>34.24</v>
      </c>
      <c r="BL485" s="15">
        <v>32.049999999999997</v>
      </c>
      <c r="BM485" s="15">
        <v>90.57</v>
      </c>
      <c r="BN485" s="66">
        <v>91.1</v>
      </c>
      <c r="BO485" s="15">
        <v>12.09</v>
      </c>
      <c r="BP485" s="15">
        <v>33.96</v>
      </c>
      <c r="BQ485" s="15">
        <v>44.9</v>
      </c>
      <c r="BU485" s="66"/>
      <c r="BV485" s="66"/>
      <c r="BW485" s="66"/>
      <c r="BX485" s="66"/>
      <c r="BY485" s="66"/>
      <c r="BZ485" s="66"/>
      <c r="CA485" s="66"/>
      <c r="CB485" s="66"/>
      <c r="CC485" s="66"/>
      <c r="CD485" s="66"/>
      <c r="CE485" s="66"/>
      <c r="CF485" s="66"/>
    </row>
    <row r="486" spans="1:84">
      <c r="A486" s="71">
        <v>36953</v>
      </c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  <c r="AV486" s="66"/>
      <c r="AW486" s="66"/>
      <c r="AX486" s="66"/>
      <c r="AY486" s="66"/>
      <c r="AZ486" s="66"/>
      <c r="BA486" s="66"/>
      <c r="BB486" s="66">
        <v>60.81</v>
      </c>
      <c r="BC486" s="66">
        <v>59.91</v>
      </c>
      <c r="BD486" s="66"/>
      <c r="BE486" s="66">
        <v>137.88</v>
      </c>
      <c r="BF486" s="15">
        <v>134.63999999999999</v>
      </c>
      <c r="BG486" s="15">
        <v>76.989999999999995</v>
      </c>
      <c r="BH486" s="15">
        <v>73.040000000000006</v>
      </c>
      <c r="BI486" s="66">
        <v>35.42</v>
      </c>
      <c r="BJ486" s="15">
        <v>21.63</v>
      </c>
      <c r="BK486" s="15">
        <v>34.49</v>
      </c>
      <c r="BL486" s="15">
        <v>33.85</v>
      </c>
      <c r="BM486" s="15">
        <v>93.52</v>
      </c>
      <c r="BN486" s="66">
        <v>95.07</v>
      </c>
      <c r="BO486" s="15">
        <v>12.1</v>
      </c>
      <c r="BP486" s="15">
        <v>34.43</v>
      </c>
      <c r="BQ486" s="15">
        <v>47.99</v>
      </c>
      <c r="BU486" s="66"/>
      <c r="BV486" s="66"/>
      <c r="BW486" s="66"/>
      <c r="BX486" s="66"/>
      <c r="BY486" s="66"/>
      <c r="BZ486" s="66"/>
      <c r="CA486" s="66"/>
      <c r="CB486" s="66"/>
      <c r="CC486" s="66"/>
      <c r="CD486" s="66"/>
      <c r="CE486" s="66"/>
      <c r="CF486" s="66"/>
    </row>
    <row r="487" spans="1:84">
      <c r="A487" s="71">
        <v>36960</v>
      </c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  <c r="AY487" s="66"/>
      <c r="AZ487" s="66"/>
      <c r="BA487" s="66"/>
      <c r="BB487" s="66">
        <v>60.67</v>
      </c>
      <c r="BC487" s="66">
        <v>59.08</v>
      </c>
      <c r="BD487" s="66"/>
      <c r="BE487" s="66">
        <v>137.29</v>
      </c>
      <c r="BF487" s="15">
        <v>137.16</v>
      </c>
      <c r="BG487" s="15">
        <v>76.83</v>
      </c>
      <c r="BH487" s="15">
        <v>71.03</v>
      </c>
      <c r="BI487" s="66">
        <v>36.090000000000003</v>
      </c>
      <c r="BJ487" s="15">
        <v>21.41</v>
      </c>
      <c r="BK487" s="15">
        <v>34.979999999999997</v>
      </c>
      <c r="BL487" s="15">
        <v>34.82</v>
      </c>
      <c r="BM487" s="15">
        <v>92.93</v>
      </c>
      <c r="BN487" s="66">
        <v>97.17</v>
      </c>
      <c r="BO487" s="15">
        <v>12.03</v>
      </c>
      <c r="BP487" s="15">
        <v>34.229999999999997</v>
      </c>
      <c r="BQ487" s="15">
        <v>50.96</v>
      </c>
      <c r="BU487" s="66"/>
      <c r="BV487" s="66"/>
      <c r="BW487" s="66"/>
      <c r="BX487" s="66"/>
      <c r="BY487" s="66"/>
      <c r="BZ487" s="66"/>
      <c r="CA487" s="66"/>
      <c r="CB487" s="66"/>
      <c r="CC487" s="66"/>
      <c r="CD487" s="66"/>
      <c r="CE487" s="66"/>
      <c r="CF487" s="66"/>
    </row>
    <row r="488" spans="1:84">
      <c r="A488" s="71">
        <v>36967</v>
      </c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  <c r="AV488" s="66"/>
      <c r="AW488" s="66"/>
      <c r="AX488" s="66"/>
      <c r="AY488" s="66"/>
      <c r="AZ488" s="66"/>
      <c r="BA488" s="66"/>
      <c r="BB488" s="73">
        <v>60.79</v>
      </c>
      <c r="BC488" s="66">
        <v>58.43</v>
      </c>
      <c r="BD488" s="73"/>
      <c r="BE488" s="66">
        <v>136.19999999999999</v>
      </c>
      <c r="BF488" s="15">
        <v>136.81</v>
      </c>
      <c r="BG488" s="15">
        <v>75.59</v>
      </c>
      <c r="BH488" s="15">
        <v>69.510000000000005</v>
      </c>
      <c r="BI488" s="73">
        <v>36.46</v>
      </c>
      <c r="BJ488" s="15">
        <v>22.96</v>
      </c>
      <c r="BK488" s="15">
        <v>36.69</v>
      </c>
      <c r="BL488" s="15">
        <v>34.729999999999997</v>
      </c>
      <c r="BM488" s="15">
        <v>91.25</v>
      </c>
      <c r="BN488" s="73">
        <v>99</v>
      </c>
      <c r="BO488" s="15">
        <v>12.05</v>
      </c>
      <c r="BP488" s="15">
        <v>34.53</v>
      </c>
      <c r="BQ488" s="15">
        <v>59.85</v>
      </c>
      <c r="BU488" s="66"/>
      <c r="BV488" s="66"/>
      <c r="BW488" s="66"/>
      <c r="BX488" s="66"/>
      <c r="BY488" s="66"/>
      <c r="BZ488" s="66"/>
      <c r="CA488" s="66"/>
      <c r="CB488" s="66"/>
      <c r="CC488" s="66"/>
      <c r="CD488" s="66"/>
      <c r="CE488" s="66"/>
      <c r="CF488" s="66"/>
    </row>
    <row r="489" spans="1:84">
      <c r="A489" s="71">
        <v>36974</v>
      </c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  <c r="AY489" s="66"/>
      <c r="AZ489" s="66"/>
      <c r="BA489" s="66"/>
      <c r="BB489" s="73">
        <v>60.65</v>
      </c>
      <c r="BC489" s="66">
        <v>58.2</v>
      </c>
      <c r="BD489" s="73"/>
      <c r="BE489" s="73">
        <v>137.22999999999999</v>
      </c>
      <c r="BF489" s="15">
        <v>136.37</v>
      </c>
      <c r="BG489" s="15">
        <v>73.59</v>
      </c>
      <c r="BH489" s="15">
        <v>68.56</v>
      </c>
      <c r="BI489" s="73">
        <v>35.68</v>
      </c>
      <c r="BJ489" s="15">
        <v>23.33</v>
      </c>
      <c r="BK489" s="15">
        <v>35.01</v>
      </c>
      <c r="BL489" s="15">
        <v>34.369999999999997</v>
      </c>
      <c r="BM489" s="15">
        <v>90.62</v>
      </c>
      <c r="BN489" s="73">
        <v>99.14</v>
      </c>
      <c r="BO489" s="15">
        <v>12.1</v>
      </c>
      <c r="BP489" s="15">
        <v>34.44</v>
      </c>
      <c r="BQ489" s="15">
        <v>59.9</v>
      </c>
      <c r="BU489" s="66"/>
      <c r="BV489" s="66"/>
      <c r="BW489" s="66"/>
      <c r="BX489" s="66"/>
      <c r="BY489" s="66"/>
      <c r="BZ489" s="66"/>
      <c r="CA489" s="66"/>
      <c r="CB489" s="66"/>
      <c r="CC489" s="66"/>
      <c r="CD489" s="66"/>
      <c r="CE489" s="66"/>
      <c r="CF489" s="66"/>
    </row>
    <row r="490" spans="1:84">
      <c r="A490" s="71">
        <v>36981</v>
      </c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  <c r="AY490" s="66"/>
      <c r="AZ490" s="66"/>
      <c r="BA490" s="66"/>
      <c r="BB490" s="73">
        <v>60.79</v>
      </c>
      <c r="BC490" s="66">
        <v>57.91</v>
      </c>
      <c r="BD490" s="73"/>
      <c r="BE490" s="73">
        <v>135.30000000000001</v>
      </c>
      <c r="BF490" s="15">
        <v>139.35</v>
      </c>
      <c r="BG490" s="15">
        <v>74.39</v>
      </c>
      <c r="BH490" s="15">
        <v>67.739999999999995</v>
      </c>
      <c r="BI490" s="73">
        <v>37.11</v>
      </c>
      <c r="BJ490" s="15">
        <v>23.25</v>
      </c>
      <c r="BK490" s="15">
        <v>36.409999999999997</v>
      </c>
      <c r="BL490" s="15">
        <v>35.26</v>
      </c>
      <c r="BM490" s="15">
        <v>89.79</v>
      </c>
      <c r="BN490" s="73">
        <v>97.8</v>
      </c>
      <c r="BO490" s="15">
        <v>12.08</v>
      </c>
      <c r="BP490" s="15">
        <v>34.4</v>
      </c>
      <c r="BQ490" s="15">
        <v>59.07</v>
      </c>
      <c r="BU490" s="66"/>
      <c r="BV490" s="66"/>
      <c r="BW490" s="66"/>
      <c r="BX490" s="66"/>
      <c r="BY490" s="66"/>
      <c r="BZ490" s="66"/>
      <c r="CA490" s="66"/>
      <c r="CB490" s="66"/>
      <c r="CC490" s="66"/>
      <c r="CD490" s="66"/>
      <c r="CE490" s="66"/>
      <c r="CF490" s="66"/>
    </row>
    <row r="491" spans="1:84">
      <c r="A491" s="71">
        <v>36988</v>
      </c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  <c r="AY491" s="66"/>
      <c r="AZ491" s="66"/>
      <c r="BA491" s="66"/>
      <c r="BB491" s="73">
        <v>60.83</v>
      </c>
      <c r="BC491" s="66">
        <v>58.42</v>
      </c>
      <c r="BD491" s="73"/>
      <c r="BE491" s="73">
        <v>133.63999999999999</v>
      </c>
      <c r="BF491" s="15">
        <v>141.36000000000001</v>
      </c>
      <c r="BG491" s="15">
        <v>72.22</v>
      </c>
      <c r="BH491" s="15">
        <v>66.849999999999994</v>
      </c>
      <c r="BI491" s="73">
        <v>37.619999999999997</v>
      </c>
      <c r="BJ491" s="15">
        <v>24.63</v>
      </c>
      <c r="BK491" s="15">
        <v>35.5</v>
      </c>
      <c r="BL491" s="15">
        <v>35.659999999999997</v>
      </c>
      <c r="BM491" s="15">
        <v>90.73</v>
      </c>
      <c r="BN491" s="73">
        <v>98.47</v>
      </c>
      <c r="BO491" s="15">
        <v>12.04</v>
      </c>
      <c r="BP491" s="15">
        <v>34.61</v>
      </c>
      <c r="BQ491" s="15">
        <v>56.74</v>
      </c>
      <c r="BU491" s="66"/>
      <c r="BV491" s="66"/>
      <c r="BW491" s="66"/>
      <c r="BX491" s="66"/>
      <c r="BY491" s="66"/>
      <c r="BZ491" s="66"/>
      <c r="CA491" s="66"/>
      <c r="CB491" s="66"/>
      <c r="CC491" s="66"/>
      <c r="CD491" s="66"/>
      <c r="CE491" s="66"/>
      <c r="CF491" s="66"/>
    </row>
    <row r="492" spans="1:84">
      <c r="A492" s="71">
        <v>36995</v>
      </c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  <c r="AV492" s="66"/>
      <c r="AW492" s="66"/>
      <c r="AX492" s="66"/>
      <c r="AY492" s="66"/>
      <c r="AZ492" s="66"/>
      <c r="BA492" s="66"/>
      <c r="BB492" s="73">
        <v>60.72</v>
      </c>
      <c r="BC492" s="66">
        <v>58.43</v>
      </c>
      <c r="BD492" s="73"/>
      <c r="BE492" s="73">
        <v>131.11000000000001</v>
      </c>
      <c r="BF492" s="15">
        <v>143.36000000000001</v>
      </c>
      <c r="BG492" s="15">
        <v>69.59</v>
      </c>
      <c r="BH492" s="15">
        <v>65.11</v>
      </c>
      <c r="BI492" s="73">
        <v>38.32</v>
      </c>
      <c r="BJ492" s="15">
        <v>26.53</v>
      </c>
      <c r="BK492" s="15">
        <v>36.89</v>
      </c>
      <c r="BL492" s="15">
        <v>36.11</v>
      </c>
      <c r="BM492" s="15">
        <v>89.4</v>
      </c>
      <c r="BN492" s="73">
        <v>100.1</v>
      </c>
      <c r="BO492" s="15">
        <v>12.12</v>
      </c>
      <c r="BP492" s="15">
        <v>35.11</v>
      </c>
      <c r="BQ492" s="15">
        <v>54.11</v>
      </c>
      <c r="BU492" s="66"/>
      <c r="BV492" s="66"/>
      <c r="BW492" s="66"/>
      <c r="BX492" s="66"/>
      <c r="BY492" s="66"/>
      <c r="BZ492" s="66"/>
      <c r="CA492" s="66"/>
      <c r="CB492" s="66"/>
      <c r="CC492" s="66"/>
      <c r="CD492" s="66"/>
      <c r="CE492" s="66"/>
      <c r="CF492" s="66"/>
    </row>
    <row r="493" spans="1:84">
      <c r="A493" s="71">
        <v>37002</v>
      </c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  <c r="AV493" s="66"/>
      <c r="AW493" s="66"/>
      <c r="AX493" s="66"/>
      <c r="AY493" s="66"/>
      <c r="AZ493" s="66"/>
      <c r="BA493" s="66"/>
      <c r="BB493" s="73">
        <v>60.68</v>
      </c>
      <c r="BC493" s="66">
        <v>58.95</v>
      </c>
      <c r="BD493" s="73"/>
      <c r="BE493" s="73">
        <v>132.4</v>
      </c>
      <c r="BF493" s="15">
        <v>143.86000000000001</v>
      </c>
      <c r="BG493" s="15">
        <v>70.48</v>
      </c>
      <c r="BH493" s="15">
        <v>66.47</v>
      </c>
      <c r="BI493" s="73">
        <v>40.4</v>
      </c>
      <c r="BJ493" s="15">
        <v>27.67</v>
      </c>
      <c r="BK493" s="15">
        <v>39.57</v>
      </c>
      <c r="BL493" s="15">
        <v>38.869999999999997</v>
      </c>
      <c r="BM493" s="15">
        <v>91.58</v>
      </c>
      <c r="BN493" s="73">
        <v>103.4</v>
      </c>
      <c r="BO493" s="15">
        <v>12.06</v>
      </c>
      <c r="BP493" s="15">
        <v>34.9</v>
      </c>
      <c r="BQ493" s="15">
        <v>53.46</v>
      </c>
      <c r="BU493" s="66"/>
      <c r="BV493" s="66"/>
      <c r="BW493" s="66"/>
      <c r="BX493" s="66"/>
      <c r="BY493" s="66"/>
      <c r="BZ493" s="66"/>
      <c r="CA493" s="66"/>
      <c r="CB493" s="66"/>
      <c r="CC493" s="66"/>
      <c r="CD493" s="66"/>
      <c r="CE493" s="66"/>
      <c r="CF493" s="66"/>
    </row>
    <row r="494" spans="1:84">
      <c r="A494" s="71">
        <v>37009</v>
      </c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  <c r="AV494" s="66"/>
      <c r="AW494" s="66"/>
      <c r="AX494" s="66"/>
      <c r="AY494" s="66"/>
      <c r="AZ494" s="66"/>
      <c r="BA494" s="66"/>
      <c r="BB494" s="73">
        <v>60.95</v>
      </c>
      <c r="BC494" s="66">
        <v>58.88</v>
      </c>
      <c r="BD494" s="73"/>
      <c r="BE494" s="73">
        <v>131.53</v>
      </c>
      <c r="BF494" s="15">
        <v>144.06</v>
      </c>
      <c r="BG494" s="15">
        <v>71.37</v>
      </c>
      <c r="BH494" s="15">
        <v>68.28</v>
      </c>
      <c r="BI494" s="73">
        <v>41.55</v>
      </c>
      <c r="BJ494" s="15">
        <v>28.95</v>
      </c>
      <c r="BK494" s="15">
        <v>40.75</v>
      </c>
      <c r="BL494" s="15">
        <v>40.31</v>
      </c>
      <c r="BM494" s="15">
        <v>91.96</v>
      </c>
      <c r="BN494" s="73">
        <v>108.09</v>
      </c>
      <c r="BO494" s="15">
        <v>12.11</v>
      </c>
      <c r="BP494" s="15">
        <v>35.1</v>
      </c>
      <c r="BQ494" s="15">
        <v>46.82</v>
      </c>
      <c r="BU494" s="66"/>
      <c r="BV494" s="66"/>
      <c r="BW494" s="66"/>
      <c r="BX494" s="66"/>
      <c r="BY494" s="66"/>
      <c r="BZ494" s="66"/>
      <c r="CA494" s="66"/>
      <c r="CB494" s="66"/>
      <c r="CC494" s="66"/>
      <c r="CD494" s="66"/>
      <c r="CE494" s="66"/>
      <c r="CF494" s="66"/>
    </row>
    <row r="495" spans="1:84">
      <c r="A495" s="71">
        <v>37016</v>
      </c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  <c r="AV495" s="66"/>
      <c r="AW495" s="66"/>
      <c r="AX495" s="66"/>
      <c r="AY495" s="66"/>
      <c r="AZ495" s="66"/>
      <c r="BA495" s="66"/>
      <c r="BB495" s="73">
        <v>61.18</v>
      </c>
      <c r="BC495" s="66">
        <v>59.1</v>
      </c>
      <c r="BD495" s="73"/>
      <c r="BE495" s="73">
        <v>135.79</v>
      </c>
      <c r="BF495" s="15">
        <v>143.63999999999999</v>
      </c>
      <c r="BG495" s="15">
        <v>74.680000000000007</v>
      </c>
      <c r="BH495" s="15">
        <v>73.48</v>
      </c>
      <c r="BI495" s="73">
        <v>41.83</v>
      </c>
      <c r="BJ495" s="15">
        <v>29.32</v>
      </c>
      <c r="BK495" s="15">
        <v>41.32</v>
      </c>
      <c r="BL495" s="15">
        <v>40.82</v>
      </c>
      <c r="BM495" s="15">
        <v>90.42</v>
      </c>
      <c r="BN495" s="73">
        <v>109.06</v>
      </c>
      <c r="BO495" s="15">
        <v>12.1</v>
      </c>
      <c r="BP495" s="15">
        <v>34.880000000000003</v>
      </c>
      <c r="BQ495" s="15">
        <v>44.41</v>
      </c>
      <c r="BU495" s="66"/>
      <c r="BV495" s="66"/>
      <c r="BW495" s="66"/>
      <c r="BX495" s="66"/>
      <c r="BY495" s="66"/>
      <c r="BZ495" s="66"/>
      <c r="CA495" s="66"/>
      <c r="CB495" s="66"/>
      <c r="CC495" s="66"/>
      <c r="CD495" s="66"/>
      <c r="CE495" s="66"/>
      <c r="CF495" s="66"/>
    </row>
    <row r="496" spans="1:84">
      <c r="A496" s="71">
        <v>37023</v>
      </c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  <c r="AV496" s="66"/>
      <c r="AW496" s="66"/>
      <c r="AX496" s="66"/>
      <c r="AY496" s="66"/>
      <c r="AZ496" s="66"/>
      <c r="BA496" s="66"/>
      <c r="BB496" s="73">
        <v>61.58</v>
      </c>
      <c r="BC496" s="66">
        <v>59.95</v>
      </c>
      <c r="BD496" s="73"/>
      <c r="BE496" s="73">
        <v>144.46</v>
      </c>
      <c r="BF496" s="15">
        <v>143.69999999999999</v>
      </c>
      <c r="BG496" s="15">
        <v>79.239999999999995</v>
      </c>
      <c r="BH496" s="15">
        <v>77.42</v>
      </c>
      <c r="BI496" s="73">
        <v>42.74</v>
      </c>
      <c r="BJ496" s="15">
        <v>29.79</v>
      </c>
      <c r="BK496" s="15">
        <v>42.78</v>
      </c>
      <c r="BL496" s="15">
        <v>42.55</v>
      </c>
      <c r="BM496" s="15">
        <v>91.5</v>
      </c>
      <c r="BN496" s="73">
        <v>107.17</v>
      </c>
      <c r="BO496" s="15">
        <v>12.1</v>
      </c>
      <c r="BP496" s="15">
        <v>39.08</v>
      </c>
      <c r="BQ496" s="15">
        <v>44.71</v>
      </c>
      <c r="BU496" s="66"/>
      <c r="BV496" s="66"/>
      <c r="BW496" s="66"/>
      <c r="BX496" s="66"/>
      <c r="BY496" s="66"/>
      <c r="BZ496" s="66"/>
      <c r="CA496" s="66"/>
      <c r="CB496" s="66"/>
      <c r="CC496" s="66"/>
      <c r="CD496" s="66"/>
      <c r="CE496" s="66"/>
      <c r="CF496" s="66"/>
    </row>
    <row r="497" spans="1:84">
      <c r="A497" s="71">
        <v>37030</v>
      </c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  <c r="AV497" s="66"/>
      <c r="AW497" s="66"/>
      <c r="AX497" s="66"/>
      <c r="AY497" s="66"/>
      <c r="AZ497" s="66"/>
      <c r="BA497" s="66"/>
      <c r="BB497" s="73">
        <v>61.73</v>
      </c>
      <c r="BC497" s="66">
        <v>59.57</v>
      </c>
      <c r="BD497" s="73"/>
      <c r="BE497" s="73">
        <v>149.41</v>
      </c>
      <c r="BF497" s="15">
        <v>144.43</v>
      </c>
      <c r="BG497" s="15">
        <v>82.43</v>
      </c>
      <c r="BH497" s="15">
        <v>76.47</v>
      </c>
      <c r="BI497" s="73">
        <v>45.06</v>
      </c>
      <c r="BJ497" s="15">
        <v>30.84</v>
      </c>
      <c r="BK497" s="15">
        <v>43.56</v>
      </c>
      <c r="BL497" s="15">
        <v>42.21</v>
      </c>
      <c r="BM497" s="15">
        <v>92.09</v>
      </c>
      <c r="BN497" s="73">
        <v>103.62</v>
      </c>
      <c r="BO497" s="15">
        <v>12.08</v>
      </c>
      <c r="BP497" s="15">
        <v>39.619999999999997</v>
      </c>
      <c r="BQ497" s="15">
        <v>44.66</v>
      </c>
      <c r="BU497" s="66"/>
      <c r="BV497" s="66"/>
      <c r="BW497" s="66"/>
      <c r="BX497" s="66"/>
      <c r="BY497" s="66"/>
      <c r="BZ497" s="66"/>
      <c r="CA497" s="66"/>
      <c r="CB497" s="66"/>
      <c r="CC497" s="66"/>
      <c r="CD497" s="66"/>
      <c r="CE497" s="66"/>
      <c r="CF497" s="66"/>
    </row>
    <row r="498" spans="1:84">
      <c r="A498" s="71">
        <v>37037</v>
      </c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  <c r="AJ498" s="73"/>
      <c r="AK498" s="73"/>
      <c r="AL498" s="73"/>
      <c r="AM498" s="73"/>
      <c r="AN498" s="73"/>
      <c r="AO498" s="73"/>
      <c r="AP498" s="73"/>
      <c r="AQ498" s="73"/>
      <c r="AR498" s="73"/>
      <c r="AS498" s="73"/>
      <c r="AT498" s="73"/>
      <c r="AU498" s="73"/>
      <c r="AV498" s="73"/>
      <c r="AW498" s="73"/>
      <c r="AX498" s="73"/>
      <c r="AY498" s="73"/>
      <c r="AZ498" s="73"/>
      <c r="BA498" s="73"/>
      <c r="BB498" s="73">
        <v>61.65</v>
      </c>
      <c r="BC498" s="73">
        <v>59.47</v>
      </c>
      <c r="BD498" s="73"/>
      <c r="BE498" s="73">
        <v>148.75</v>
      </c>
      <c r="BF498" s="15">
        <v>143.58000000000001</v>
      </c>
      <c r="BG498" s="15">
        <v>82.21</v>
      </c>
      <c r="BH498" s="15">
        <v>78.58</v>
      </c>
      <c r="BI498" s="73">
        <v>44.94</v>
      </c>
      <c r="BJ498" s="15">
        <v>30.1</v>
      </c>
      <c r="BK498" s="15">
        <v>43.98</v>
      </c>
      <c r="BL498" s="15">
        <v>42.1</v>
      </c>
      <c r="BM498" s="15">
        <v>91.56</v>
      </c>
      <c r="BN498" s="73">
        <v>98.93</v>
      </c>
      <c r="BO498" s="15">
        <v>11.92</v>
      </c>
      <c r="BP498" s="15">
        <v>39.07</v>
      </c>
      <c r="BQ498" s="15">
        <v>44.71</v>
      </c>
      <c r="BU498" s="73"/>
      <c r="BV498" s="73"/>
      <c r="BW498" s="73"/>
      <c r="BX498" s="73"/>
      <c r="BY498" s="73"/>
      <c r="BZ498" s="73"/>
      <c r="CA498" s="73"/>
      <c r="CB498" s="73"/>
      <c r="CC498" s="73"/>
      <c r="CD498" s="73"/>
      <c r="CE498" s="73"/>
      <c r="CF498" s="73"/>
    </row>
    <row r="499" spans="1:84">
      <c r="A499" s="71">
        <v>37044</v>
      </c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  <c r="AJ499" s="73"/>
      <c r="AK499" s="73"/>
      <c r="AL499" s="73"/>
      <c r="AM499" s="73"/>
      <c r="AN499" s="73"/>
      <c r="AO499" s="73"/>
      <c r="AP499" s="73"/>
      <c r="AQ499" s="73"/>
      <c r="AR499" s="73"/>
      <c r="AS499" s="73"/>
      <c r="AT499" s="73"/>
      <c r="AU499" s="73"/>
      <c r="AV499" s="73"/>
      <c r="AW499" s="73"/>
      <c r="AX499" s="73"/>
      <c r="AY499" s="73"/>
      <c r="AZ499" s="73"/>
      <c r="BA499" s="73"/>
      <c r="BB499" s="73">
        <v>62.27</v>
      </c>
      <c r="BC499" s="73">
        <v>59.66</v>
      </c>
      <c r="BD499" s="73"/>
      <c r="BE499" s="73">
        <v>146.06</v>
      </c>
      <c r="BF499" s="15">
        <v>144.9</v>
      </c>
      <c r="BG499" s="15">
        <v>83.13</v>
      </c>
      <c r="BH499" s="15">
        <v>76.58</v>
      </c>
      <c r="BI499" s="73">
        <v>46.1</v>
      </c>
      <c r="BJ499" s="15">
        <v>30.32</v>
      </c>
      <c r="BK499" s="15">
        <v>44.95</v>
      </c>
      <c r="BL499" s="15">
        <v>43.95</v>
      </c>
      <c r="BM499" s="15">
        <v>92.12</v>
      </c>
      <c r="BN499" s="73">
        <v>102.1</v>
      </c>
      <c r="BO499" s="15">
        <v>12.09</v>
      </c>
      <c r="BP499" s="15">
        <v>39.42</v>
      </c>
      <c r="BQ499" s="15">
        <v>44.77</v>
      </c>
      <c r="BU499" s="73"/>
      <c r="BV499" s="73"/>
      <c r="BW499" s="73"/>
      <c r="BX499" s="73"/>
      <c r="BY499" s="73"/>
      <c r="BZ499" s="73"/>
      <c r="CA499" s="73"/>
      <c r="CB499" s="73"/>
      <c r="CC499" s="73"/>
      <c r="CD499" s="73"/>
      <c r="CE499" s="73"/>
      <c r="CF499" s="73"/>
    </row>
    <row r="500" spans="1:84">
      <c r="A500" s="71">
        <v>37051</v>
      </c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  <c r="AJ500" s="73"/>
      <c r="AK500" s="73"/>
      <c r="AL500" s="73"/>
      <c r="AM500" s="73"/>
      <c r="AN500" s="73"/>
      <c r="AO500" s="73"/>
      <c r="AP500" s="73"/>
      <c r="AQ500" s="73"/>
      <c r="AR500" s="73"/>
      <c r="AS500" s="73"/>
      <c r="AT500" s="73"/>
      <c r="AU500" s="73"/>
      <c r="AV500" s="73"/>
      <c r="AW500" s="73"/>
      <c r="AX500" s="73"/>
      <c r="AY500" s="73"/>
      <c r="AZ500" s="73"/>
      <c r="BA500" s="73"/>
      <c r="BB500" s="73">
        <v>62.37</v>
      </c>
      <c r="BC500" s="73">
        <v>59.72</v>
      </c>
      <c r="BD500" s="73"/>
      <c r="BE500" s="73">
        <v>135.71</v>
      </c>
      <c r="BF500" s="15">
        <v>144.16999999999999</v>
      </c>
      <c r="BG500" s="15">
        <v>80.72</v>
      </c>
      <c r="BH500" s="15">
        <v>69.819999999999993</v>
      </c>
      <c r="BI500" s="73">
        <v>45.26</v>
      </c>
      <c r="BJ500" s="15">
        <v>30.15</v>
      </c>
      <c r="BK500" s="15">
        <v>45.74</v>
      </c>
      <c r="BL500" s="15">
        <v>41.85</v>
      </c>
      <c r="BM500" s="15">
        <v>92.1</v>
      </c>
      <c r="BN500" s="73">
        <v>99.5</v>
      </c>
      <c r="BO500" s="15">
        <v>12.12</v>
      </c>
      <c r="BP500" s="15">
        <v>39.43</v>
      </c>
      <c r="BQ500" s="15">
        <v>44.64</v>
      </c>
      <c r="BU500" s="73"/>
      <c r="BV500" s="73"/>
      <c r="BW500" s="73"/>
      <c r="BX500" s="73"/>
      <c r="BY500" s="73"/>
      <c r="BZ500" s="73"/>
      <c r="CA500" s="73"/>
      <c r="CB500" s="73"/>
      <c r="CC500" s="73"/>
      <c r="CD500" s="73"/>
      <c r="CE500" s="73"/>
      <c r="CF500" s="73"/>
    </row>
    <row r="501" spans="1:84">
      <c r="A501" s="71">
        <v>37058</v>
      </c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  <c r="AJ501" s="73"/>
      <c r="AK501" s="73"/>
      <c r="AL501" s="73"/>
      <c r="AM501" s="73"/>
      <c r="AN501" s="73"/>
      <c r="AO501" s="73"/>
      <c r="AP501" s="73"/>
      <c r="AQ501" s="73"/>
      <c r="AR501" s="73"/>
      <c r="AS501" s="73"/>
      <c r="AT501" s="73"/>
      <c r="AU501" s="73"/>
      <c r="AV501" s="73"/>
      <c r="AW501" s="73"/>
      <c r="AX501" s="73"/>
      <c r="AY501" s="73"/>
      <c r="AZ501" s="73"/>
      <c r="BA501" s="73"/>
      <c r="BB501" s="73">
        <v>61.22</v>
      </c>
      <c r="BC501" s="73">
        <v>60.38</v>
      </c>
      <c r="BD501" s="73"/>
      <c r="BE501" s="73">
        <v>127.08</v>
      </c>
      <c r="BF501" s="15">
        <v>144.57</v>
      </c>
      <c r="BG501" s="15">
        <v>68.77</v>
      </c>
      <c r="BH501" s="15">
        <v>56.86</v>
      </c>
      <c r="BI501" s="73">
        <v>45.75</v>
      </c>
      <c r="BJ501" s="15">
        <v>30.21</v>
      </c>
      <c r="BK501" s="15">
        <v>46.02</v>
      </c>
      <c r="BL501" s="15">
        <v>43.22</v>
      </c>
      <c r="BM501" s="15">
        <v>92.72</v>
      </c>
      <c r="BN501" s="73">
        <v>99.48</v>
      </c>
      <c r="BO501" s="15">
        <v>12.07</v>
      </c>
      <c r="BP501" s="15">
        <v>39.6</v>
      </c>
      <c r="BQ501" s="15">
        <v>44.79</v>
      </c>
      <c r="BU501" s="73"/>
      <c r="BV501" s="73"/>
      <c r="BW501" s="73"/>
      <c r="BX501" s="73"/>
      <c r="BY501" s="73"/>
      <c r="BZ501" s="73"/>
      <c r="CA501" s="73"/>
      <c r="CB501" s="73"/>
      <c r="CC501" s="73"/>
      <c r="CD501" s="73"/>
      <c r="CE501" s="73"/>
      <c r="CF501" s="73"/>
    </row>
    <row r="502" spans="1:84">
      <c r="A502" s="71">
        <v>37065</v>
      </c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  <c r="AJ502" s="73"/>
      <c r="AK502" s="73"/>
      <c r="AL502" s="73"/>
      <c r="AM502" s="73"/>
      <c r="AN502" s="73"/>
      <c r="AO502" s="73"/>
      <c r="AP502" s="73"/>
      <c r="AQ502" s="73"/>
      <c r="AR502" s="73"/>
      <c r="AS502" s="73"/>
      <c r="AT502" s="73"/>
      <c r="AU502" s="73"/>
      <c r="AV502" s="73"/>
      <c r="AW502" s="73"/>
      <c r="AX502" s="73"/>
      <c r="AY502" s="73"/>
      <c r="AZ502" s="73"/>
      <c r="BA502" s="73"/>
      <c r="BB502" s="73">
        <v>61.27</v>
      </c>
      <c r="BC502" s="73">
        <v>59.94</v>
      </c>
      <c r="BD502" s="73"/>
      <c r="BE502" s="73">
        <v>129.69</v>
      </c>
      <c r="BF502" s="15">
        <v>142.72</v>
      </c>
      <c r="BG502" s="15">
        <v>64.86</v>
      </c>
      <c r="BH502" s="15">
        <v>58.18</v>
      </c>
      <c r="BI502" s="73">
        <v>45.93</v>
      </c>
      <c r="BJ502" s="15">
        <v>30.08</v>
      </c>
      <c r="BK502" s="15">
        <v>45.65</v>
      </c>
      <c r="BL502" s="15">
        <v>44.33</v>
      </c>
      <c r="BM502" s="15">
        <v>92.34</v>
      </c>
      <c r="BN502" s="73">
        <v>99.46</v>
      </c>
      <c r="BO502" s="15">
        <v>12.1</v>
      </c>
      <c r="BP502" s="15">
        <v>39.450000000000003</v>
      </c>
      <c r="BQ502" s="15">
        <v>44.82</v>
      </c>
      <c r="BU502" s="73"/>
      <c r="BV502" s="73"/>
      <c r="BW502" s="73"/>
      <c r="BX502" s="73"/>
      <c r="BY502" s="73"/>
      <c r="BZ502" s="73"/>
      <c r="CA502" s="73"/>
      <c r="CB502" s="73"/>
      <c r="CC502" s="73"/>
      <c r="CD502" s="73"/>
      <c r="CE502" s="73"/>
      <c r="CF502" s="73"/>
    </row>
    <row r="503" spans="1:84">
      <c r="A503" s="71">
        <v>37072</v>
      </c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  <c r="AK503" s="73"/>
      <c r="AL503" s="73"/>
      <c r="AM503" s="73"/>
      <c r="AN503" s="73"/>
      <c r="AO503" s="73"/>
      <c r="AP503" s="73"/>
      <c r="AQ503" s="73"/>
      <c r="AR503" s="73"/>
      <c r="AS503" s="73"/>
      <c r="AT503" s="73"/>
      <c r="AU503" s="73"/>
      <c r="AV503" s="73"/>
      <c r="AW503" s="73"/>
      <c r="AX503" s="73"/>
      <c r="AY503" s="73"/>
      <c r="AZ503" s="73"/>
      <c r="BA503" s="73"/>
      <c r="BB503" s="73">
        <v>61.58</v>
      </c>
      <c r="BC503" s="73">
        <v>60.12</v>
      </c>
      <c r="BD503" s="73"/>
      <c r="BE503" s="73">
        <v>134.77000000000001</v>
      </c>
      <c r="BF503" s="15">
        <v>137.63</v>
      </c>
      <c r="BG503" s="15">
        <v>68.349999999999994</v>
      </c>
      <c r="BH503" s="15">
        <v>65.010000000000005</v>
      </c>
      <c r="BI503" s="73">
        <v>45.7</v>
      </c>
      <c r="BJ503" s="15">
        <v>29.77</v>
      </c>
      <c r="BK503" s="15">
        <v>44.46</v>
      </c>
      <c r="BL503" s="15">
        <v>44.29</v>
      </c>
      <c r="BM503" s="15">
        <v>91.46</v>
      </c>
      <c r="BN503" s="73">
        <v>92.24</v>
      </c>
      <c r="BO503" s="15">
        <v>12.09</v>
      </c>
      <c r="BP503" s="15">
        <v>39.590000000000003</v>
      </c>
      <c r="BQ503" s="15">
        <v>44.66</v>
      </c>
      <c r="BU503" s="73"/>
      <c r="BV503" s="73"/>
      <c r="BW503" s="73"/>
      <c r="BX503" s="73"/>
      <c r="BY503" s="73"/>
      <c r="BZ503" s="73"/>
      <c r="CA503" s="73"/>
      <c r="CB503" s="73"/>
      <c r="CC503" s="73"/>
      <c r="CD503" s="73"/>
      <c r="CE503" s="73"/>
      <c r="CF503" s="73"/>
    </row>
    <row r="504" spans="1:84">
      <c r="A504" s="71">
        <v>37079</v>
      </c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  <c r="AK504" s="73"/>
      <c r="AL504" s="73"/>
      <c r="AM504" s="73"/>
      <c r="AN504" s="73"/>
      <c r="AO504" s="73"/>
      <c r="AP504" s="73"/>
      <c r="AQ504" s="73"/>
      <c r="AR504" s="73"/>
      <c r="AS504" s="73"/>
      <c r="AT504" s="73"/>
      <c r="AU504" s="73"/>
      <c r="AV504" s="73"/>
      <c r="AW504" s="73"/>
      <c r="AX504" s="73"/>
      <c r="AY504" s="73"/>
      <c r="AZ504" s="73"/>
      <c r="BA504" s="73"/>
      <c r="BB504" s="73">
        <v>62.08</v>
      </c>
      <c r="BC504" s="73">
        <v>60.48</v>
      </c>
      <c r="BD504" s="73"/>
      <c r="BE504" s="73">
        <v>140.56</v>
      </c>
      <c r="BF504" s="15">
        <v>139.38</v>
      </c>
      <c r="BG504" s="15">
        <v>71.55</v>
      </c>
      <c r="BH504" s="15">
        <v>69.3</v>
      </c>
      <c r="BI504" s="73">
        <v>45.32</v>
      </c>
      <c r="BJ504" s="15">
        <v>30.35</v>
      </c>
      <c r="BK504" s="15">
        <v>45.47</v>
      </c>
      <c r="BL504" s="15">
        <v>44.07</v>
      </c>
      <c r="BM504" s="15">
        <v>89.32</v>
      </c>
      <c r="BN504" s="73">
        <v>90.98</v>
      </c>
      <c r="BO504" s="15">
        <v>12.08</v>
      </c>
      <c r="BP504" s="15">
        <v>39.700000000000003</v>
      </c>
      <c r="BQ504" s="15">
        <v>44.85</v>
      </c>
      <c r="BU504" s="73"/>
      <c r="BV504" s="73"/>
      <c r="BW504" s="73"/>
      <c r="BX504" s="73"/>
      <c r="BY504" s="73"/>
      <c r="BZ504" s="73"/>
      <c r="CA504" s="73"/>
      <c r="CB504" s="73"/>
      <c r="CC504" s="73"/>
      <c r="CD504" s="73"/>
      <c r="CE504" s="73"/>
      <c r="CF504" s="73"/>
    </row>
    <row r="505" spans="1:84">
      <c r="A505" s="71">
        <v>37086</v>
      </c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  <c r="AK505" s="73"/>
      <c r="AL505" s="73"/>
      <c r="AM505" s="73"/>
      <c r="AN505" s="73"/>
      <c r="AO505" s="73"/>
      <c r="AP505" s="73"/>
      <c r="AQ505" s="73"/>
      <c r="AR505" s="73"/>
      <c r="AS505" s="73"/>
      <c r="AT505" s="73"/>
      <c r="AU505" s="73"/>
      <c r="AV505" s="73"/>
      <c r="AW505" s="73"/>
      <c r="AX505" s="73"/>
      <c r="AY505" s="73"/>
      <c r="AZ505" s="73"/>
      <c r="BA505" s="73"/>
      <c r="BB505" s="73">
        <v>61.84</v>
      </c>
      <c r="BC505" s="73">
        <v>59.96</v>
      </c>
      <c r="BD505" s="73"/>
      <c r="BE505" s="73">
        <v>138.47999999999999</v>
      </c>
      <c r="BF505" s="15">
        <v>140.05000000000001</v>
      </c>
      <c r="BG505" s="15">
        <v>74.510000000000005</v>
      </c>
      <c r="BH505" s="15">
        <v>70.02</v>
      </c>
      <c r="BI505" s="73">
        <v>46.81</v>
      </c>
      <c r="BJ505" s="15">
        <v>30.73</v>
      </c>
      <c r="BK505" s="15">
        <v>46.16</v>
      </c>
      <c r="BL505" s="15">
        <v>43.19</v>
      </c>
      <c r="BM505" s="15">
        <v>91.33</v>
      </c>
      <c r="BN505" s="73">
        <v>94.65</v>
      </c>
      <c r="BO505" s="15">
        <v>12.12</v>
      </c>
      <c r="BP505" s="15">
        <v>39.67</v>
      </c>
      <c r="BQ505" s="15">
        <v>44.89</v>
      </c>
      <c r="BU505" s="73"/>
      <c r="BV505" s="73"/>
      <c r="BW505" s="73"/>
      <c r="BX505" s="73"/>
      <c r="BY505" s="73"/>
      <c r="BZ505" s="73"/>
      <c r="CA505" s="73"/>
      <c r="CB505" s="73"/>
      <c r="CC505" s="73"/>
      <c r="CD505" s="73"/>
      <c r="CE505" s="73"/>
      <c r="CF505" s="73"/>
    </row>
    <row r="506" spans="1:84">
      <c r="A506" s="71">
        <v>37093</v>
      </c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  <c r="AK506" s="73"/>
      <c r="AL506" s="73"/>
      <c r="AM506" s="73"/>
      <c r="AN506" s="73"/>
      <c r="AO506" s="73"/>
      <c r="AP506" s="73"/>
      <c r="AQ506" s="73"/>
      <c r="AR506" s="73"/>
      <c r="AS506" s="73"/>
      <c r="AT506" s="73"/>
      <c r="AU506" s="73"/>
      <c r="AV506" s="73"/>
      <c r="AW506" s="73"/>
      <c r="AX506" s="73"/>
      <c r="AY506" s="73"/>
      <c r="AZ506" s="73"/>
      <c r="BA506" s="73"/>
      <c r="BB506" s="73">
        <v>62.5</v>
      </c>
      <c r="BC506" s="73">
        <v>61.07</v>
      </c>
      <c r="BD506" s="73"/>
      <c r="BE506" s="73">
        <v>139.07</v>
      </c>
      <c r="BF506" s="15">
        <v>139.55000000000001</v>
      </c>
      <c r="BG506" s="15">
        <v>71</v>
      </c>
      <c r="BH506" s="15">
        <v>61.43</v>
      </c>
      <c r="BI506" s="73">
        <v>46.3</v>
      </c>
      <c r="BJ506" s="15">
        <v>31.45</v>
      </c>
      <c r="BK506" s="15">
        <v>46.39</v>
      </c>
      <c r="BL506" s="15">
        <v>44.17</v>
      </c>
      <c r="BM506" s="15">
        <v>90.29</v>
      </c>
      <c r="BN506" s="73">
        <v>94.17</v>
      </c>
      <c r="BO506" s="15">
        <v>12.08</v>
      </c>
      <c r="BP506" s="15">
        <v>39.76</v>
      </c>
      <c r="BQ506" s="15">
        <v>49.61</v>
      </c>
      <c r="BU506" s="73"/>
      <c r="BV506" s="73"/>
      <c r="BW506" s="73"/>
      <c r="BX506" s="73"/>
      <c r="BY506" s="73"/>
      <c r="BZ506" s="73"/>
      <c r="CA506" s="73"/>
      <c r="CB506" s="73"/>
      <c r="CC506" s="73"/>
      <c r="CD506" s="73"/>
      <c r="CE506" s="73"/>
      <c r="CF506" s="73"/>
    </row>
    <row r="507" spans="1:84">
      <c r="A507" s="71">
        <v>37100</v>
      </c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  <c r="AJ507" s="73"/>
      <c r="AK507" s="73"/>
      <c r="AL507" s="73"/>
      <c r="AM507" s="73"/>
      <c r="AN507" s="73"/>
      <c r="AO507" s="73"/>
      <c r="AP507" s="73"/>
      <c r="AQ507" s="73"/>
      <c r="AR507" s="73"/>
      <c r="AS507" s="73"/>
      <c r="AT507" s="73"/>
      <c r="AU507" s="73"/>
      <c r="AV507" s="73"/>
      <c r="AW507" s="73"/>
      <c r="AX507" s="73"/>
      <c r="AY507" s="73"/>
      <c r="AZ507" s="73"/>
      <c r="BA507" s="73"/>
      <c r="BB507" s="73">
        <v>63.18</v>
      </c>
      <c r="BC507" s="73">
        <v>61.02</v>
      </c>
      <c r="BD507" s="73"/>
      <c r="BE507" s="73">
        <v>140.97</v>
      </c>
      <c r="BF507" s="15">
        <v>139.03</v>
      </c>
      <c r="BG507" s="15">
        <v>66.36</v>
      </c>
      <c r="BH507" s="15">
        <v>62.81</v>
      </c>
      <c r="BI507" s="73">
        <v>45.46</v>
      </c>
      <c r="BJ507" s="15">
        <v>31.28</v>
      </c>
      <c r="BK507" s="15">
        <v>46.9</v>
      </c>
      <c r="BL507" s="15">
        <v>44.1</v>
      </c>
      <c r="BM507" s="15">
        <v>90.25</v>
      </c>
      <c r="BN507" s="73">
        <v>93.12</v>
      </c>
      <c r="BO507" s="15">
        <v>12.1</v>
      </c>
      <c r="BP507" s="15">
        <v>39.56</v>
      </c>
      <c r="BQ507" s="15">
        <v>49.91</v>
      </c>
      <c r="BU507" s="73"/>
      <c r="BV507" s="73"/>
      <c r="BW507" s="73"/>
      <c r="BX507" s="73"/>
      <c r="BY507" s="73"/>
      <c r="BZ507" s="73"/>
      <c r="CA507" s="73"/>
      <c r="CB507" s="73"/>
      <c r="CC507" s="73"/>
      <c r="CD507" s="73"/>
      <c r="CE507" s="73"/>
      <c r="CF507" s="73"/>
    </row>
    <row r="508" spans="1:84">
      <c r="A508" s="71">
        <v>37107</v>
      </c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  <c r="AK508" s="73"/>
      <c r="AL508" s="73"/>
      <c r="AM508" s="73"/>
      <c r="AN508" s="73"/>
      <c r="AO508" s="73"/>
      <c r="AP508" s="73"/>
      <c r="AQ508" s="73"/>
      <c r="AR508" s="73"/>
      <c r="AS508" s="73"/>
      <c r="AT508" s="73"/>
      <c r="AU508" s="73"/>
      <c r="AV508" s="73"/>
      <c r="AW508" s="73"/>
      <c r="AX508" s="73"/>
      <c r="AY508" s="73"/>
      <c r="AZ508" s="73"/>
      <c r="BA508" s="73"/>
      <c r="BB508" s="73">
        <v>63.34</v>
      </c>
      <c r="BC508" s="73">
        <v>61</v>
      </c>
      <c r="BD508" s="73"/>
      <c r="BE508" s="73">
        <v>145.63999999999999</v>
      </c>
      <c r="BF508" s="15">
        <v>139.41999999999999</v>
      </c>
      <c r="BG508" s="15">
        <v>73.819999999999993</v>
      </c>
      <c r="BH508" s="15">
        <v>70.959999999999994</v>
      </c>
      <c r="BI508" s="73">
        <v>46</v>
      </c>
      <c r="BJ508" s="15">
        <v>32.03</v>
      </c>
      <c r="BK508" s="15">
        <v>47.01</v>
      </c>
      <c r="BL508" s="15">
        <v>44.29</v>
      </c>
      <c r="BM508" s="15">
        <v>91.5</v>
      </c>
      <c r="BN508" s="73">
        <v>90.63</v>
      </c>
      <c r="BO508" s="15">
        <v>12.09</v>
      </c>
      <c r="BP508" s="15">
        <v>39.42</v>
      </c>
      <c r="BQ508" s="15">
        <v>49.8</v>
      </c>
      <c r="BU508" s="73"/>
      <c r="BV508" s="73"/>
      <c r="BW508" s="73"/>
      <c r="BX508" s="73"/>
      <c r="BY508" s="73"/>
      <c r="BZ508" s="73"/>
      <c r="CA508" s="73"/>
      <c r="CB508" s="73"/>
      <c r="CC508" s="73"/>
      <c r="CD508" s="73"/>
      <c r="CE508" s="73"/>
      <c r="CF508" s="73"/>
    </row>
    <row r="509" spans="1:84">
      <c r="A509" s="71">
        <v>37114</v>
      </c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  <c r="AJ509" s="73"/>
      <c r="AK509" s="73"/>
      <c r="AL509" s="73"/>
      <c r="AM509" s="73"/>
      <c r="AN509" s="73"/>
      <c r="AO509" s="73"/>
      <c r="AP509" s="73"/>
      <c r="AQ509" s="73"/>
      <c r="AR509" s="73"/>
      <c r="AS509" s="73"/>
      <c r="AT509" s="73"/>
      <c r="AU509" s="73"/>
      <c r="AV509" s="73"/>
      <c r="AW509" s="73"/>
      <c r="AX509" s="73"/>
      <c r="AY509" s="73"/>
      <c r="AZ509" s="73"/>
      <c r="BA509" s="73"/>
      <c r="BB509" s="73">
        <v>63.41</v>
      </c>
      <c r="BC509" s="73">
        <v>59.85</v>
      </c>
      <c r="BD509" s="73"/>
      <c r="BE509" s="73">
        <v>148.6</v>
      </c>
      <c r="BF509" s="15">
        <v>139.19999999999999</v>
      </c>
      <c r="BG509" s="15">
        <v>77.959999999999994</v>
      </c>
      <c r="BH509" s="15">
        <v>74.739999999999995</v>
      </c>
      <c r="BI509" s="73">
        <v>46.3</v>
      </c>
      <c r="BJ509" s="15">
        <v>32.1</v>
      </c>
      <c r="BK509" s="15">
        <v>46.44</v>
      </c>
      <c r="BL509" s="15">
        <v>44.77</v>
      </c>
      <c r="BM509" s="15">
        <v>92.51</v>
      </c>
      <c r="BN509" s="73">
        <v>91.2</v>
      </c>
      <c r="BO509" s="15">
        <v>12.1</v>
      </c>
      <c r="BP509" s="15">
        <v>39.42</v>
      </c>
      <c r="BQ509" s="15">
        <v>54.61</v>
      </c>
      <c r="BU509" s="73"/>
      <c r="BV509" s="73"/>
      <c r="BW509" s="73"/>
      <c r="BX509" s="73"/>
      <c r="BY509" s="73"/>
      <c r="BZ509" s="73"/>
      <c r="CA509" s="73"/>
      <c r="CB509" s="73"/>
      <c r="CC509" s="73"/>
      <c r="CD509" s="73"/>
      <c r="CE509" s="73"/>
      <c r="CF509" s="73"/>
    </row>
    <row r="510" spans="1:84">
      <c r="A510" s="71">
        <v>37121</v>
      </c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  <c r="AJ510" s="73"/>
      <c r="AK510" s="73"/>
      <c r="AL510" s="73"/>
      <c r="AM510" s="73"/>
      <c r="AN510" s="73"/>
      <c r="AO510" s="73"/>
      <c r="AP510" s="73"/>
      <c r="AQ510" s="73"/>
      <c r="AR510" s="73"/>
      <c r="AS510" s="73"/>
      <c r="AT510" s="73"/>
      <c r="AU510" s="73"/>
      <c r="AV510" s="73"/>
      <c r="AW510" s="73"/>
      <c r="AX510" s="73"/>
      <c r="AY510" s="73"/>
      <c r="AZ510" s="73"/>
      <c r="BA510" s="73"/>
      <c r="BB510" s="73">
        <v>63.93</v>
      </c>
      <c r="BC510" s="73">
        <v>61.39</v>
      </c>
      <c r="BD510" s="73"/>
      <c r="BE510" s="73">
        <v>156.58000000000001</v>
      </c>
      <c r="BF510" s="15">
        <v>139.4</v>
      </c>
      <c r="BG510" s="15">
        <v>78.819999999999993</v>
      </c>
      <c r="BH510" s="15">
        <v>75.94</v>
      </c>
      <c r="BI510" s="73">
        <v>46.78</v>
      </c>
      <c r="BJ510" s="15">
        <v>32.32</v>
      </c>
      <c r="BK510" s="15">
        <v>46.43</v>
      </c>
      <c r="BL510" s="15">
        <v>45.11</v>
      </c>
      <c r="BM510" s="15">
        <v>91.61</v>
      </c>
      <c r="BN510" s="73">
        <v>95.73</v>
      </c>
      <c r="BO510" s="15">
        <v>12.09</v>
      </c>
      <c r="BP510" s="15">
        <v>39.68</v>
      </c>
      <c r="BQ510" s="15">
        <v>54.86</v>
      </c>
      <c r="BU510" s="73"/>
      <c r="BV510" s="73"/>
      <c r="BW510" s="73"/>
      <c r="BX510" s="73"/>
      <c r="BY510" s="73"/>
      <c r="BZ510" s="73"/>
      <c r="CA510" s="73"/>
      <c r="CB510" s="73"/>
      <c r="CC510" s="73"/>
      <c r="CD510" s="73"/>
      <c r="CE510" s="73"/>
      <c r="CF510" s="73"/>
    </row>
    <row r="511" spans="1:84">
      <c r="A511" s="71">
        <v>37128</v>
      </c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  <c r="AJ511" s="73"/>
      <c r="AK511" s="73"/>
      <c r="AL511" s="73"/>
      <c r="AM511" s="73"/>
      <c r="AN511" s="73"/>
      <c r="AO511" s="73"/>
      <c r="AP511" s="73"/>
      <c r="AQ511" s="73"/>
      <c r="AR511" s="73"/>
      <c r="AS511" s="73"/>
      <c r="AT511" s="73"/>
      <c r="AU511" s="73"/>
      <c r="AV511" s="73"/>
      <c r="AW511" s="73"/>
      <c r="AX511" s="73"/>
      <c r="AY511" s="73"/>
      <c r="AZ511" s="73"/>
      <c r="BA511" s="73"/>
      <c r="BB511" s="73">
        <v>64.260000000000005</v>
      </c>
      <c r="BC511" s="73">
        <v>61.46</v>
      </c>
      <c r="BD511" s="73"/>
      <c r="BE511" s="73">
        <v>160.9</v>
      </c>
      <c r="BF511" s="15">
        <v>139.66999999999999</v>
      </c>
      <c r="BG511" s="15">
        <v>79.72</v>
      </c>
      <c r="BH511" s="15">
        <v>76.099999999999994</v>
      </c>
      <c r="BI511" s="73">
        <v>46.37</v>
      </c>
      <c r="BJ511" s="15">
        <v>32.270000000000003</v>
      </c>
      <c r="BK511" s="15">
        <v>46.52</v>
      </c>
      <c r="BL511" s="15">
        <v>45.16</v>
      </c>
      <c r="BM511" s="15">
        <v>92.38</v>
      </c>
      <c r="BN511" s="73">
        <v>101.54</v>
      </c>
      <c r="BO511" s="15">
        <v>12.06</v>
      </c>
      <c r="BP511" s="15">
        <v>39.770000000000003</v>
      </c>
      <c r="BQ511" s="15">
        <v>54.91</v>
      </c>
      <c r="BU511" s="73"/>
      <c r="BV511" s="73"/>
      <c r="BW511" s="73"/>
      <c r="BX511" s="73"/>
      <c r="BY511" s="73"/>
      <c r="BZ511" s="73"/>
      <c r="CA511" s="73"/>
      <c r="CB511" s="73"/>
      <c r="CC511" s="73"/>
      <c r="CD511" s="73"/>
      <c r="CE511" s="73"/>
      <c r="CF511" s="73"/>
    </row>
    <row r="512" spans="1:84">
      <c r="A512" s="71">
        <v>37135</v>
      </c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  <c r="AK512" s="73"/>
      <c r="AL512" s="73"/>
      <c r="AM512" s="73"/>
      <c r="AN512" s="73"/>
      <c r="AO512" s="73"/>
      <c r="AP512" s="73"/>
      <c r="AQ512" s="73"/>
      <c r="AR512" s="73"/>
      <c r="AS512" s="73"/>
      <c r="AT512" s="73"/>
      <c r="AU512" s="73"/>
      <c r="AV512" s="73"/>
      <c r="AW512" s="73"/>
      <c r="AX512" s="73"/>
      <c r="AY512" s="73"/>
      <c r="AZ512" s="73"/>
      <c r="BA512" s="73"/>
      <c r="BB512" s="73">
        <v>64.44</v>
      </c>
      <c r="BC512" s="73">
        <v>61.63</v>
      </c>
      <c r="BD512" s="73"/>
      <c r="BE512" s="73">
        <v>161.06</v>
      </c>
      <c r="BF512" s="15">
        <v>139.62</v>
      </c>
      <c r="BG512" s="15">
        <v>82.27</v>
      </c>
      <c r="BH512" s="15">
        <v>76.47</v>
      </c>
      <c r="BI512" s="73">
        <v>45.95</v>
      </c>
      <c r="BJ512" s="15">
        <v>32.799999999999997</v>
      </c>
      <c r="BK512" s="15">
        <v>44.53</v>
      </c>
      <c r="BL512" s="15">
        <v>45.5</v>
      </c>
      <c r="BM512" s="15">
        <v>93.49</v>
      </c>
      <c r="BN512" s="73">
        <v>103.93</v>
      </c>
      <c r="BO512" s="15">
        <v>12.09</v>
      </c>
      <c r="BP512" s="15">
        <v>39.57</v>
      </c>
      <c r="BQ512" s="15">
        <v>54.7</v>
      </c>
      <c r="BU512" s="73"/>
      <c r="BV512" s="73"/>
      <c r="BW512" s="73"/>
      <c r="BX512" s="73"/>
      <c r="BY512" s="73"/>
      <c r="BZ512" s="73"/>
      <c r="CA512" s="73"/>
      <c r="CB512" s="73"/>
      <c r="CC512" s="73"/>
      <c r="CD512" s="73"/>
      <c r="CE512" s="73"/>
      <c r="CF512" s="73"/>
    </row>
    <row r="513" spans="1:84">
      <c r="A513" s="71">
        <v>37142</v>
      </c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  <c r="AJ513" s="73"/>
      <c r="AK513" s="73"/>
      <c r="AL513" s="73"/>
      <c r="AM513" s="73"/>
      <c r="AN513" s="73"/>
      <c r="AO513" s="73"/>
      <c r="AP513" s="73"/>
      <c r="AQ513" s="73"/>
      <c r="AR513" s="73"/>
      <c r="AS513" s="73"/>
      <c r="AT513" s="73"/>
      <c r="AU513" s="73"/>
      <c r="AV513" s="73"/>
      <c r="AW513" s="73"/>
      <c r="AX513" s="73"/>
      <c r="AY513" s="73"/>
      <c r="AZ513" s="73"/>
      <c r="BA513" s="73"/>
      <c r="BB513" s="73">
        <v>64.72</v>
      </c>
      <c r="BC513" s="73">
        <v>61.97</v>
      </c>
      <c r="BD513" s="73"/>
      <c r="BE513" s="73">
        <v>162.53</v>
      </c>
      <c r="BF513" s="15">
        <v>139.88</v>
      </c>
      <c r="BG513" s="15">
        <v>80.12</v>
      </c>
      <c r="BH513" s="15">
        <v>76.819999999999993</v>
      </c>
      <c r="BI513" s="73">
        <v>47.32</v>
      </c>
      <c r="BJ513" s="15">
        <v>33.54</v>
      </c>
      <c r="BK513" s="15">
        <v>47.21</v>
      </c>
      <c r="BL513" s="15">
        <v>46.1</v>
      </c>
      <c r="BM513" s="15">
        <v>93.78</v>
      </c>
      <c r="BN513" s="73">
        <v>106.4</v>
      </c>
      <c r="BO513" s="15">
        <v>12.08</v>
      </c>
      <c r="BP513" s="15">
        <v>39.5</v>
      </c>
      <c r="BQ513" s="15">
        <v>54.73</v>
      </c>
      <c r="BU513" s="73"/>
      <c r="BV513" s="73"/>
      <c r="BW513" s="73"/>
      <c r="BX513" s="73"/>
      <c r="BY513" s="73"/>
      <c r="BZ513" s="73"/>
      <c r="CA513" s="73"/>
      <c r="CB513" s="73"/>
      <c r="CC513" s="73"/>
      <c r="CD513" s="73"/>
      <c r="CE513" s="73"/>
      <c r="CF513" s="73"/>
    </row>
    <row r="514" spans="1:84">
      <c r="A514" s="71">
        <v>37149</v>
      </c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  <c r="AJ514" s="73"/>
      <c r="AK514" s="73"/>
      <c r="AL514" s="73"/>
      <c r="AM514" s="73"/>
      <c r="AN514" s="73"/>
      <c r="AO514" s="73"/>
      <c r="AP514" s="73"/>
      <c r="AQ514" s="73"/>
      <c r="AR514" s="73"/>
      <c r="AS514" s="73"/>
      <c r="AT514" s="73"/>
      <c r="AU514" s="73"/>
      <c r="AV514" s="73"/>
      <c r="AW514" s="73"/>
      <c r="AX514" s="73"/>
      <c r="AY514" s="73"/>
      <c r="AZ514" s="73"/>
      <c r="BA514" s="73"/>
      <c r="BB514" s="73">
        <v>64.81</v>
      </c>
      <c r="BC514" s="73">
        <v>62.08</v>
      </c>
      <c r="BD514" s="73"/>
      <c r="BE514" s="73">
        <v>162.57</v>
      </c>
      <c r="BF514" s="15">
        <v>142.28</v>
      </c>
      <c r="BG514" s="15">
        <v>81.87</v>
      </c>
      <c r="BH514" s="15">
        <v>79.02</v>
      </c>
      <c r="BI514" s="73">
        <v>47.92</v>
      </c>
      <c r="BJ514" s="15">
        <v>34.15</v>
      </c>
      <c r="BK514" s="15">
        <v>47.55</v>
      </c>
      <c r="BL514" s="15">
        <v>46.28</v>
      </c>
      <c r="BM514" s="15">
        <v>94.33</v>
      </c>
      <c r="BN514" s="73">
        <v>109.88</v>
      </c>
      <c r="BO514" s="15">
        <v>12.1</v>
      </c>
      <c r="BP514" s="15">
        <v>39.58</v>
      </c>
      <c r="BQ514" s="15">
        <v>54.83</v>
      </c>
      <c r="BU514" s="73"/>
      <c r="BV514" s="73"/>
      <c r="BW514" s="73"/>
      <c r="BX514" s="73"/>
      <c r="BY514" s="73"/>
      <c r="BZ514" s="73"/>
      <c r="CA514" s="73"/>
      <c r="CB514" s="73"/>
      <c r="CC514" s="73"/>
      <c r="CD514" s="73"/>
      <c r="CE514" s="73"/>
      <c r="CF514" s="73"/>
    </row>
    <row r="515" spans="1:84">
      <c r="A515" s="71">
        <v>37156</v>
      </c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  <c r="AJ515" s="73"/>
      <c r="AK515" s="73"/>
      <c r="AL515" s="73"/>
      <c r="AM515" s="73"/>
      <c r="AN515" s="73"/>
      <c r="AO515" s="73"/>
      <c r="AP515" s="73"/>
      <c r="AQ515" s="73"/>
      <c r="AR515" s="73"/>
      <c r="AS515" s="73"/>
      <c r="AT515" s="73"/>
      <c r="AU515" s="73"/>
      <c r="AV515" s="73"/>
      <c r="AW515" s="73"/>
      <c r="AX515" s="73"/>
      <c r="AY515" s="73"/>
      <c r="AZ515" s="73"/>
      <c r="BA515" s="73"/>
      <c r="BB515" s="73">
        <v>64.83</v>
      </c>
      <c r="BC515" s="73">
        <v>62.02</v>
      </c>
      <c r="BD515" s="73"/>
      <c r="BE515" s="73">
        <v>155.52000000000001</v>
      </c>
      <c r="BF515" s="15">
        <v>146.1</v>
      </c>
      <c r="BG515" s="15">
        <v>81.89</v>
      </c>
      <c r="BH515" s="15">
        <v>75.67</v>
      </c>
      <c r="BI515" s="73">
        <v>47.69</v>
      </c>
      <c r="BJ515" s="15">
        <v>34.17</v>
      </c>
      <c r="BK515" s="15">
        <v>47.82</v>
      </c>
      <c r="BL515" s="15">
        <v>46.46</v>
      </c>
      <c r="BM515" s="15">
        <v>94.34</v>
      </c>
      <c r="BN515" s="73">
        <v>111.32</v>
      </c>
      <c r="BO515" s="15">
        <v>12.09</v>
      </c>
      <c r="BP515" s="15">
        <v>39.74</v>
      </c>
      <c r="BQ515" s="15">
        <v>54.89</v>
      </c>
      <c r="BU515" s="73"/>
      <c r="BV515" s="73"/>
      <c r="BW515" s="73"/>
      <c r="BX515" s="73"/>
      <c r="BY515" s="73"/>
      <c r="BZ515" s="73"/>
      <c r="CA515" s="73"/>
      <c r="CB515" s="73"/>
      <c r="CC515" s="73"/>
      <c r="CD515" s="73"/>
      <c r="CE515" s="73"/>
      <c r="CF515" s="73"/>
    </row>
    <row r="516" spans="1:84">
      <c r="A516" s="71">
        <v>37163</v>
      </c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  <c r="AJ516" s="73"/>
      <c r="AK516" s="73"/>
      <c r="AL516" s="73"/>
      <c r="AM516" s="73"/>
      <c r="AN516" s="73"/>
      <c r="AO516" s="73"/>
      <c r="AP516" s="73"/>
      <c r="AQ516" s="73"/>
      <c r="AR516" s="73"/>
      <c r="AS516" s="73"/>
      <c r="AT516" s="73"/>
      <c r="AU516" s="73"/>
      <c r="AV516" s="73"/>
      <c r="AW516" s="73"/>
      <c r="AX516" s="73"/>
      <c r="AY516" s="73"/>
      <c r="AZ516" s="73"/>
      <c r="BA516" s="73"/>
      <c r="BB516" s="73">
        <v>64.58</v>
      </c>
      <c r="BC516" s="73">
        <v>60.71</v>
      </c>
      <c r="BD516" s="73"/>
      <c r="BE516" s="73">
        <v>146.91</v>
      </c>
      <c r="BF516" s="15">
        <v>148.5</v>
      </c>
      <c r="BG516" s="15">
        <v>72.5</v>
      </c>
      <c r="BH516" s="15">
        <v>66.11</v>
      </c>
      <c r="BI516" s="73">
        <v>47.62</v>
      </c>
      <c r="BJ516" s="15">
        <v>34.14</v>
      </c>
      <c r="BK516" s="15">
        <v>47.83</v>
      </c>
      <c r="BL516" s="15">
        <v>46.48</v>
      </c>
      <c r="BM516" s="15">
        <v>93.31</v>
      </c>
      <c r="BN516" s="73">
        <v>111.07</v>
      </c>
      <c r="BO516" s="15">
        <v>12.08</v>
      </c>
      <c r="BP516" s="15">
        <v>39.700000000000003</v>
      </c>
      <c r="BQ516" s="15">
        <v>54.79</v>
      </c>
      <c r="BU516" s="73"/>
      <c r="BV516" s="73"/>
      <c r="BW516" s="73"/>
      <c r="BX516" s="73"/>
      <c r="BY516" s="73"/>
      <c r="BZ516" s="73"/>
      <c r="CA516" s="73"/>
      <c r="CB516" s="73"/>
      <c r="CC516" s="73"/>
      <c r="CD516" s="73"/>
      <c r="CE516" s="73"/>
      <c r="CF516" s="73"/>
    </row>
    <row r="517" spans="1:84">
      <c r="A517" s="71">
        <v>37170</v>
      </c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  <c r="AJ517" s="73"/>
      <c r="AK517" s="73"/>
      <c r="AL517" s="73"/>
      <c r="AM517" s="73"/>
      <c r="AN517" s="73"/>
      <c r="AO517" s="73"/>
      <c r="AP517" s="73"/>
      <c r="AQ517" s="73"/>
      <c r="AR517" s="73"/>
      <c r="AS517" s="73"/>
      <c r="AT517" s="73"/>
      <c r="AU517" s="73"/>
      <c r="AV517" s="73"/>
      <c r="AW517" s="73"/>
      <c r="AX517" s="73"/>
      <c r="AY517" s="73"/>
      <c r="AZ517" s="73"/>
      <c r="BA517" s="73"/>
      <c r="BB517" s="73">
        <v>64.28</v>
      </c>
      <c r="BC517" s="73">
        <v>60.69</v>
      </c>
      <c r="BD517" s="73"/>
      <c r="BE517" s="73">
        <v>139.59</v>
      </c>
      <c r="BF517" s="15">
        <v>148.77000000000001</v>
      </c>
      <c r="BG517" s="15">
        <v>67.83</v>
      </c>
      <c r="BH517" s="15">
        <v>62.46</v>
      </c>
      <c r="BI517" s="73">
        <v>47.78</v>
      </c>
      <c r="BJ517" s="15">
        <v>34.130000000000003</v>
      </c>
      <c r="BK517" s="15">
        <v>47.31</v>
      </c>
      <c r="BL517" s="15">
        <v>46.58</v>
      </c>
      <c r="BM517" s="15">
        <v>93.71</v>
      </c>
      <c r="BN517" s="73">
        <v>106.62</v>
      </c>
      <c r="BO517" s="15">
        <v>12.09</v>
      </c>
      <c r="BP517" s="15">
        <v>39.549999999999997</v>
      </c>
      <c r="BQ517" s="15">
        <v>54.19</v>
      </c>
      <c r="BU517" s="73"/>
      <c r="BV517" s="73"/>
      <c r="BW517" s="73"/>
      <c r="BX517" s="73"/>
      <c r="BY517" s="73"/>
      <c r="BZ517" s="73"/>
      <c r="CA517" s="73"/>
      <c r="CB517" s="73"/>
      <c r="CC517" s="73"/>
      <c r="CD517" s="73"/>
      <c r="CE517" s="73"/>
      <c r="CF517" s="73"/>
    </row>
    <row r="518" spans="1:84">
      <c r="A518" s="71">
        <v>37177</v>
      </c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  <c r="AJ518" s="73"/>
      <c r="AK518" s="73"/>
      <c r="AL518" s="73"/>
      <c r="AM518" s="73"/>
      <c r="AN518" s="73"/>
      <c r="AO518" s="73"/>
      <c r="AP518" s="73"/>
      <c r="AQ518" s="73"/>
      <c r="AR518" s="73"/>
      <c r="AS518" s="73"/>
      <c r="AT518" s="73"/>
      <c r="AU518" s="73"/>
      <c r="AV518" s="73"/>
      <c r="AW518" s="73"/>
      <c r="AX518" s="73"/>
      <c r="AY518" s="73"/>
      <c r="AZ518" s="73"/>
      <c r="BA518" s="73"/>
      <c r="BB518" s="73">
        <v>64.08</v>
      </c>
      <c r="BC518" s="73">
        <v>60.43</v>
      </c>
      <c r="BD518" s="73"/>
      <c r="BE518" s="73">
        <v>137.13999999999999</v>
      </c>
      <c r="BF518" s="15">
        <v>146.1</v>
      </c>
      <c r="BG518" s="15">
        <v>68.319999999999993</v>
      </c>
      <c r="BH518" s="15">
        <v>63.39</v>
      </c>
      <c r="BI518" s="73">
        <v>47.96</v>
      </c>
      <c r="BJ518" s="15">
        <v>34.1</v>
      </c>
      <c r="BK518" s="15">
        <v>47.71</v>
      </c>
      <c r="BL518" s="15">
        <v>45.47</v>
      </c>
      <c r="BM518" s="15">
        <v>93.35</v>
      </c>
      <c r="BN518" s="73">
        <v>108.45</v>
      </c>
      <c r="BO518" s="15">
        <v>12.11</v>
      </c>
      <c r="BP518" s="15">
        <v>39.68</v>
      </c>
      <c r="BQ518" s="15">
        <v>54.74</v>
      </c>
      <c r="BU518" s="73"/>
      <c r="BV518" s="73"/>
      <c r="BW518" s="73"/>
      <c r="BX518" s="73"/>
      <c r="BY518" s="73"/>
      <c r="BZ518" s="73"/>
      <c r="CA518" s="73"/>
      <c r="CB518" s="73"/>
      <c r="CC518" s="73"/>
      <c r="CD518" s="73"/>
      <c r="CE518" s="73"/>
      <c r="CF518" s="73"/>
    </row>
    <row r="519" spans="1:84">
      <c r="A519" s="71">
        <v>37184</v>
      </c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  <c r="AJ519" s="73"/>
      <c r="AK519" s="73"/>
      <c r="AL519" s="73"/>
      <c r="AM519" s="73"/>
      <c r="AN519" s="73"/>
      <c r="AO519" s="73"/>
      <c r="AP519" s="73"/>
      <c r="AQ519" s="73"/>
      <c r="AR519" s="73"/>
      <c r="AS519" s="73"/>
      <c r="AT519" s="73"/>
      <c r="AU519" s="73"/>
      <c r="AV519" s="73"/>
      <c r="AW519" s="73"/>
      <c r="AX519" s="73"/>
      <c r="AY519" s="73"/>
      <c r="AZ519" s="73"/>
      <c r="BA519" s="73"/>
      <c r="BB519" s="73">
        <v>63.77</v>
      </c>
      <c r="BC519" s="73">
        <v>59.39</v>
      </c>
      <c r="BD519" s="73"/>
      <c r="BE519" s="73">
        <v>137.18</v>
      </c>
      <c r="BF519" s="15">
        <v>139.05000000000001</v>
      </c>
      <c r="BG519" s="15">
        <v>68.38</v>
      </c>
      <c r="BH519" s="15">
        <v>61.65</v>
      </c>
      <c r="BI519" s="73">
        <v>48.07</v>
      </c>
      <c r="BJ519" s="15">
        <v>34.17</v>
      </c>
      <c r="BK519" s="15">
        <v>47.09</v>
      </c>
      <c r="BL519" s="15">
        <v>45.66</v>
      </c>
      <c r="BM519" s="15">
        <v>92.94</v>
      </c>
      <c r="BN519" s="73">
        <v>107.98</v>
      </c>
      <c r="BO519" s="15">
        <v>11.94</v>
      </c>
      <c r="BP519" s="15">
        <v>39.5</v>
      </c>
      <c r="BQ519" s="15">
        <v>54.69</v>
      </c>
      <c r="BU519" s="73"/>
      <c r="BV519" s="73"/>
      <c r="BW519" s="73"/>
      <c r="BX519" s="73"/>
      <c r="BY519" s="73"/>
      <c r="BZ519" s="73"/>
      <c r="CA519" s="73"/>
      <c r="CB519" s="73"/>
      <c r="CC519" s="73"/>
      <c r="CD519" s="73"/>
      <c r="CE519" s="73"/>
      <c r="CF519" s="73"/>
    </row>
    <row r="520" spans="1:84">
      <c r="A520" s="71">
        <v>37191</v>
      </c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  <c r="AM520" s="73"/>
      <c r="AN520" s="73"/>
      <c r="AO520" s="73"/>
      <c r="AP520" s="73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73"/>
      <c r="BB520" s="73">
        <v>63.67</v>
      </c>
      <c r="BC520" s="73">
        <v>59.37</v>
      </c>
      <c r="BD520" s="73"/>
      <c r="BE520" s="73">
        <v>130.63</v>
      </c>
      <c r="BF520" s="15">
        <v>120.98</v>
      </c>
      <c r="BG520" s="15">
        <v>66.67</v>
      </c>
      <c r="BH520" s="15">
        <v>60.51</v>
      </c>
      <c r="BI520" s="73">
        <v>47.01</v>
      </c>
      <c r="BJ520" s="15">
        <v>33.340000000000003</v>
      </c>
      <c r="BK520" s="15">
        <v>45.21</v>
      </c>
      <c r="BL520" s="15">
        <v>45.32</v>
      </c>
      <c r="BM520" s="15">
        <v>88.36</v>
      </c>
      <c r="BN520" s="73">
        <v>103.61</v>
      </c>
      <c r="BO520" s="15">
        <v>12.22</v>
      </c>
      <c r="BP520" s="15">
        <v>38.700000000000003</v>
      </c>
      <c r="BQ520" s="15">
        <v>54.66</v>
      </c>
      <c r="BU520" s="73"/>
      <c r="BV520" s="73"/>
      <c r="BW520" s="73"/>
      <c r="BX520" s="73"/>
      <c r="BY520" s="73"/>
      <c r="BZ520" s="73"/>
      <c r="CA520" s="73"/>
      <c r="CB520" s="73"/>
      <c r="CC520" s="73"/>
      <c r="CD520" s="73"/>
      <c r="CE520" s="73"/>
      <c r="CF520" s="73"/>
    </row>
    <row r="521" spans="1:84">
      <c r="A521" s="71">
        <v>37198</v>
      </c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  <c r="AK521" s="73"/>
      <c r="AL521" s="73"/>
      <c r="AM521" s="73"/>
      <c r="AN521" s="73"/>
      <c r="AO521" s="73"/>
      <c r="AP521" s="73"/>
      <c r="AQ521" s="73"/>
      <c r="AR521" s="73"/>
      <c r="AS521" s="73"/>
      <c r="AT521" s="73"/>
      <c r="AU521" s="73"/>
      <c r="AV521" s="73"/>
      <c r="AW521" s="73"/>
      <c r="AX521" s="73"/>
      <c r="AY521" s="73"/>
      <c r="AZ521" s="73"/>
      <c r="BA521" s="73"/>
      <c r="BB521" s="73">
        <v>63.36</v>
      </c>
      <c r="BC521" s="73">
        <v>58.93</v>
      </c>
      <c r="BD521" s="73"/>
      <c r="BE521" s="73">
        <v>122.04</v>
      </c>
      <c r="BF521" s="15">
        <v>111.5</v>
      </c>
      <c r="BG521" s="15">
        <v>63.64</v>
      </c>
      <c r="BH521" s="15">
        <v>59.67</v>
      </c>
      <c r="BI521" s="73">
        <v>45.95</v>
      </c>
      <c r="BJ521" s="15">
        <v>31.72</v>
      </c>
      <c r="BK521" s="15">
        <v>43.39</v>
      </c>
      <c r="BL521" s="15">
        <v>43.31</v>
      </c>
      <c r="BM521" s="15">
        <v>87.46</v>
      </c>
      <c r="BN521" s="73">
        <v>95.48</v>
      </c>
      <c r="BO521" s="15">
        <v>12.11</v>
      </c>
      <c r="BP521" s="15">
        <v>34.9</v>
      </c>
      <c r="BQ521" s="15">
        <v>53.49</v>
      </c>
      <c r="BU521" s="73"/>
      <c r="BV521" s="73"/>
      <c r="BW521" s="73"/>
      <c r="BX521" s="73"/>
      <c r="BY521" s="73"/>
      <c r="BZ521" s="73"/>
      <c r="CA521" s="73"/>
      <c r="CB521" s="73"/>
      <c r="CC521" s="73"/>
      <c r="CD521" s="73"/>
      <c r="CE521" s="73"/>
      <c r="CF521" s="73"/>
    </row>
    <row r="522" spans="1:84">
      <c r="A522" s="71">
        <v>37205</v>
      </c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  <c r="AK522" s="73"/>
      <c r="AL522" s="73"/>
      <c r="AM522" s="73"/>
      <c r="AN522" s="73"/>
      <c r="AO522" s="73"/>
      <c r="AP522" s="73"/>
      <c r="AQ522" s="73"/>
      <c r="AR522" s="73"/>
      <c r="AS522" s="73"/>
      <c r="AT522" s="73"/>
      <c r="AU522" s="73"/>
      <c r="AV522" s="73"/>
      <c r="AW522" s="73"/>
      <c r="AX522" s="73"/>
      <c r="AY522" s="73"/>
      <c r="AZ522" s="73"/>
      <c r="BA522" s="73"/>
      <c r="BB522" s="73">
        <v>63.08</v>
      </c>
      <c r="BC522" s="73">
        <v>59.3</v>
      </c>
      <c r="BD522" s="73"/>
      <c r="BE522" s="73">
        <v>120.36</v>
      </c>
      <c r="BF522" s="15">
        <v>106.02</v>
      </c>
      <c r="BG522" s="15">
        <v>64.39</v>
      </c>
      <c r="BH522" s="15">
        <v>59.48</v>
      </c>
      <c r="BI522" s="73">
        <v>45.33</v>
      </c>
      <c r="BJ522" s="15">
        <v>30.86</v>
      </c>
      <c r="BK522" s="15">
        <v>42.84</v>
      </c>
      <c r="BL522" s="15">
        <v>42.44</v>
      </c>
      <c r="BM522" s="15">
        <v>87.09</v>
      </c>
      <c r="BN522" s="73">
        <v>88.49</v>
      </c>
      <c r="BO522" s="15">
        <v>12.14</v>
      </c>
      <c r="BP522" s="15">
        <v>34.869999999999997</v>
      </c>
      <c r="BQ522" s="15">
        <v>54.37</v>
      </c>
      <c r="BU522" s="73"/>
      <c r="BV522" s="73"/>
      <c r="BW522" s="73"/>
      <c r="BX522" s="73"/>
      <c r="BY522" s="73"/>
      <c r="BZ522" s="73"/>
      <c r="CA522" s="73"/>
      <c r="CB522" s="73"/>
      <c r="CC522" s="73"/>
      <c r="CD522" s="73"/>
      <c r="CE522" s="73"/>
      <c r="CF522" s="73"/>
    </row>
    <row r="523" spans="1:84">
      <c r="A523" s="71">
        <v>37212</v>
      </c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  <c r="AJ523" s="73"/>
      <c r="AK523" s="73"/>
      <c r="AL523" s="73"/>
      <c r="AM523" s="73"/>
      <c r="AN523" s="73"/>
      <c r="AO523" s="73"/>
      <c r="AP523" s="73"/>
      <c r="AQ523" s="73"/>
      <c r="AR523" s="73"/>
      <c r="AS523" s="73"/>
      <c r="AT523" s="73"/>
      <c r="AU523" s="73"/>
      <c r="AV523" s="73"/>
      <c r="AW523" s="73"/>
      <c r="AX523" s="73"/>
      <c r="AY523" s="73"/>
      <c r="AZ523" s="73"/>
      <c r="BA523" s="73"/>
      <c r="BB523" s="73">
        <v>63.06</v>
      </c>
      <c r="BC523" s="73">
        <v>58.26</v>
      </c>
      <c r="BD523" s="73"/>
      <c r="BE523" s="73">
        <v>119.79</v>
      </c>
      <c r="BF523" s="15">
        <v>103.72</v>
      </c>
      <c r="BG523" s="15">
        <v>63.68</v>
      </c>
      <c r="BH523" s="15">
        <v>57.48</v>
      </c>
      <c r="BI523" s="73">
        <v>45.03</v>
      </c>
      <c r="BJ523" s="15">
        <v>29.33</v>
      </c>
      <c r="BK523" s="15">
        <v>40.85</v>
      </c>
      <c r="BL523" s="15">
        <v>42.57</v>
      </c>
      <c r="BM523" s="15">
        <v>85.95</v>
      </c>
      <c r="BN523" s="73">
        <v>88.72</v>
      </c>
      <c r="BO523" s="15">
        <v>12.28</v>
      </c>
      <c r="BP523" s="15">
        <v>35.94</v>
      </c>
      <c r="BQ523" s="15">
        <v>56.52</v>
      </c>
      <c r="BU523" s="73"/>
      <c r="BV523" s="73"/>
      <c r="BW523" s="73"/>
      <c r="BX523" s="73"/>
      <c r="BY523" s="73"/>
      <c r="BZ523" s="73"/>
      <c r="CA523" s="73"/>
      <c r="CB523" s="73"/>
      <c r="CC523" s="73"/>
      <c r="CD523" s="73"/>
      <c r="CE523" s="73"/>
      <c r="CF523" s="73"/>
    </row>
    <row r="524" spans="1:84">
      <c r="A524" s="71">
        <v>37219</v>
      </c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  <c r="AJ524" s="73"/>
      <c r="AK524" s="73"/>
      <c r="AL524" s="73"/>
      <c r="AM524" s="73"/>
      <c r="AN524" s="73"/>
      <c r="AO524" s="73"/>
      <c r="AP524" s="73"/>
      <c r="AQ524" s="73"/>
      <c r="AR524" s="73"/>
      <c r="AS524" s="73"/>
      <c r="AT524" s="73"/>
      <c r="AU524" s="73"/>
      <c r="AV524" s="73"/>
      <c r="AW524" s="73"/>
      <c r="AX524" s="73"/>
      <c r="AY524" s="73"/>
      <c r="AZ524" s="73"/>
      <c r="BA524" s="73"/>
      <c r="BB524" s="73">
        <v>62.57</v>
      </c>
      <c r="BC524" s="73">
        <v>58.82</v>
      </c>
      <c r="BD524" s="73"/>
      <c r="BE524" s="73">
        <v>120.05</v>
      </c>
      <c r="BF524" s="15">
        <v>102.7</v>
      </c>
      <c r="BG524" s="15">
        <v>57.07</v>
      </c>
      <c r="BH524" s="15">
        <v>51.56</v>
      </c>
      <c r="BI524" s="73">
        <v>42.89</v>
      </c>
      <c r="BJ524" s="15">
        <v>27.17</v>
      </c>
      <c r="BK524" s="15">
        <v>40.39</v>
      </c>
      <c r="BL524" s="15">
        <v>42.14</v>
      </c>
      <c r="BM524" s="15">
        <v>86.19</v>
      </c>
      <c r="BN524" s="73">
        <v>86.81</v>
      </c>
      <c r="BO524" s="15">
        <v>12.24</v>
      </c>
      <c r="BP524" s="15">
        <v>35.17</v>
      </c>
      <c r="BQ524" s="15">
        <v>62.72</v>
      </c>
      <c r="BU524" s="73"/>
      <c r="BV524" s="73"/>
      <c r="BW524" s="73"/>
      <c r="BX524" s="73"/>
      <c r="BY524" s="73"/>
      <c r="BZ524" s="73"/>
      <c r="CA524" s="73"/>
      <c r="CB524" s="73"/>
      <c r="CC524" s="73"/>
      <c r="CD524" s="73"/>
      <c r="CE524" s="73"/>
      <c r="CF524" s="73"/>
    </row>
    <row r="525" spans="1:84">
      <c r="A525" s="71">
        <v>37226</v>
      </c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  <c r="AJ525" s="73"/>
      <c r="AK525" s="73"/>
      <c r="AL525" s="73"/>
      <c r="AM525" s="73"/>
      <c r="AN525" s="73"/>
      <c r="AO525" s="73"/>
      <c r="AP525" s="73"/>
      <c r="AQ525" s="73"/>
      <c r="AR525" s="73"/>
      <c r="AS525" s="73"/>
      <c r="AT525" s="73"/>
      <c r="AU525" s="73"/>
      <c r="AV525" s="73"/>
      <c r="AW525" s="73"/>
      <c r="AX525" s="73"/>
      <c r="AY525" s="73"/>
      <c r="AZ525" s="73"/>
      <c r="BA525" s="73"/>
      <c r="BB525" s="73">
        <v>62.38</v>
      </c>
      <c r="BC525" s="73">
        <v>57.32</v>
      </c>
      <c r="BD525" s="73"/>
      <c r="BE525" s="73">
        <v>121.44</v>
      </c>
      <c r="BF525" s="15">
        <v>103.15</v>
      </c>
      <c r="BG525" s="15">
        <v>58.71</v>
      </c>
      <c r="BH525" s="15">
        <v>51.42</v>
      </c>
      <c r="BI525" s="73">
        <v>43.9</v>
      </c>
      <c r="BJ525" s="15">
        <v>26.44</v>
      </c>
      <c r="BK525" s="15">
        <v>40.65</v>
      </c>
      <c r="BL525" s="15">
        <v>39.99</v>
      </c>
      <c r="BM525" s="15">
        <v>84.6</v>
      </c>
      <c r="BN525" s="73">
        <v>89.98</v>
      </c>
      <c r="BO525" s="15">
        <v>12.2</v>
      </c>
      <c r="BP525" s="15">
        <v>36.01</v>
      </c>
      <c r="BQ525" s="15">
        <v>63.04</v>
      </c>
      <c r="BU525" s="73"/>
      <c r="BV525" s="73"/>
      <c r="BW525" s="73"/>
      <c r="BX525" s="73"/>
      <c r="BY525" s="73"/>
      <c r="BZ525" s="73"/>
      <c r="CA525" s="73"/>
      <c r="CB525" s="73"/>
      <c r="CC525" s="73"/>
      <c r="CD525" s="73"/>
      <c r="CE525" s="73"/>
      <c r="CF525" s="73"/>
    </row>
    <row r="526" spans="1:84">
      <c r="A526" s="71">
        <v>37233</v>
      </c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  <c r="AJ526" s="73"/>
      <c r="AK526" s="73"/>
      <c r="AL526" s="73"/>
      <c r="AM526" s="73"/>
      <c r="AN526" s="73"/>
      <c r="AO526" s="73"/>
      <c r="AP526" s="73"/>
      <c r="AQ526" s="73"/>
      <c r="AR526" s="73"/>
      <c r="AS526" s="73"/>
      <c r="AT526" s="73"/>
      <c r="AU526" s="73"/>
      <c r="AV526" s="73"/>
      <c r="AW526" s="73"/>
      <c r="AX526" s="73"/>
      <c r="AY526" s="73"/>
      <c r="AZ526" s="73"/>
      <c r="BA526" s="73"/>
      <c r="BB526" s="73">
        <v>61.65</v>
      </c>
      <c r="BC526" s="73">
        <v>55.6</v>
      </c>
      <c r="BD526" s="73"/>
      <c r="BE526" s="73">
        <v>120.06</v>
      </c>
      <c r="BF526" s="15">
        <v>103.43</v>
      </c>
      <c r="BG526" s="15">
        <v>58.7</v>
      </c>
      <c r="BH526" s="15">
        <v>52.25</v>
      </c>
      <c r="BI526" s="73">
        <v>43.65</v>
      </c>
      <c r="BJ526" s="15">
        <v>24.65</v>
      </c>
      <c r="BK526" s="15">
        <v>41.32</v>
      </c>
      <c r="BL526" s="15">
        <v>40.43</v>
      </c>
      <c r="BM526" s="15">
        <v>83.05</v>
      </c>
      <c r="BN526" s="73">
        <v>87.35</v>
      </c>
      <c r="BO526" s="15">
        <v>12.41</v>
      </c>
      <c r="BP526" s="15">
        <v>35.9</v>
      </c>
      <c r="BQ526" s="15">
        <v>61.91</v>
      </c>
      <c r="BU526" s="73"/>
      <c r="BV526" s="73"/>
      <c r="BW526" s="73"/>
      <c r="BX526" s="73"/>
      <c r="BY526" s="73"/>
      <c r="BZ526" s="73"/>
      <c r="CA526" s="73"/>
      <c r="CB526" s="73"/>
      <c r="CC526" s="73"/>
      <c r="CD526" s="73"/>
      <c r="CE526" s="73"/>
      <c r="CF526" s="73"/>
    </row>
    <row r="527" spans="1:84">
      <c r="A527" s="71">
        <v>37240</v>
      </c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  <c r="AK527" s="73"/>
      <c r="AL527" s="73"/>
      <c r="AM527" s="73"/>
      <c r="AN527" s="73"/>
      <c r="AO527" s="73"/>
      <c r="AP527" s="73"/>
      <c r="AQ527" s="73"/>
      <c r="AR527" s="73"/>
      <c r="AS527" s="73"/>
      <c r="AT527" s="73"/>
      <c r="AU527" s="73"/>
      <c r="AV527" s="73"/>
      <c r="AW527" s="73"/>
      <c r="AX527" s="73"/>
      <c r="AY527" s="73"/>
      <c r="AZ527" s="73"/>
      <c r="BA527" s="73"/>
      <c r="BB527" s="73">
        <v>61.56</v>
      </c>
      <c r="BC527" s="73">
        <v>55.25</v>
      </c>
      <c r="BD527" s="73"/>
      <c r="BE527" s="73">
        <v>118.52</v>
      </c>
      <c r="BF527" s="15">
        <v>104.32</v>
      </c>
      <c r="BG527" s="15">
        <v>59.6</v>
      </c>
      <c r="BH527" s="15">
        <v>54.08</v>
      </c>
      <c r="BI527" s="73">
        <v>42.59</v>
      </c>
      <c r="BJ527" s="15">
        <v>25.25</v>
      </c>
      <c r="BK527" s="15">
        <v>41.41</v>
      </c>
      <c r="BL527" s="15">
        <v>39.11</v>
      </c>
      <c r="BM527" s="15">
        <v>83.98</v>
      </c>
      <c r="BN527" s="73">
        <v>90.12</v>
      </c>
      <c r="BO527" s="15">
        <v>12.13</v>
      </c>
      <c r="BP527" s="15">
        <v>35.33</v>
      </c>
      <c r="BQ527" s="15">
        <v>60.49</v>
      </c>
      <c r="BU527" s="73"/>
      <c r="BV527" s="73"/>
      <c r="BW527" s="73"/>
      <c r="BX527" s="73"/>
      <c r="BY527" s="73"/>
      <c r="BZ527" s="73"/>
      <c r="CA527" s="73"/>
      <c r="CB527" s="73"/>
      <c r="CC527" s="73"/>
      <c r="CD527" s="73"/>
      <c r="CE527" s="73"/>
      <c r="CF527" s="73"/>
    </row>
    <row r="528" spans="1:84">
      <c r="A528" s="71">
        <v>37247</v>
      </c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  <c r="AJ528" s="73"/>
      <c r="AK528" s="73"/>
      <c r="AL528" s="73"/>
      <c r="AM528" s="73"/>
      <c r="AN528" s="73"/>
      <c r="AO528" s="73"/>
      <c r="AP528" s="73"/>
      <c r="AQ528" s="73"/>
      <c r="AR528" s="73"/>
      <c r="AS528" s="73"/>
      <c r="AT528" s="73"/>
      <c r="AU528" s="73"/>
      <c r="AV528" s="73"/>
      <c r="AW528" s="73"/>
      <c r="AX528" s="73"/>
      <c r="AY528" s="73"/>
      <c r="AZ528" s="73"/>
      <c r="BA528" s="73"/>
      <c r="BB528" s="73">
        <v>61.52</v>
      </c>
      <c r="BC528" s="73">
        <v>55.85</v>
      </c>
      <c r="BD528" s="73"/>
      <c r="BE528" s="73">
        <v>120.63</v>
      </c>
      <c r="BF528" s="15">
        <v>103.4</v>
      </c>
      <c r="BG528" s="15">
        <v>57.38</v>
      </c>
      <c r="BH528" s="15">
        <v>49.08</v>
      </c>
      <c r="BI528" s="73">
        <v>40.97</v>
      </c>
      <c r="BJ528" s="15">
        <v>24.94</v>
      </c>
      <c r="BK528" s="15">
        <v>41.38</v>
      </c>
      <c r="BL528" s="15">
        <v>35.25</v>
      </c>
      <c r="BM528" s="15">
        <v>84.03</v>
      </c>
      <c r="BN528" s="73">
        <v>90.56</v>
      </c>
      <c r="BO528" s="15">
        <v>12.26</v>
      </c>
      <c r="BP528" s="15">
        <v>35.94</v>
      </c>
      <c r="BQ528" s="15">
        <v>56.6</v>
      </c>
      <c r="BU528" s="73"/>
      <c r="BV528" s="73"/>
      <c r="BW528" s="73"/>
      <c r="BX528" s="73"/>
      <c r="BY528" s="73"/>
      <c r="BZ528" s="73"/>
      <c r="CA528" s="73"/>
      <c r="CB528" s="73"/>
      <c r="CC528" s="73"/>
      <c r="CD528" s="73"/>
      <c r="CE528" s="73"/>
      <c r="CF528" s="73"/>
    </row>
    <row r="529" spans="1:84">
      <c r="A529" s="71">
        <v>37254</v>
      </c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  <c r="AK529" s="73"/>
      <c r="AL529" s="73"/>
      <c r="AM529" s="73"/>
      <c r="AN529" s="73"/>
      <c r="AO529" s="73"/>
      <c r="AP529" s="73"/>
      <c r="AQ529" s="73"/>
      <c r="AR529" s="73"/>
      <c r="AS529" s="73"/>
      <c r="AT529" s="73"/>
      <c r="AU529" s="73"/>
      <c r="AV529" s="73"/>
      <c r="AW529" s="73"/>
      <c r="AX529" s="73"/>
      <c r="AY529" s="73"/>
      <c r="AZ529" s="73"/>
      <c r="BA529" s="73"/>
      <c r="BB529" s="73">
        <v>60.86</v>
      </c>
      <c r="BC529" s="73">
        <v>55.66</v>
      </c>
      <c r="BD529" s="73"/>
      <c r="BE529" s="73">
        <v>119.2</v>
      </c>
      <c r="BF529" s="15">
        <v>105.68</v>
      </c>
      <c r="BG529" s="15">
        <v>50.3</v>
      </c>
      <c r="BH529" s="15">
        <v>46.13</v>
      </c>
      <c r="BI529" s="73">
        <v>40.840000000000003</v>
      </c>
      <c r="BJ529" s="15">
        <v>24.92</v>
      </c>
      <c r="BK529" s="15">
        <v>41.22</v>
      </c>
      <c r="BL529" s="15">
        <v>36.24</v>
      </c>
      <c r="BM529" s="15">
        <v>84.95</v>
      </c>
      <c r="BN529" s="73">
        <v>93.42</v>
      </c>
      <c r="BO529" s="15">
        <v>12.42</v>
      </c>
      <c r="BP529" s="15">
        <v>36.35</v>
      </c>
      <c r="BQ529" s="15">
        <v>58.67</v>
      </c>
      <c r="BU529" s="73"/>
      <c r="BV529" s="73"/>
      <c r="BW529" s="73"/>
      <c r="BX529" s="73"/>
      <c r="BY529" s="73"/>
      <c r="BZ529" s="73"/>
      <c r="CA529" s="73"/>
      <c r="CB529" s="73"/>
      <c r="CC529" s="73"/>
      <c r="CD529" s="73"/>
      <c r="CE529" s="73"/>
      <c r="CF529" s="73"/>
    </row>
    <row r="530" spans="1:84">
      <c r="A530" s="71">
        <v>37261</v>
      </c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  <c r="AJ530" s="73"/>
      <c r="AK530" s="73"/>
      <c r="AL530" s="73"/>
      <c r="AM530" s="73"/>
      <c r="AN530" s="73"/>
      <c r="AO530" s="73"/>
      <c r="AP530" s="73"/>
      <c r="AQ530" s="73"/>
      <c r="AR530" s="73"/>
      <c r="AS530" s="73"/>
      <c r="AT530" s="73"/>
      <c r="AU530" s="73"/>
      <c r="AV530" s="73"/>
      <c r="AW530" s="73"/>
      <c r="AX530" s="73"/>
      <c r="AY530" s="73"/>
      <c r="AZ530" s="73"/>
      <c r="BA530" s="73"/>
      <c r="BB530" s="73">
        <v>60.85</v>
      </c>
      <c r="BC530" s="73">
        <v>56.85</v>
      </c>
      <c r="BD530" s="73"/>
      <c r="BE530" s="73">
        <v>120.95</v>
      </c>
      <c r="BF530" s="15">
        <v>100.38</v>
      </c>
      <c r="BG530" s="15">
        <v>51.12</v>
      </c>
      <c r="BH530" s="15">
        <v>47.16</v>
      </c>
      <c r="BI530" s="73">
        <v>41.61</v>
      </c>
      <c r="BJ530" s="15">
        <v>25.1</v>
      </c>
      <c r="BK530" s="15">
        <v>40.880000000000003</v>
      </c>
      <c r="BL530" s="15">
        <v>36.36</v>
      </c>
      <c r="BM530" s="15">
        <v>86.99</v>
      </c>
      <c r="BN530" s="73">
        <v>95.63</v>
      </c>
      <c r="BO530" s="15">
        <v>12.15</v>
      </c>
      <c r="BP530" s="15">
        <v>36.29</v>
      </c>
      <c r="BQ530" s="15">
        <v>57.97</v>
      </c>
      <c r="BU530" s="73"/>
      <c r="BV530" s="73"/>
      <c r="BW530" s="73"/>
      <c r="BX530" s="73"/>
      <c r="BY530" s="73"/>
      <c r="BZ530" s="73"/>
      <c r="CA530" s="73"/>
      <c r="CB530" s="73"/>
      <c r="CC530" s="73"/>
      <c r="CD530" s="73"/>
      <c r="CE530" s="73"/>
      <c r="CF530" s="73"/>
    </row>
    <row r="531" spans="1:84">
      <c r="A531" s="71">
        <v>37268</v>
      </c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  <c r="AJ531" s="73"/>
      <c r="AK531" s="73"/>
      <c r="AL531" s="73"/>
      <c r="AM531" s="73"/>
      <c r="AN531" s="73"/>
      <c r="AO531" s="73"/>
      <c r="AP531" s="73"/>
      <c r="AQ531" s="73"/>
      <c r="AR531" s="73"/>
      <c r="AS531" s="73"/>
      <c r="AT531" s="73"/>
      <c r="AU531" s="73"/>
      <c r="AV531" s="73"/>
      <c r="AW531" s="73"/>
      <c r="AX531" s="73"/>
      <c r="AY531" s="73"/>
      <c r="AZ531" s="73"/>
      <c r="BA531" s="73"/>
      <c r="BB531" s="73">
        <v>61.1</v>
      </c>
      <c r="BC531" s="73">
        <v>57.56</v>
      </c>
      <c r="BD531" s="73"/>
      <c r="BE531" s="73">
        <v>121.72</v>
      </c>
      <c r="BF531" s="15">
        <v>100.72</v>
      </c>
      <c r="BG531" s="15">
        <v>56.32</v>
      </c>
      <c r="BH531" s="15">
        <v>51.14</v>
      </c>
      <c r="BI531" s="73">
        <v>41.83</v>
      </c>
      <c r="BJ531" s="15">
        <v>25.65</v>
      </c>
      <c r="BK531" s="15">
        <v>40.86</v>
      </c>
      <c r="BL531" s="15">
        <v>34.93</v>
      </c>
      <c r="BM531" s="15">
        <v>85.34</v>
      </c>
      <c r="BN531" s="73">
        <v>101.05</v>
      </c>
      <c r="BO531" s="15">
        <v>12.16</v>
      </c>
      <c r="BP531" s="15">
        <v>36.44</v>
      </c>
      <c r="BQ531" s="15">
        <v>59.98</v>
      </c>
      <c r="BU531" s="73"/>
      <c r="BV531" s="73"/>
      <c r="BW531" s="73"/>
      <c r="BX531" s="73"/>
      <c r="BY531" s="73"/>
      <c r="BZ531" s="73"/>
      <c r="CA531" s="73"/>
      <c r="CB531" s="73"/>
      <c r="CC531" s="73"/>
      <c r="CD531" s="73"/>
      <c r="CE531" s="73"/>
      <c r="CF531" s="73"/>
    </row>
    <row r="532" spans="1:84">
      <c r="A532" s="71">
        <v>37275</v>
      </c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  <c r="AJ532" s="73"/>
      <c r="AK532" s="73"/>
      <c r="AL532" s="73"/>
      <c r="AM532" s="73"/>
      <c r="AN532" s="73"/>
      <c r="AO532" s="73"/>
      <c r="AP532" s="73"/>
      <c r="AQ532" s="73"/>
      <c r="AR532" s="73"/>
      <c r="AS532" s="73"/>
      <c r="AT532" s="73"/>
      <c r="AU532" s="73"/>
      <c r="AV532" s="73"/>
      <c r="AW532" s="73"/>
      <c r="AX532" s="73"/>
      <c r="AY532" s="73"/>
      <c r="AZ532" s="73"/>
      <c r="BA532" s="73"/>
      <c r="BB532" s="73">
        <v>61.24</v>
      </c>
      <c r="BC532" s="73">
        <v>56.98</v>
      </c>
      <c r="BD532" s="73"/>
      <c r="BE532" s="73">
        <v>125.64</v>
      </c>
      <c r="BF532" s="15">
        <v>102.22</v>
      </c>
      <c r="BG532" s="15">
        <v>62.53</v>
      </c>
      <c r="BH532" s="15">
        <v>58.78</v>
      </c>
      <c r="BI532" s="73">
        <v>42.12</v>
      </c>
      <c r="BJ532" s="15">
        <v>26.58</v>
      </c>
      <c r="BK532" s="15">
        <v>41.25</v>
      </c>
      <c r="BL532" s="15">
        <v>33.89</v>
      </c>
      <c r="BM532" s="15">
        <v>85.01</v>
      </c>
      <c r="BN532" s="73">
        <v>104.67</v>
      </c>
      <c r="BO532" s="15">
        <v>12.4</v>
      </c>
      <c r="BP532" s="15">
        <v>36.450000000000003</v>
      </c>
      <c r="BQ532" s="15">
        <v>58.79</v>
      </c>
      <c r="BU532" s="73"/>
      <c r="BV532" s="73"/>
      <c r="BW532" s="73"/>
      <c r="BX532" s="73"/>
      <c r="BY532" s="73"/>
      <c r="BZ532" s="73"/>
      <c r="CA532" s="73"/>
      <c r="CB532" s="73"/>
      <c r="CC532" s="73"/>
      <c r="CD532" s="73"/>
      <c r="CE532" s="73"/>
      <c r="CF532" s="73"/>
    </row>
    <row r="533" spans="1:84">
      <c r="A533" s="71">
        <v>37282</v>
      </c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  <c r="AJ533" s="73"/>
      <c r="AK533" s="73"/>
      <c r="AL533" s="73"/>
      <c r="AM533" s="73"/>
      <c r="AN533" s="73"/>
      <c r="AO533" s="73"/>
      <c r="AP533" s="73"/>
      <c r="AQ533" s="73"/>
      <c r="AR533" s="73"/>
      <c r="AS533" s="73"/>
      <c r="AT533" s="73"/>
      <c r="AU533" s="73"/>
      <c r="AV533" s="73"/>
      <c r="AW533" s="73"/>
      <c r="AX533" s="73"/>
      <c r="AY533" s="73"/>
      <c r="AZ533" s="73"/>
      <c r="BA533" s="73"/>
      <c r="BB533" s="73">
        <v>61.19</v>
      </c>
      <c r="BC533" s="73">
        <v>57.1</v>
      </c>
      <c r="BD533" s="73"/>
      <c r="BE533" s="73">
        <v>125.84</v>
      </c>
      <c r="BF533" s="15">
        <v>101.66</v>
      </c>
      <c r="BG533" s="15">
        <v>63.85</v>
      </c>
      <c r="BH533" s="15">
        <v>57.43</v>
      </c>
      <c r="BI533" s="73">
        <v>39.9</v>
      </c>
      <c r="BJ533" s="15">
        <v>26.22</v>
      </c>
      <c r="BK533" s="15">
        <v>41.26</v>
      </c>
      <c r="BL533" s="15">
        <v>36.19</v>
      </c>
      <c r="BM533" s="15">
        <v>82.72</v>
      </c>
      <c r="BN533" s="73">
        <v>101.8</v>
      </c>
      <c r="BO533" s="15">
        <v>12.15</v>
      </c>
      <c r="BP533" s="15">
        <v>31.88</v>
      </c>
      <c r="BQ533" s="15">
        <v>55.04</v>
      </c>
      <c r="BU533" s="73"/>
      <c r="BV533" s="73"/>
      <c r="BW533" s="73"/>
      <c r="BX533" s="73"/>
      <c r="BY533" s="73"/>
      <c r="BZ533" s="73"/>
      <c r="CA533" s="73"/>
      <c r="CB533" s="73"/>
      <c r="CC533" s="73"/>
      <c r="CD533" s="73"/>
      <c r="CE533" s="73"/>
      <c r="CF533" s="73"/>
    </row>
    <row r="534" spans="1:84">
      <c r="A534" s="71">
        <v>37289</v>
      </c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  <c r="AJ534" s="73"/>
      <c r="AK534" s="73"/>
      <c r="AL534" s="73"/>
      <c r="AM534" s="73"/>
      <c r="AN534" s="73"/>
      <c r="AO534" s="73"/>
      <c r="AP534" s="73"/>
      <c r="AQ534" s="73"/>
      <c r="AR534" s="73"/>
      <c r="AS534" s="73"/>
      <c r="AT534" s="73"/>
      <c r="AU534" s="73"/>
      <c r="AV534" s="73"/>
      <c r="AW534" s="73"/>
      <c r="AX534" s="73"/>
      <c r="AY534" s="73"/>
      <c r="AZ534" s="73"/>
      <c r="BA534" s="73"/>
      <c r="BB534" s="73">
        <v>60.82</v>
      </c>
      <c r="BC534" s="73">
        <v>55.67</v>
      </c>
      <c r="BD534" s="73"/>
      <c r="BE534" s="73">
        <v>120.86</v>
      </c>
      <c r="BF534" s="15">
        <v>104.55</v>
      </c>
      <c r="BG534" s="15">
        <v>63.82</v>
      </c>
      <c r="BH534" s="15">
        <v>57.16</v>
      </c>
      <c r="BI534" s="73">
        <v>41.33</v>
      </c>
      <c r="BJ534" s="15">
        <v>25.5</v>
      </c>
      <c r="BK534" s="15">
        <v>38.68</v>
      </c>
      <c r="BL534" s="15">
        <v>35.86</v>
      </c>
      <c r="BM534" s="15">
        <v>85.56</v>
      </c>
      <c r="BN534" s="73">
        <v>94.12</v>
      </c>
      <c r="BO534" s="15">
        <v>12.09</v>
      </c>
      <c r="BP534" s="15">
        <v>32.729999999999997</v>
      </c>
      <c r="BQ534" s="15">
        <v>53.42</v>
      </c>
      <c r="BU534" s="73"/>
      <c r="BV534" s="73"/>
      <c r="BW534" s="73"/>
      <c r="BX534" s="73"/>
      <c r="BY534" s="73"/>
      <c r="BZ534" s="73"/>
      <c r="CA534" s="73"/>
      <c r="CB534" s="73"/>
      <c r="CC534" s="73"/>
      <c r="CD534" s="73"/>
      <c r="CE534" s="73"/>
      <c r="CF534" s="73"/>
    </row>
    <row r="535" spans="1:84">
      <c r="A535" s="71">
        <v>37296</v>
      </c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  <c r="AJ535" s="73"/>
      <c r="AK535" s="73"/>
      <c r="AL535" s="73"/>
      <c r="AM535" s="73"/>
      <c r="AN535" s="73"/>
      <c r="AO535" s="73"/>
      <c r="AP535" s="73"/>
      <c r="AQ535" s="73"/>
      <c r="AR535" s="73"/>
      <c r="AS535" s="73"/>
      <c r="AT535" s="73"/>
      <c r="AU535" s="73"/>
      <c r="AV535" s="73"/>
      <c r="AW535" s="73"/>
      <c r="AX535" s="73"/>
      <c r="AY535" s="73"/>
      <c r="AZ535" s="73"/>
      <c r="BA535" s="73"/>
      <c r="BB535" s="73">
        <v>60.78</v>
      </c>
      <c r="BC535" s="73">
        <v>56.11</v>
      </c>
      <c r="BD535" s="73"/>
      <c r="BE535" s="73">
        <v>116.41</v>
      </c>
      <c r="BF535" s="15">
        <v>105.02</v>
      </c>
      <c r="BG535" s="15">
        <v>62.8</v>
      </c>
      <c r="BH535" s="15">
        <v>57</v>
      </c>
      <c r="BI535" s="73">
        <v>41.05</v>
      </c>
      <c r="BJ535" s="15">
        <v>25.06</v>
      </c>
      <c r="BK535" s="15">
        <v>40.21</v>
      </c>
      <c r="BL535" s="15">
        <v>35.83</v>
      </c>
      <c r="BM535" s="15">
        <v>83.68</v>
      </c>
      <c r="BN535" s="73">
        <v>85.46</v>
      </c>
      <c r="BO535" s="15">
        <v>12.37</v>
      </c>
      <c r="BP535" s="15">
        <v>22.74</v>
      </c>
      <c r="BQ535" s="15">
        <v>48.15</v>
      </c>
      <c r="BU535" s="73"/>
      <c r="BV535" s="73"/>
      <c r="BW535" s="73"/>
      <c r="BX535" s="73"/>
      <c r="BY535" s="73"/>
      <c r="BZ535" s="73"/>
      <c r="CA535" s="73"/>
      <c r="CB535" s="73"/>
      <c r="CC535" s="73"/>
      <c r="CD535" s="73"/>
      <c r="CE535" s="73"/>
      <c r="CF535" s="73"/>
    </row>
    <row r="536" spans="1:84">
      <c r="A536" s="71">
        <v>37303</v>
      </c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  <c r="AJ536" s="73"/>
      <c r="AK536" s="73"/>
      <c r="AL536" s="73"/>
      <c r="AM536" s="73"/>
      <c r="AN536" s="73"/>
      <c r="AO536" s="73"/>
      <c r="AP536" s="73"/>
      <c r="AQ536" s="73"/>
      <c r="AR536" s="73"/>
      <c r="AS536" s="73"/>
      <c r="AT536" s="73"/>
      <c r="AU536" s="73"/>
      <c r="AV536" s="73"/>
      <c r="AW536" s="73"/>
      <c r="AX536" s="73"/>
      <c r="AY536" s="73"/>
      <c r="AZ536" s="73"/>
      <c r="BA536" s="73"/>
      <c r="BB536" s="73">
        <v>60.94</v>
      </c>
      <c r="BC536" s="73">
        <v>55.63</v>
      </c>
      <c r="BD536" s="73"/>
      <c r="BE536" s="73">
        <v>116.05</v>
      </c>
      <c r="BF536" s="15">
        <v>109.53</v>
      </c>
      <c r="BG536" s="15">
        <v>61.12</v>
      </c>
      <c r="BH536" s="15">
        <v>56.19</v>
      </c>
      <c r="BI536" s="73">
        <v>41.73</v>
      </c>
      <c r="BJ536" s="15">
        <v>25.43</v>
      </c>
      <c r="BK536" s="15">
        <v>39.65</v>
      </c>
      <c r="BL536" s="15">
        <v>35.700000000000003</v>
      </c>
      <c r="BM536" s="15">
        <v>85.15</v>
      </c>
      <c r="BN536" s="73">
        <v>85.15</v>
      </c>
      <c r="BO536" s="15">
        <v>12.19</v>
      </c>
      <c r="BP536" s="15">
        <v>20.85</v>
      </c>
      <c r="BQ536" s="15">
        <v>39.36</v>
      </c>
      <c r="BU536" s="73"/>
      <c r="BV536" s="73"/>
      <c r="BW536" s="73"/>
      <c r="BX536" s="73"/>
      <c r="BY536" s="73"/>
      <c r="BZ536" s="73"/>
      <c r="CA536" s="73"/>
      <c r="CB536" s="73"/>
      <c r="CC536" s="73"/>
      <c r="CD536" s="73"/>
      <c r="CE536" s="73"/>
      <c r="CF536" s="73"/>
    </row>
    <row r="537" spans="1:84">
      <c r="A537" s="71">
        <v>37310</v>
      </c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  <c r="AJ537" s="73"/>
      <c r="AK537" s="73"/>
      <c r="AL537" s="73"/>
      <c r="AM537" s="73"/>
      <c r="AN537" s="73"/>
      <c r="AO537" s="73"/>
      <c r="AP537" s="73"/>
      <c r="AQ537" s="73"/>
      <c r="AR537" s="73"/>
      <c r="AS537" s="73"/>
      <c r="AT537" s="73"/>
      <c r="AU537" s="73"/>
      <c r="AV537" s="73"/>
      <c r="AW537" s="73"/>
      <c r="AX537" s="73"/>
      <c r="AY537" s="73"/>
      <c r="AZ537" s="73"/>
      <c r="BA537" s="73"/>
      <c r="BB537" s="73">
        <v>60.88</v>
      </c>
      <c r="BC537" s="73">
        <v>56.06</v>
      </c>
      <c r="BD537" s="73"/>
      <c r="BE537" s="73">
        <v>115.96</v>
      </c>
      <c r="BF537" s="15">
        <v>108.82</v>
      </c>
      <c r="BG537" s="15">
        <v>62.42</v>
      </c>
      <c r="BH537" s="15">
        <v>56.37</v>
      </c>
      <c r="BI537" s="73">
        <v>41.01</v>
      </c>
      <c r="BJ537" s="15">
        <v>24.61</v>
      </c>
      <c r="BK537" s="15">
        <v>39.880000000000003</v>
      </c>
      <c r="BL537" s="15">
        <v>35.6</v>
      </c>
      <c r="BM537" s="15">
        <v>84.03</v>
      </c>
      <c r="BN537" s="73">
        <v>77.83</v>
      </c>
      <c r="BO537" s="15">
        <v>12.19</v>
      </c>
      <c r="BP537" s="15">
        <v>20.239999999999998</v>
      </c>
      <c r="BQ537" s="15">
        <v>39.53</v>
      </c>
      <c r="BU537" s="73"/>
      <c r="BV537" s="73"/>
      <c r="BW537" s="73"/>
      <c r="BX537" s="73"/>
      <c r="BY537" s="73"/>
      <c r="BZ537" s="73"/>
      <c r="CA537" s="73"/>
      <c r="CB537" s="73"/>
      <c r="CC537" s="73"/>
      <c r="CD537" s="73"/>
      <c r="CE537" s="73"/>
      <c r="CF537" s="73"/>
    </row>
    <row r="538" spans="1:84">
      <c r="A538" s="71">
        <v>37317</v>
      </c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  <c r="AJ538" s="73"/>
      <c r="AK538" s="73"/>
      <c r="AL538" s="73"/>
      <c r="AM538" s="73"/>
      <c r="AN538" s="73"/>
      <c r="AO538" s="73"/>
      <c r="AP538" s="73"/>
      <c r="AQ538" s="73"/>
      <c r="AR538" s="73"/>
      <c r="AS538" s="73"/>
      <c r="AT538" s="73"/>
      <c r="AU538" s="73"/>
      <c r="AV538" s="73"/>
      <c r="AW538" s="73"/>
      <c r="AX538" s="73"/>
      <c r="AY538" s="73"/>
      <c r="AZ538" s="73"/>
      <c r="BA538" s="73"/>
      <c r="BB538" s="73">
        <v>60.97</v>
      </c>
      <c r="BC538" s="73">
        <v>55.39</v>
      </c>
      <c r="BD538" s="73"/>
      <c r="BE538" s="73">
        <v>124.29</v>
      </c>
      <c r="BF538" s="15">
        <v>113.54</v>
      </c>
      <c r="BG538" s="15">
        <v>64.239999999999995</v>
      </c>
      <c r="BH538" s="15">
        <v>60.78</v>
      </c>
      <c r="BI538" s="73">
        <v>41.48</v>
      </c>
      <c r="BJ538" s="15">
        <v>23.63</v>
      </c>
      <c r="BK538" s="15">
        <v>40.08</v>
      </c>
      <c r="BL538" s="15">
        <v>35.729999999999997</v>
      </c>
      <c r="BM538" s="15">
        <v>85.5</v>
      </c>
      <c r="BN538" s="73">
        <v>71.69</v>
      </c>
      <c r="BO538" s="15">
        <v>12.45</v>
      </c>
      <c r="BP538" s="15">
        <v>20.83</v>
      </c>
      <c r="BQ538" s="15">
        <v>39.07</v>
      </c>
      <c r="BU538" s="73"/>
      <c r="BV538" s="73"/>
      <c r="BW538" s="73"/>
      <c r="BX538" s="73"/>
      <c r="BY538" s="73"/>
      <c r="BZ538" s="73"/>
      <c r="CA538" s="73"/>
      <c r="CB538" s="73"/>
      <c r="CC538" s="73"/>
      <c r="CD538" s="73"/>
      <c r="CE538" s="73"/>
      <c r="CF538" s="73"/>
    </row>
    <row r="539" spans="1:84">
      <c r="A539" s="71">
        <v>37324</v>
      </c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  <c r="AJ539" s="73"/>
      <c r="AK539" s="73"/>
      <c r="AL539" s="73"/>
      <c r="AM539" s="73"/>
      <c r="AN539" s="73"/>
      <c r="AO539" s="73"/>
      <c r="AP539" s="73"/>
      <c r="AQ539" s="73"/>
      <c r="AR539" s="73"/>
      <c r="AS539" s="73"/>
      <c r="AT539" s="73"/>
      <c r="AU539" s="73"/>
      <c r="AV539" s="73"/>
      <c r="AW539" s="73"/>
      <c r="AX539" s="73"/>
      <c r="AY539" s="73"/>
      <c r="AZ539" s="73"/>
      <c r="BA539" s="73"/>
      <c r="BB539" s="73">
        <v>60.94</v>
      </c>
      <c r="BC539" s="73">
        <v>55.7</v>
      </c>
      <c r="BD539" s="73"/>
      <c r="BE539" s="73">
        <v>131.58000000000001</v>
      </c>
      <c r="BF539" s="15">
        <v>124.47</v>
      </c>
      <c r="BG539" s="15">
        <v>70.12</v>
      </c>
      <c r="BH539" s="15">
        <v>67.430000000000007</v>
      </c>
      <c r="BI539" s="73">
        <v>40.72</v>
      </c>
      <c r="BJ539" s="15">
        <v>22.53</v>
      </c>
      <c r="BK539" s="15">
        <v>39.520000000000003</v>
      </c>
      <c r="BL539" s="15">
        <v>35.24</v>
      </c>
      <c r="BM539" s="15">
        <v>84.11</v>
      </c>
      <c r="BN539" s="73">
        <v>71.599999999999994</v>
      </c>
      <c r="BO539" s="15">
        <v>12.22</v>
      </c>
      <c r="BP539" s="15">
        <v>20.32</v>
      </c>
      <c r="BQ539" s="15">
        <v>38.29</v>
      </c>
      <c r="BU539" s="73"/>
      <c r="BV539" s="73"/>
      <c r="BW539" s="73"/>
      <c r="BX539" s="73"/>
      <c r="BY539" s="73"/>
      <c r="BZ539" s="73"/>
      <c r="CA539" s="73"/>
      <c r="CB539" s="73"/>
      <c r="CC539" s="73"/>
      <c r="CD539" s="73"/>
      <c r="CE539" s="73"/>
      <c r="CF539" s="73"/>
    </row>
    <row r="540" spans="1:84">
      <c r="A540" s="71">
        <v>37331</v>
      </c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  <c r="AJ540" s="73"/>
      <c r="AK540" s="73"/>
      <c r="AL540" s="73"/>
      <c r="AM540" s="73"/>
      <c r="AN540" s="73"/>
      <c r="AO540" s="73"/>
      <c r="AP540" s="73"/>
      <c r="AQ540" s="73"/>
      <c r="AR540" s="73"/>
      <c r="AS540" s="73"/>
      <c r="AT540" s="73"/>
      <c r="AU540" s="73"/>
      <c r="AV540" s="73"/>
      <c r="AW540" s="73"/>
      <c r="AX540" s="73"/>
      <c r="AY540" s="73"/>
      <c r="AZ540" s="73"/>
      <c r="BA540" s="73"/>
      <c r="BB540" s="73">
        <v>61.03</v>
      </c>
      <c r="BC540" s="73">
        <v>55.22</v>
      </c>
      <c r="BD540" s="73"/>
      <c r="BE540" s="73">
        <v>130.21</v>
      </c>
      <c r="BF540" s="15">
        <v>126.99</v>
      </c>
      <c r="BG540" s="15">
        <v>71.64</v>
      </c>
      <c r="BH540" s="15">
        <v>67.77</v>
      </c>
      <c r="BI540" s="73">
        <v>37.71</v>
      </c>
      <c r="BJ540" s="15">
        <v>20.84</v>
      </c>
      <c r="BK540" s="15">
        <v>38.340000000000003</v>
      </c>
      <c r="BL540" s="15">
        <v>33.79</v>
      </c>
      <c r="BM540" s="15">
        <v>82.81</v>
      </c>
      <c r="BN540" s="73">
        <v>72.150000000000006</v>
      </c>
      <c r="BO540" s="15">
        <v>12.2</v>
      </c>
      <c r="BP540" s="15">
        <v>21.03</v>
      </c>
      <c r="BQ540" s="15">
        <v>38.67</v>
      </c>
      <c r="BU540" s="73"/>
      <c r="BV540" s="73"/>
      <c r="BW540" s="73"/>
      <c r="BX540" s="73"/>
      <c r="BY540" s="73"/>
      <c r="BZ540" s="73"/>
      <c r="CA540" s="73"/>
      <c r="CB540" s="73"/>
      <c r="CC540" s="73"/>
      <c r="CD540" s="73"/>
      <c r="CE540" s="73"/>
      <c r="CF540" s="73"/>
    </row>
    <row r="541" spans="1:84">
      <c r="A541" s="71">
        <v>37338</v>
      </c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  <c r="AJ541" s="73"/>
      <c r="AK541" s="73"/>
      <c r="AL541" s="73"/>
      <c r="AM541" s="73"/>
      <c r="AN541" s="73"/>
      <c r="AO541" s="73"/>
      <c r="AP541" s="73"/>
      <c r="AQ541" s="73"/>
      <c r="AR541" s="73"/>
      <c r="AS541" s="73"/>
      <c r="AT541" s="73"/>
      <c r="AU541" s="73"/>
      <c r="AV541" s="73"/>
      <c r="AW541" s="73"/>
      <c r="AX541" s="73"/>
      <c r="AY541" s="73"/>
      <c r="AZ541" s="73"/>
      <c r="BA541" s="73"/>
      <c r="BB541" s="73">
        <v>60.84</v>
      </c>
      <c r="BC541" s="73">
        <v>54.18</v>
      </c>
      <c r="BD541" s="73"/>
      <c r="BE541" s="73">
        <v>127.4</v>
      </c>
      <c r="BF541" s="15">
        <v>130.72</v>
      </c>
      <c r="BG541" s="15">
        <v>69.45</v>
      </c>
      <c r="BH541" s="15">
        <v>62.77</v>
      </c>
      <c r="BI541" s="73">
        <v>37.56</v>
      </c>
      <c r="BJ541" s="15">
        <v>19.649999999999999</v>
      </c>
      <c r="BK541" s="15">
        <v>36.5</v>
      </c>
      <c r="BL541" s="15">
        <v>33.31</v>
      </c>
      <c r="BM541" s="15">
        <v>83.22</v>
      </c>
      <c r="BN541" s="73">
        <v>66.69</v>
      </c>
      <c r="BO541" s="15">
        <v>12.18</v>
      </c>
      <c r="BP541" s="15">
        <v>20.77</v>
      </c>
      <c r="BQ541" s="15">
        <v>42.81</v>
      </c>
      <c r="BU541" s="73"/>
      <c r="BV541" s="73"/>
      <c r="BW541" s="73"/>
      <c r="BX541" s="73"/>
      <c r="BY541" s="73"/>
      <c r="BZ541" s="73"/>
      <c r="CA541" s="73"/>
      <c r="CB541" s="73"/>
      <c r="CC541" s="73"/>
      <c r="CD541" s="73"/>
      <c r="CE541" s="73"/>
      <c r="CF541" s="73"/>
    </row>
    <row r="542" spans="1:84">
      <c r="A542" s="71">
        <v>37345</v>
      </c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  <c r="AJ542" s="73"/>
      <c r="AK542" s="73"/>
      <c r="AL542" s="73"/>
      <c r="AM542" s="73"/>
      <c r="AN542" s="73"/>
      <c r="AO542" s="73"/>
      <c r="AP542" s="73"/>
      <c r="AQ542" s="73"/>
      <c r="AR542" s="73"/>
      <c r="AS542" s="73"/>
      <c r="AT542" s="73"/>
      <c r="AU542" s="73"/>
      <c r="AV542" s="73"/>
      <c r="AW542" s="73"/>
      <c r="AX542" s="73"/>
      <c r="AY542" s="73"/>
      <c r="AZ542" s="73"/>
      <c r="BA542" s="73"/>
      <c r="BB542" s="73">
        <v>60.53</v>
      </c>
      <c r="BC542" s="73">
        <v>52.95</v>
      </c>
      <c r="BD542" s="73"/>
      <c r="BE542" s="73">
        <v>122.12</v>
      </c>
      <c r="BF542" s="15">
        <v>133.1</v>
      </c>
      <c r="BG542" s="15">
        <v>64.97</v>
      </c>
      <c r="BH542" s="15">
        <v>58.57</v>
      </c>
      <c r="BI542" s="73">
        <v>36.89</v>
      </c>
      <c r="BJ542" s="15">
        <v>18.61</v>
      </c>
      <c r="BK542" s="15">
        <v>34.450000000000003</v>
      </c>
      <c r="BL542" s="15">
        <v>30.9</v>
      </c>
      <c r="BM542" s="15">
        <v>79.98</v>
      </c>
      <c r="BN542" s="73">
        <v>64.33</v>
      </c>
      <c r="BO542" s="15">
        <v>12.08</v>
      </c>
      <c r="BP542" s="15">
        <v>22.59</v>
      </c>
      <c r="BQ542" s="15">
        <v>44.06</v>
      </c>
      <c r="BU542" s="73"/>
      <c r="BV542" s="73"/>
      <c r="BW542" s="73"/>
      <c r="BX542" s="73"/>
      <c r="BY542" s="73"/>
      <c r="BZ542" s="73"/>
      <c r="CA542" s="73"/>
      <c r="CB542" s="73"/>
      <c r="CC542" s="73"/>
      <c r="CD542" s="73"/>
      <c r="CE542" s="73"/>
      <c r="CF542" s="73"/>
    </row>
    <row r="543" spans="1:84">
      <c r="A543" s="71">
        <v>37352</v>
      </c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  <c r="AJ543" s="73"/>
      <c r="AK543" s="73"/>
      <c r="AL543" s="73"/>
      <c r="AM543" s="73"/>
      <c r="AN543" s="73"/>
      <c r="AO543" s="73"/>
      <c r="AP543" s="73"/>
      <c r="AQ543" s="73"/>
      <c r="AR543" s="73"/>
      <c r="AS543" s="73"/>
      <c r="AT543" s="73"/>
      <c r="AU543" s="73"/>
      <c r="AV543" s="73"/>
      <c r="AW543" s="73"/>
      <c r="AX543" s="73"/>
      <c r="AY543" s="73"/>
      <c r="AZ543" s="73"/>
      <c r="BA543" s="73"/>
      <c r="BB543" s="73">
        <v>60.6</v>
      </c>
      <c r="BC543" s="73">
        <v>53.64</v>
      </c>
      <c r="BD543" s="73"/>
      <c r="BE543" s="73">
        <v>123.58</v>
      </c>
      <c r="BF543" s="15">
        <v>131.06</v>
      </c>
      <c r="BG543" s="15">
        <v>63.47</v>
      </c>
      <c r="BH543" s="15">
        <v>59.76</v>
      </c>
      <c r="BI543" s="73">
        <v>35.11</v>
      </c>
      <c r="BJ543" s="15">
        <v>18.55</v>
      </c>
      <c r="BK543" s="15">
        <v>33.020000000000003</v>
      </c>
      <c r="BL543" s="15">
        <v>30.93</v>
      </c>
      <c r="BM543" s="15">
        <v>82.09</v>
      </c>
      <c r="BN543" s="73">
        <v>61.47</v>
      </c>
      <c r="BO543" s="15">
        <v>12.43</v>
      </c>
      <c r="BP543" s="15">
        <v>20.73</v>
      </c>
      <c r="BQ543" s="15">
        <v>43.2</v>
      </c>
      <c r="BU543" s="73"/>
      <c r="BV543" s="73"/>
      <c r="BW543" s="73"/>
      <c r="BX543" s="73"/>
      <c r="BY543" s="73"/>
      <c r="BZ543" s="73"/>
      <c r="CA543" s="73"/>
      <c r="CB543" s="73"/>
      <c r="CC543" s="73"/>
      <c r="CD543" s="73"/>
      <c r="CE543" s="73"/>
      <c r="CF543" s="73"/>
    </row>
    <row r="544" spans="1:84">
      <c r="A544" s="71">
        <v>37359</v>
      </c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  <c r="AJ544" s="73"/>
      <c r="AK544" s="73"/>
      <c r="AL544" s="73"/>
      <c r="AM544" s="73"/>
      <c r="AN544" s="73"/>
      <c r="AO544" s="73"/>
      <c r="AP544" s="73"/>
      <c r="AQ544" s="73"/>
      <c r="AR544" s="73"/>
      <c r="AS544" s="73"/>
      <c r="AT544" s="73"/>
      <c r="AU544" s="73"/>
      <c r="AV544" s="73"/>
      <c r="AW544" s="73"/>
      <c r="AX544" s="73"/>
      <c r="AY544" s="73"/>
      <c r="AZ544" s="73"/>
      <c r="BA544" s="73"/>
      <c r="BB544" s="73">
        <v>60.48</v>
      </c>
      <c r="BC544" s="73">
        <v>54.09</v>
      </c>
      <c r="BD544" s="73"/>
      <c r="BE544" s="73">
        <v>122.83</v>
      </c>
      <c r="BF544" s="15">
        <v>133.69</v>
      </c>
      <c r="BG544" s="15">
        <v>65.92</v>
      </c>
      <c r="BH544" s="15">
        <v>60.78</v>
      </c>
      <c r="BI544" s="73">
        <v>35.24</v>
      </c>
      <c r="BJ544" s="15">
        <v>19.27</v>
      </c>
      <c r="BK544" s="15">
        <v>34.200000000000003</v>
      </c>
      <c r="BL544" s="15">
        <v>30.81</v>
      </c>
      <c r="BM544" s="15">
        <v>80.91</v>
      </c>
      <c r="BN544" s="73">
        <v>63.02</v>
      </c>
      <c r="BO544" s="15">
        <v>12.28</v>
      </c>
      <c r="BP544" s="15">
        <v>20.32</v>
      </c>
      <c r="BQ544" s="15">
        <v>43.53</v>
      </c>
      <c r="BU544" s="73"/>
      <c r="BV544" s="73"/>
      <c r="BW544" s="73"/>
      <c r="BX544" s="73"/>
      <c r="BY544" s="73"/>
      <c r="BZ544" s="73"/>
      <c r="CA544" s="73"/>
      <c r="CB544" s="73"/>
      <c r="CC544" s="73"/>
      <c r="CD544" s="73"/>
      <c r="CE544" s="73"/>
      <c r="CF544" s="73"/>
    </row>
    <row r="545" spans="1:84">
      <c r="A545" s="71">
        <v>37366</v>
      </c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  <c r="AJ545" s="73"/>
      <c r="AK545" s="73"/>
      <c r="AL545" s="73"/>
      <c r="AM545" s="73"/>
      <c r="AN545" s="73"/>
      <c r="AO545" s="73"/>
      <c r="AP545" s="73"/>
      <c r="AQ545" s="73"/>
      <c r="AR545" s="73"/>
      <c r="AS545" s="73"/>
      <c r="AT545" s="73"/>
      <c r="AU545" s="73"/>
      <c r="AV545" s="73"/>
      <c r="AW545" s="73"/>
      <c r="AX545" s="73"/>
      <c r="AY545" s="73"/>
      <c r="AZ545" s="73"/>
      <c r="BA545" s="73"/>
      <c r="BB545" s="73">
        <v>61.03</v>
      </c>
      <c r="BC545" s="73">
        <v>53.09</v>
      </c>
      <c r="BD545" s="73"/>
      <c r="BE545" s="73">
        <v>121.97</v>
      </c>
      <c r="BF545" s="15">
        <v>133.28</v>
      </c>
      <c r="BG545" s="15">
        <v>66.67</v>
      </c>
      <c r="BH545" s="15">
        <v>62.91</v>
      </c>
      <c r="BI545" s="73">
        <v>36.68</v>
      </c>
      <c r="BJ545" s="15">
        <v>19.78</v>
      </c>
      <c r="BK545" s="15">
        <v>34.049999999999997</v>
      </c>
      <c r="BL545" s="15">
        <v>29.41</v>
      </c>
      <c r="BM545" s="15">
        <v>79.760000000000005</v>
      </c>
      <c r="BN545" s="73">
        <v>63.01</v>
      </c>
      <c r="BO545" s="15">
        <v>12.24</v>
      </c>
      <c r="BP545" s="15">
        <v>20.420000000000002</v>
      </c>
      <c r="BQ545" s="15">
        <v>44.05</v>
      </c>
      <c r="BU545" s="73"/>
      <c r="BV545" s="73"/>
      <c r="BW545" s="73"/>
      <c r="BX545" s="73"/>
      <c r="BY545" s="73"/>
      <c r="BZ545" s="73"/>
      <c r="CA545" s="73"/>
      <c r="CB545" s="73"/>
      <c r="CC545" s="73"/>
      <c r="CD545" s="73"/>
      <c r="CE545" s="73"/>
      <c r="CF545" s="73"/>
    </row>
    <row r="546" spans="1:84">
      <c r="A546" s="71">
        <v>37373</v>
      </c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  <c r="AJ546" s="73"/>
      <c r="AK546" s="73"/>
      <c r="AL546" s="73"/>
      <c r="AM546" s="73"/>
      <c r="AN546" s="73"/>
      <c r="AO546" s="73"/>
      <c r="AP546" s="73"/>
      <c r="AQ546" s="73"/>
      <c r="AR546" s="73"/>
      <c r="AS546" s="73"/>
      <c r="AT546" s="73"/>
      <c r="AU546" s="73"/>
      <c r="AV546" s="73"/>
      <c r="AW546" s="73"/>
      <c r="AX546" s="73"/>
      <c r="AY546" s="73"/>
      <c r="AZ546" s="73"/>
      <c r="BA546" s="73"/>
      <c r="BB546" s="73">
        <v>61.05</v>
      </c>
      <c r="BC546" s="73">
        <v>53.84</v>
      </c>
      <c r="BD546" s="73"/>
      <c r="BE546" s="73">
        <v>132.91</v>
      </c>
      <c r="BF546" s="15">
        <v>132.66</v>
      </c>
      <c r="BG546" s="15">
        <v>72.209999999999994</v>
      </c>
      <c r="BH546" s="15">
        <v>68.91</v>
      </c>
      <c r="BI546" s="73">
        <v>34.67</v>
      </c>
      <c r="BJ546" s="15">
        <v>19.36</v>
      </c>
      <c r="BK546" s="15">
        <v>33.28</v>
      </c>
      <c r="BL546" s="15">
        <v>29.89</v>
      </c>
      <c r="BM546" s="15">
        <v>81.430000000000007</v>
      </c>
      <c r="BN546" s="73">
        <v>62.56</v>
      </c>
      <c r="BO546" s="15">
        <v>12.17</v>
      </c>
      <c r="BP546" s="15">
        <v>20.420000000000002</v>
      </c>
      <c r="BQ546" s="15">
        <v>44.08</v>
      </c>
      <c r="BU546" s="73"/>
      <c r="BV546" s="73"/>
      <c r="BW546" s="73"/>
      <c r="BX546" s="73"/>
      <c r="BY546" s="73"/>
      <c r="BZ546" s="73"/>
      <c r="CA546" s="73"/>
      <c r="CB546" s="73"/>
      <c r="CC546" s="73"/>
      <c r="CD546" s="73"/>
      <c r="CE546" s="73"/>
      <c r="CF546" s="73"/>
    </row>
    <row r="547" spans="1:84">
      <c r="A547" s="71">
        <v>37380</v>
      </c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  <c r="AJ547" s="73"/>
      <c r="AK547" s="73"/>
      <c r="AL547" s="73"/>
      <c r="AM547" s="73"/>
      <c r="AN547" s="73"/>
      <c r="AO547" s="73"/>
      <c r="AP547" s="73"/>
      <c r="AQ547" s="73"/>
      <c r="AR547" s="73"/>
      <c r="AS547" s="73"/>
      <c r="AT547" s="73"/>
      <c r="AU547" s="73"/>
      <c r="AV547" s="73"/>
      <c r="AW547" s="73"/>
      <c r="AX547" s="73"/>
      <c r="AY547" s="73"/>
      <c r="AZ547" s="73"/>
      <c r="BA547" s="73"/>
      <c r="BB547" s="73">
        <v>61.85</v>
      </c>
      <c r="BC547" s="73">
        <v>55.83</v>
      </c>
      <c r="BD547" s="73"/>
      <c r="BE547" s="73">
        <v>141.27000000000001</v>
      </c>
      <c r="BF547" s="15">
        <v>125.83</v>
      </c>
      <c r="BG547" s="15">
        <v>79.430000000000007</v>
      </c>
      <c r="BH547" s="15">
        <v>77.75</v>
      </c>
      <c r="BI547" s="73">
        <v>35.51</v>
      </c>
      <c r="BJ547" s="15">
        <v>19.670000000000002</v>
      </c>
      <c r="BK547" s="15">
        <v>33.450000000000003</v>
      </c>
      <c r="BL547" s="15">
        <v>29.43</v>
      </c>
      <c r="BM547" s="15">
        <v>77.55</v>
      </c>
      <c r="BN547" s="73">
        <v>59.43</v>
      </c>
      <c r="BO547" s="15">
        <v>12.04</v>
      </c>
      <c r="BP547" s="15">
        <v>21.03</v>
      </c>
      <c r="BQ547" s="15">
        <v>42.71</v>
      </c>
      <c r="BU547" s="73"/>
      <c r="BV547" s="73"/>
      <c r="BW547" s="73"/>
      <c r="BX547" s="73"/>
      <c r="BY547" s="73"/>
      <c r="BZ547" s="73"/>
      <c r="CA547" s="73"/>
      <c r="CB547" s="73"/>
      <c r="CC547" s="73"/>
      <c r="CD547" s="73"/>
      <c r="CE547" s="73"/>
      <c r="CF547" s="73"/>
    </row>
    <row r="548" spans="1:84">
      <c r="A548" s="71">
        <v>37387</v>
      </c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  <c r="AJ548" s="73"/>
      <c r="AK548" s="73"/>
      <c r="AL548" s="73"/>
      <c r="AM548" s="73"/>
      <c r="AN548" s="73"/>
      <c r="AO548" s="73"/>
      <c r="AP548" s="73"/>
      <c r="AQ548" s="73"/>
      <c r="AR548" s="73"/>
      <c r="AS548" s="73"/>
      <c r="AT548" s="73"/>
      <c r="AU548" s="73"/>
      <c r="AV548" s="73"/>
      <c r="AW548" s="73"/>
      <c r="AX548" s="73"/>
      <c r="AY548" s="73"/>
      <c r="AZ548" s="73"/>
      <c r="BA548" s="73"/>
      <c r="BB548" s="73">
        <v>62.35</v>
      </c>
      <c r="BC548" s="73">
        <v>55.95</v>
      </c>
      <c r="BD548" s="73"/>
      <c r="BE548" s="73">
        <v>144.59</v>
      </c>
      <c r="BF548" s="15">
        <v>114</v>
      </c>
      <c r="BG548" s="15">
        <v>86.05</v>
      </c>
      <c r="BH548" s="15">
        <v>84.2</v>
      </c>
      <c r="BI548" s="73">
        <v>35.92</v>
      </c>
      <c r="BJ548" s="15">
        <v>20.18</v>
      </c>
      <c r="BK548" s="15">
        <v>33.94</v>
      </c>
      <c r="BL548" s="15">
        <v>29.87</v>
      </c>
      <c r="BM548" s="15">
        <v>76.47</v>
      </c>
      <c r="BN548" s="73">
        <v>56.99</v>
      </c>
      <c r="BO548" s="15">
        <v>12.28</v>
      </c>
      <c r="BP548" s="15">
        <v>20.87</v>
      </c>
      <c r="BQ548" s="15">
        <v>43.86</v>
      </c>
      <c r="BU548" s="73"/>
      <c r="BV548" s="73"/>
      <c r="BW548" s="73"/>
      <c r="BX548" s="73"/>
      <c r="BY548" s="73"/>
      <c r="BZ548" s="73"/>
      <c r="CA548" s="73"/>
      <c r="CB548" s="73"/>
      <c r="CC548" s="73"/>
      <c r="CD548" s="73"/>
      <c r="CE548" s="73"/>
      <c r="CF548" s="73"/>
    </row>
    <row r="549" spans="1:84">
      <c r="A549" s="71">
        <v>37394</v>
      </c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  <c r="AJ549" s="73"/>
      <c r="AK549" s="73"/>
      <c r="AL549" s="73"/>
      <c r="AM549" s="73"/>
      <c r="AN549" s="73"/>
      <c r="AO549" s="73"/>
      <c r="AP549" s="73"/>
      <c r="AQ549" s="73"/>
      <c r="AR549" s="73"/>
      <c r="AS549" s="73"/>
      <c r="AT549" s="73"/>
      <c r="AU549" s="73"/>
      <c r="AV549" s="73"/>
      <c r="AW549" s="73"/>
      <c r="AX549" s="73"/>
      <c r="AY549" s="73"/>
      <c r="AZ549" s="73"/>
      <c r="BA549" s="73"/>
      <c r="BB549" s="73">
        <v>62.32</v>
      </c>
      <c r="BC549" s="73">
        <v>56.77</v>
      </c>
      <c r="BD549" s="73"/>
      <c r="BE549" s="73">
        <v>143.21</v>
      </c>
      <c r="BF549" s="15">
        <v>106.93</v>
      </c>
      <c r="BG549" s="15">
        <v>81.13</v>
      </c>
      <c r="BH549" s="15">
        <v>72.55</v>
      </c>
      <c r="BI549" s="73">
        <v>35.47</v>
      </c>
      <c r="BJ549" s="15">
        <v>20.43</v>
      </c>
      <c r="BK549" s="15">
        <v>34.200000000000003</v>
      </c>
      <c r="BL549" s="15">
        <v>30.45</v>
      </c>
      <c r="BM549" s="15">
        <v>75.73</v>
      </c>
      <c r="BN549" s="73">
        <v>57.78</v>
      </c>
      <c r="BO549" s="15">
        <v>12.27</v>
      </c>
      <c r="BP549" s="15">
        <v>20.95</v>
      </c>
      <c r="BQ549" s="15">
        <v>43.53</v>
      </c>
      <c r="BU549" s="73"/>
      <c r="BV549" s="73"/>
      <c r="BW549" s="73"/>
      <c r="BX549" s="73"/>
      <c r="BY549" s="73"/>
      <c r="BZ549" s="73"/>
      <c r="CA549" s="73"/>
      <c r="CB549" s="73"/>
      <c r="CC549" s="73"/>
      <c r="CD549" s="73"/>
      <c r="CE549" s="73"/>
      <c r="CF549" s="73"/>
    </row>
    <row r="550" spans="1:84">
      <c r="A550" s="71">
        <v>37401</v>
      </c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  <c r="AJ550" s="73"/>
      <c r="AK550" s="73"/>
      <c r="AL550" s="73"/>
      <c r="AM550" s="73"/>
      <c r="AN550" s="73"/>
      <c r="AO550" s="73"/>
      <c r="AP550" s="73"/>
      <c r="AQ550" s="73"/>
      <c r="AR550" s="73"/>
      <c r="AS550" s="73"/>
      <c r="AT550" s="73"/>
      <c r="AU550" s="73"/>
      <c r="AV550" s="73"/>
      <c r="AW550" s="73"/>
      <c r="AX550" s="73"/>
      <c r="AY550" s="73"/>
      <c r="AZ550" s="73"/>
      <c r="BA550" s="73"/>
      <c r="BB550" s="73">
        <v>62.49</v>
      </c>
      <c r="BC550" s="73">
        <v>58.47</v>
      </c>
      <c r="BD550" s="73"/>
      <c r="BE550" s="73">
        <v>146.78</v>
      </c>
      <c r="BF550" s="15">
        <v>105.08</v>
      </c>
      <c r="BG550" s="15">
        <v>83.11</v>
      </c>
      <c r="BH550" s="15">
        <v>80.349999999999994</v>
      </c>
      <c r="BI550" s="73">
        <v>36.19</v>
      </c>
      <c r="BJ550" s="15">
        <v>20.51</v>
      </c>
      <c r="BK550" s="15">
        <v>34.549999999999997</v>
      </c>
      <c r="BL550" s="15">
        <v>29.35</v>
      </c>
      <c r="BM550" s="15">
        <v>75.849999999999994</v>
      </c>
      <c r="BN550" s="73">
        <v>57.98</v>
      </c>
      <c r="BO550" s="15">
        <v>12.25</v>
      </c>
      <c r="BP550" s="15">
        <v>18.43</v>
      </c>
      <c r="BQ550" s="15">
        <v>42.77</v>
      </c>
      <c r="BU550" s="73"/>
      <c r="BV550" s="73"/>
      <c r="BW550" s="73"/>
      <c r="BX550" s="73"/>
      <c r="BY550" s="73"/>
      <c r="BZ550" s="73"/>
      <c r="CA550" s="73"/>
      <c r="CB550" s="73"/>
      <c r="CC550" s="73"/>
      <c r="CD550" s="73"/>
      <c r="CE550" s="73"/>
      <c r="CF550" s="73"/>
    </row>
    <row r="551" spans="1:84">
      <c r="A551" s="71">
        <v>37408</v>
      </c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  <c r="AJ551" s="73"/>
      <c r="AK551" s="73"/>
      <c r="AL551" s="73"/>
      <c r="AM551" s="73"/>
      <c r="AN551" s="73"/>
      <c r="AO551" s="73"/>
      <c r="AP551" s="73"/>
      <c r="AQ551" s="73"/>
      <c r="AR551" s="73"/>
      <c r="AS551" s="73"/>
      <c r="AT551" s="73"/>
      <c r="AU551" s="73"/>
      <c r="AV551" s="73"/>
      <c r="AW551" s="73"/>
      <c r="AX551" s="73"/>
      <c r="AY551" s="73"/>
      <c r="AZ551" s="73"/>
      <c r="BA551" s="73"/>
      <c r="BB551" s="73">
        <v>62.76</v>
      </c>
      <c r="BC551" s="73">
        <v>58.74</v>
      </c>
      <c r="BD551" s="73"/>
      <c r="BE551" s="73">
        <v>150.27000000000001</v>
      </c>
      <c r="BF551" s="15">
        <v>107.77</v>
      </c>
      <c r="BG551" s="15">
        <v>88.87</v>
      </c>
      <c r="BH551" s="15">
        <v>86.09</v>
      </c>
      <c r="BI551" s="73">
        <v>36.29</v>
      </c>
      <c r="BJ551" s="15">
        <v>21.15</v>
      </c>
      <c r="BK551" s="15">
        <v>34.58</v>
      </c>
      <c r="BL551" s="15">
        <v>30.85</v>
      </c>
      <c r="BM551" s="15">
        <v>74.53</v>
      </c>
      <c r="BN551" s="73">
        <v>59.04</v>
      </c>
      <c r="BO551" s="15">
        <v>12.28</v>
      </c>
      <c r="BP551" s="15">
        <v>16.309999999999999</v>
      </c>
      <c r="BQ551" s="15">
        <v>39.03</v>
      </c>
      <c r="BU551" s="73"/>
      <c r="BV551" s="73"/>
      <c r="BW551" s="73"/>
      <c r="BX551" s="73"/>
      <c r="BY551" s="73"/>
      <c r="BZ551" s="73"/>
      <c r="CA551" s="73"/>
      <c r="CB551" s="73"/>
      <c r="CC551" s="73"/>
      <c r="CD551" s="73"/>
      <c r="CE551" s="73"/>
      <c r="CF551" s="73"/>
    </row>
    <row r="552" spans="1:84">
      <c r="A552" s="71">
        <v>37415</v>
      </c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  <c r="AJ552" s="73"/>
      <c r="AK552" s="73"/>
      <c r="AL552" s="73"/>
      <c r="AM552" s="73"/>
      <c r="AN552" s="73"/>
      <c r="AO552" s="73"/>
      <c r="AP552" s="73"/>
      <c r="AQ552" s="73"/>
      <c r="AR552" s="73"/>
      <c r="AS552" s="73"/>
      <c r="AT552" s="73"/>
      <c r="AU552" s="73"/>
      <c r="AV552" s="73"/>
      <c r="AW552" s="73"/>
      <c r="AX552" s="73"/>
      <c r="AY552" s="73"/>
      <c r="AZ552" s="73"/>
      <c r="BA552" s="73"/>
      <c r="BB552" s="73">
        <v>63.19</v>
      </c>
      <c r="BC552" s="73">
        <v>58.66</v>
      </c>
      <c r="BD552" s="73"/>
      <c r="BE552" s="73">
        <v>148.15</v>
      </c>
      <c r="BF552" s="15">
        <v>106.45</v>
      </c>
      <c r="BG552" s="15">
        <v>88.2</v>
      </c>
      <c r="BH552" s="15">
        <v>82.4</v>
      </c>
      <c r="BI552" s="73">
        <v>36.51</v>
      </c>
      <c r="BJ552" s="15">
        <v>21.74</v>
      </c>
      <c r="BK552" s="15">
        <v>34.619999999999997</v>
      </c>
      <c r="BL552" s="15">
        <v>31.64</v>
      </c>
      <c r="BM552" s="15">
        <v>75.930000000000007</v>
      </c>
      <c r="BN552" s="73">
        <v>57.35</v>
      </c>
      <c r="BO552" s="15">
        <v>12.26</v>
      </c>
      <c r="BP552" s="15">
        <v>16.2</v>
      </c>
      <c r="BQ552" s="15">
        <v>38.840000000000003</v>
      </c>
      <c r="BU552" s="73"/>
      <c r="BV552" s="73"/>
      <c r="BW552" s="73"/>
      <c r="BX552" s="73"/>
      <c r="BY552" s="73"/>
      <c r="BZ552" s="73"/>
      <c r="CA552" s="73"/>
      <c r="CB552" s="73"/>
      <c r="CC552" s="73"/>
      <c r="CD552" s="73"/>
      <c r="CE552" s="73"/>
      <c r="CF552" s="73"/>
    </row>
    <row r="553" spans="1:84">
      <c r="A553" s="71">
        <v>37422</v>
      </c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  <c r="AJ553" s="73"/>
      <c r="AK553" s="73"/>
      <c r="AL553" s="73"/>
      <c r="AM553" s="73"/>
      <c r="AN553" s="73"/>
      <c r="AO553" s="73"/>
      <c r="AP553" s="73"/>
      <c r="AQ553" s="73"/>
      <c r="AR553" s="73"/>
      <c r="AS553" s="73"/>
      <c r="AT553" s="73"/>
      <c r="AU553" s="73"/>
      <c r="AV553" s="73"/>
      <c r="AW553" s="73"/>
      <c r="AX553" s="73"/>
      <c r="AY553" s="73"/>
      <c r="AZ553" s="73"/>
      <c r="BA553" s="73"/>
      <c r="BB553" s="73">
        <v>62.57</v>
      </c>
      <c r="BC553" s="73">
        <v>58</v>
      </c>
      <c r="BD553" s="73"/>
      <c r="BE553" s="73">
        <v>145.08000000000001</v>
      </c>
      <c r="BF553" s="15">
        <v>106.63</v>
      </c>
      <c r="BG553" s="15">
        <v>84.59</v>
      </c>
      <c r="BH553" s="15">
        <v>79.150000000000006</v>
      </c>
      <c r="BI553" s="73">
        <v>36.86</v>
      </c>
      <c r="BJ553" s="15">
        <v>21.07</v>
      </c>
      <c r="BK553" s="15">
        <v>35.86</v>
      </c>
      <c r="BL553" s="15">
        <v>29.98</v>
      </c>
      <c r="BM553" s="15">
        <v>77.290000000000006</v>
      </c>
      <c r="BN553" s="73">
        <v>56.95</v>
      </c>
      <c r="BO553" s="15">
        <v>12.22</v>
      </c>
      <c r="BP553" s="15">
        <v>16.43</v>
      </c>
      <c r="BQ553" s="15">
        <v>39.74</v>
      </c>
      <c r="BU553" s="73"/>
      <c r="BV553" s="73"/>
      <c r="BW553" s="73"/>
      <c r="BX553" s="73"/>
      <c r="BY553" s="73"/>
      <c r="BZ553" s="73"/>
      <c r="CA553" s="73"/>
      <c r="CB553" s="73"/>
      <c r="CC553" s="73"/>
      <c r="CD553" s="73"/>
      <c r="CE553" s="73"/>
      <c r="CF553" s="73"/>
    </row>
    <row r="554" spans="1:84">
      <c r="A554" s="71">
        <v>37429</v>
      </c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  <c r="AJ554" s="73"/>
      <c r="AK554" s="73"/>
      <c r="AL554" s="73"/>
      <c r="AM554" s="73"/>
      <c r="AN554" s="73"/>
      <c r="AO554" s="73"/>
      <c r="AP554" s="73"/>
      <c r="AQ554" s="73"/>
      <c r="AR554" s="73"/>
      <c r="AS554" s="73"/>
      <c r="AT554" s="73"/>
      <c r="AU554" s="73"/>
      <c r="AV554" s="73"/>
      <c r="AW554" s="73"/>
      <c r="AX554" s="73"/>
      <c r="AY554" s="73"/>
      <c r="AZ554" s="73"/>
      <c r="BA554" s="73"/>
      <c r="BB554" s="73">
        <v>62.59</v>
      </c>
      <c r="BC554" s="73">
        <v>58.37</v>
      </c>
      <c r="BD554" s="73"/>
      <c r="BE554" s="73">
        <v>146.9</v>
      </c>
      <c r="BF554" s="15">
        <v>110.17</v>
      </c>
      <c r="BG554" s="15">
        <v>85.95</v>
      </c>
      <c r="BH554" s="15">
        <v>79.709999999999994</v>
      </c>
      <c r="BI554" s="73">
        <v>37.76</v>
      </c>
      <c r="BJ554" s="15">
        <v>20.9</v>
      </c>
      <c r="BK554" s="15">
        <v>36.130000000000003</v>
      </c>
      <c r="BL554" s="15">
        <v>32</v>
      </c>
      <c r="BM554" s="15">
        <v>76.94</v>
      </c>
      <c r="BN554" s="73">
        <v>58.83</v>
      </c>
      <c r="BO554" s="15">
        <v>12.19</v>
      </c>
      <c r="BP554" s="15">
        <v>16.489999999999998</v>
      </c>
      <c r="BQ554" s="15">
        <v>39.799999999999997</v>
      </c>
      <c r="BU554" s="73"/>
      <c r="BV554" s="73"/>
      <c r="BW554" s="73"/>
      <c r="BX554" s="73"/>
      <c r="BY554" s="73"/>
      <c r="BZ554" s="73"/>
      <c r="CA554" s="73"/>
      <c r="CB554" s="73"/>
      <c r="CC554" s="73"/>
      <c r="CD554" s="73"/>
      <c r="CE554" s="73"/>
      <c r="CF554" s="73"/>
    </row>
    <row r="555" spans="1:84">
      <c r="A555" s="71">
        <v>37436</v>
      </c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  <c r="AJ555" s="73"/>
      <c r="AK555" s="73"/>
      <c r="AL555" s="73"/>
      <c r="AM555" s="73"/>
      <c r="AN555" s="73"/>
      <c r="AO555" s="73"/>
      <c r="AP555" s="73"/>
      <c r="AQ555" s="73"/>
      <c r="AR555" s="73"/>
      <c r="AS555" s="73"/>
      <c r="AT555" s="73"/>
      <c r="AU555" s="73"/>
      <c r="AV555" s="73"/>
      <c r="AW555" s="73"/>
      <c r="AX555" s="73"/>
      <c r="AY555" s="73"/>
      <c r="AZ555" s="73"/>
      <c r="BA555" s="73"/>
      <c r="BB555" s="73">
        <v>62.66</v>
      </c>
      <c r="BC555" s="73">
        <v>57.38</v>
      </c>
      <c r="BD555" s="73"/>
      <c r="BE555" s="73">
        <v>146.61000000000001</v>
      </c>
      <c r="BF555" s="15">
        <v>107.24</v>
      </c>
      <c r="BG555" s="15">
        <v>84.82</v>
      </c>
      <c r="BH555" s="15">
        <v>78.5</v>
      </c>
      <c r="BI555" s="73">
        <v>35.799999999999997</v>
      </c>
      <c r="BJ555" s="15">
        <v>21.32</v>
      </c>
      <c r="BK555" s="15">
        <v>34.68</v>
      </c>
      <c r="BL555" s="15">
        <v>28.37</v>
      </c>
      <c r="BM555" s="15">
        <v>75.290000000000006</v>
      </c>
      <c r="BN555" s="73">
        <v>57.69</v>
      </c>
      <c r="BO555" s="15">
        <v>12.29</v>
      </c>
      <c r="BP555" s="15">
        <v>17.02</v>
      </c>
      <c r="BQ555" s="15">
        <v>39.93</v>
      </c>
      <c r="BU555" s="73"/>
      <c r="BV555" s="73"/>
      <c r="BW555" s="73"/>
      <c r="BX555" s="73"/>
      <c r="BY555" s="73"/>
      <c r="BZ555" s="73"/>
      <c r="CA555" s="73"/>
      <c r="CB555" s="73"/>
      <c r="CC555" s="73"/>
      <c r="CD555" s="73"/>
      <c r="CE555" s="73"/>
      <c r="CF555" s="73"/>
    </row>
    <row r="556" spans="1:84">
      <c r="A556" s="71">
        <v>37443</v>
      </c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  <c r="AJ556" s="73"/>
      <c r="AK556" s="73"/>
      <c r="AL556" s="73"/>
      <c r="AM556" s="73"/>
      <c r="AN556" s="73"/>
      <c r="AO556" s="73"/>
      <c r="AP556" s="73"/>
      <c r="AQ556" s="73"/>
      <c r="AR556" s="73"/>
      <c r="AS556" s="73"/>
      <c r="AT556" s="73"/>
      <c r="AU556" s="73"/>
      <c r="AV556" s="73"/>
      <c r="AW556" s="73"/>
      <c r="AX556" s="73"/>
      <c r="AY556" s="73"/>
      <c r="AZ556" s="73"/>
      <c r="BA556" s="73"/>
      <c r="BB556" s="73">
        <v>62.95</v>
      </c>
      <c r="BC556" s="73">
        <v>57.29</v>
      </c>
      <c r="BD556" s="73"/>
      <c r="BE556" s="73">
        <v>145.41999999999999</v>
      </c>
      <c r="BF556" s="15">
        <v>104.76</v>
      </c>
      <c r="BG556" s="15">
        <v>85.32</v>
      </c>
      <c r="BH556" s="15">
        <v>79.349999999999994</v>
      </c>
      <c r="BI556" s="73">
        <v>35.89</v>
      </c>
      <c r="BJ556" s="15">
        <v>20.82</v>
      </c>
      <c r="BK556" s="15">
        <v>32.909999999999997</v>
      </c>
      <c r="BL556" s="15">
        <v>26.74</v>
      </c>
      <c r="BM556" s="15">
        <v>72.81</v>
      </c>
      <c r="BN556" s="73">
        <v>60.62</v>
      </c>
      <c r="BO556" s="15">
        <v>12.13</v>
      </c>
      <c r="BP556" s="15">
        <v>16.600000000000001</v>
      </c>
      <c r="BQ556" s="15">
        <v>38.270000000000003</v>
      </c>
      <c r="BU556" s="73"/>
      <c r="BV556" s="73"/>
      <c r="BW556" s="73"/>
      <c r="BX556" s="73"/>
      <c r="BY556" s="73"/>
      <c r="BZ556" s="73"/>
      <c r="CA556" s="73"/>
      <c r="CB556" s="73"/>
      <c r="CC556" s="73"/>
      <c r="CD556" s="73"/>
      <c r="CE556" s="73"/>
      <c r="CF556" s="73"/>
    </row>
    <row r="557" spans="1:84">
      <c r="A557" s="71">
        <v>37450</v>
      </c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  <c r="AJ557" s="73"/>
      <c r="AK557" s="73"/>
      <c r="AL557" s="73"/>
      <c r="AM557" s="73"/>
      <c r="AN557" s="73"/>
      <c r="AO557" s="73"/>
      <c r="AP557" s="73"/>
      <c r="AQ557" s="73"/>
      <c r="AR557" s="73"/>
      <c r="AS557" s="73"/>
      <c r="AT557" s="73"/>
      <c r="AU557" s="73"/>
      <c r="AV557" s="73"/>
      <c r="AW557" s="73"/>
      <c r="AX557" s="73"/>
      <c r="AY557" s="73"/>
      <c r="AZ557" s="73"/>
      <c r="BA557" s="73"/>
      <c r="BB557" s="73">
        <v>62.96</v>
      </c>
      <c r="BC557" s="73">
        <v>57.56</v>
      </c>
      <c r="BD557" s="73"/>
      <c r="BE557" s="73">
        <v>143.83000000000001</v>
      </c>
      <c r="BF557" s="15">
        <v>103.92</v>
      </c>
      <c r="BG557" s="15">
        <v>85.23</v>
      </c>
      <c r="BH557" s="15">
        <v>79.17</v>
      </c>
      <c r="BI557" s="73">
        <v>36.1</v>
      </c>
      <c r="BJ557" s="15">
        <v>20.66</v>
      </c>
      <c r="BK557" s="15">
        <v>35.299999999999997</v>
      </c>
      <c r="BL557" s="15">
        <v>26.41</v>
      </c>
      <c r="BM557" s="15">
        <v>68.510000000000005</v>
      </c>
      <c r="BN557" s="73">
        <v>59.37</v>
      </c>
      <c r="BO557" s="15">
        <v>12.19</v>
      </c>
      <c r="BP557" s="15">
        <v>16.07</v>
      </c>
      <c r="BQ557" s="15">
        <v>38.950000000000003</v>
      </c>
      <c r="BU557" s="73"/>
      <c r="BV557" s="73"/>
      <c r="BW557" s="73"/>
      <c r="BX557" s="73"/>
      <c r="BY557" s="73"/>
      <c r="BZ557" s="73"/>
      <c r="CA557" s="73"/>
      <c r="CB557" s="73"/>
      <c r="CC557" s="73"/>
      <c r="CD557" s="73"/>
      <c r="CE557" s="73"/>
      <c r="CF557" s="73"/>
    </row>
    <row r="558" spans="1:84">
      <c r="A558" s="71">
        <v>37457</v>
      </c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  <c r="AJ558" s="73"/>
      <c r="AK558" s="73"/>
      <c r="AL558" s="73"/>
      <c r="AM558" s="73"/>
      <c r="AN558" s="73"/>
      <c r="AO558" s="73"/>
      <c r="AP558" s="73"/>
      <c r="AQ558" s="73"/>
      <c r="AR558" s="73"/>
      <c r="AS558" s="73"/>
      <c r="AT558" s="73"/>
      <c r="AU558" s="73"/>
      <c r="AV558" s="73"/>
      <c r="AW558" s="73"/>
      <c r="AX558" s="73"/>
      <c r="AY558" s="73"/>
      <c r="AZ558" s="73"/>
      <c r="BA558" s="73"/>
      <c r="BB558" s="73">
        <v>62.96</v>
      </c>
      <c r="BC558" s="73">
        <v>57.64</v>
      </c>
      <c r="BD558" s="73"/>
      <c r="BE558" s="73">
        <v>138.33000000000001</v>
      </c>
      <c r="BF558" s="15">
        <v>102.27</v>
      </c>
      <c r="BG558" s="15">
        <v>81.91</v>
      </c>
      <c r="BH558" s="15">
        <v>76.849999999999994</v>
      </c>
      <c r="BI558" s="73">
        <v>35.619999999999997</v>
      </c>
      <c r="BJ558" s="15">
        <v>18.420000000000002</v>
      </c>
      <c r="BK558" s="15">
        <v>33.619999999999997</v>
      </c>
      <c r="BL558" s="15">
        <v>24.86</v>
      </c>
      <c r="BM558" s="15">
        <v>66.94</v>
      </c>
      <c r="BN558" s="73">
        <v>58.61</v>
      </c>
      <c r="BO558" s="15">
        <v>12.18</v>
      </c>
      <c r="BP558" s="15">
        <v>15.46</v>
      </c>
      <c r="BQ558" s="15">
        <v>37.700000000000003</v>
      </c>
      <c r="BU558" s="73"/>
      <c r="BV558" s="73"/>
      <c r="BW558" s="73"/>
      <c r="BX558" s="73"/>
      <c r="BY558" s="73"/>
      <c r="BZ558" s="73"/>
      <c r="CA558" s="73"/>
      <c r="CB558" s="73"/>
      <c r="CC558" s="73"/>
      <c r="CD558" s="73"/>
      <c r="CE558" s="73"/>
      <c r="CF558" s="73"/>
    </row>
    <row r="559" spans="1:84">
      <c r="A559" s="71">
        <v>37464</v>
      </c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  <c r="AJ559" s="73"/>
      <c r="AK559" s="73"/>
      <c r="AL559" s="73"/>
      <c r="AM559" s="73"/>
      <c r="AN559" s="73"/>
      <c r="AO559" s="73"/>
      <c r="AP559" s="73"/>
      <c r="AQ559" s="73"/>
      <c r="AR559" s="73"/>
      <c r="AS559" s="73"/>
      <c r="AT559" s="73"/>
      <c r="AU559" s="73"/>
      <c r="AV559" s="73"/>
      <c r="AW559" s="73"/>
      <c r="AX559" s="73"/>
      <c r="AY559" s="73"/>
      <c r="AZ559" s="73"/>
      <c r="BA559" s="73"/>
      <c r="BB559" s="73">
        <v>63.01</v>
      </c>
      <c r="BC559" s="73">
        <v>55.74</v>
      </c>
      <c r="BD559" s="73"/>
      <c r="BE559" s="73">
        <v>142.84</v>
      </c>
      <c r="BF559" s="15">
        <v>101.27</v>
      </c>
      <c r="BG559" s="15">
        <v>83.27</v>
      </c>
      <c r="BH559" s="15">
        <v>79.38</v>
      </c>
      <c r="BI559" s="73">
        <v>33.75</v>
      </c>
      <c r="BJ559" s="15">
        <v>18.809999999999999</v>
      </c>
      <c r="BK559" s="15">
        <v>31.04</v>
      </c>
      <c r="BL559" s="15">
        <v>24.79</v>
      </c>
      <c r="BM559" s="15">
        <v>63.54</v>
      </c>
      <c r="BN559" s="73">
        <v>57.64</v>
      </c>
      <c r="BO559" s="15">
        <v>12.27</v>
      </c>
      <c r="BP559" s="15">
        <v>15.91</v>
      </c>
      <c r="BQ559" s="15">
        <v>38.72</v>
      </c>
      <c r="BU559" s="73"/>
      <c r="BV559" s="73"/>
      <c r="BW559" s="73"/>
      <c r="BX559" s="73"/>
      <c r="BY559" s="73"/>
      <c r="BZ559" s="73"/>
      <c r="CA559" s="73"/>
      <c r="CB559" s="73"/>
      <c r="CC559" s="73"/>
      <c r="CD559" s="73"/>
      <c r="CE559" s="73"/>
      <c r="CF559" s="73"/>
    </row>
    <row r="560" spans="1:84">
      <c r="A560" s="71">
        <v>37471</v>
      </c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  <c r="AJ560" s="73"/>
      <c r="AK560" s="73"/>
      <c r="AL560" s="73"/>
      <c r="AM560" s="73"/>
      <c r="AN560" s="73"/>
      <c r="AO560" s="73"/>
      <c r="AP560" s="73"/>
      <c r="AQ560" s="73"/>
      <c r="AR560" s="73"/>
      <c r="AS560" s="73"/>
      <c r="AT560" s="73"/>
      <c r="AU560" s="73"/>
      <c r="AV560" s="73"/>
      <c r="AW560" s="73"/>
      <c r="AX560" s="73"/>
      <c r="AY560" s="73"/>
      <c r="AZ560" s="73"/>
      <c r="BA560" s="73"/>
      <c r="BB560" s="73">
        <v>62.52</v>
      </c>
      <c r="BC560" s="73">
        <v>55.55</v>
      </c>
      <c r="BD560" s="73"/>
      <c r="BE560" s="73">
        <v>150.12</v>
      </c>
      <c r="BF560" s="15">
        <v>100.61</v>
      </c>
      <c r="BG560" s="15">
        <v>83.02</v>
      </c>
      <c r="BH560" s="15">
        <v>77.099999999999994</v>
      </c>
      <c r="BI560" s="73">
        <v>32.31</v>
      </c>
      <c r="BJ560" s="15">
        <v>18.059999999999999</v>
      </c>
      <c r="BK560" s="15">
        <v>29.49</v>
      </c>
      <c r="BL560" s="15">
        <v>25.9</v>
      </c>
      <c r="BM560" s="15">
        <v>63.16</v>
      </c>
      <c r="BN560" s="73">
        <v>50.14</v>
      </c>
      <c r="BO560" s="15">
        <v>12.08</v>
      </c>
      <c r="BP560" s="15">
        <v>16.18</v>
      </c>
      <c r="BQ560" s="15">
        <v>37.409999999999997</v>
      </c>
      <c r="BU560" s="73"/>
      <c r="BV560" s="73"/>
      <c r="BW560" s="73"/>
      <c r="BX560" s="73"/>
      <c r="BY560" s="73"/>
      <c r="BZ560" s="73"/>
      <c r="CA560" s="73"/>
      <c r="CB560" s="73"/>
      <c r="CC560" s="73"/>
      <c r="CD560" s="73"/>
      <c r="CE560" s="73"/>
      <c r="CF560" s="73"/>
    </row>
    <row r="561" spans="1:84">
      <c r="A561" s="71">
        <v>37478</v>
      </c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  <c r="AK561" s="73"/>
      <c r="AL561" s="73"/>
      <c r="AM561" s="73"/>
      <c r="AN561" s="73"/>
      <c r="AO561" s="73"/>
      <c r="AP561" s="73"/>
      <c r="AQ561" s="73"/>
      <c r="AR561" s="73"/>
      <c r="AS561" s="73"/>
      <c r="AT561" s="73"/>
      <c r="AU561" s="73"/>
      <c r="AV561" s="73"/>
      <c r="AW561" s="73"/>
      <c r="AX561" s="73"/>
      <c r="AY561" s="73"/>
      <c r="AZ561" s="73"/>
      <c r="BA561" s="73"/>
      <c r="BB561" s="73">
        <v>62.44</v>
      </c>
      <c r="BC561" s="73">
        <v>55.51</v>
      </c>
      <c r="BD561" s="73"/>
      <c r="BE561" s="73">
        <v>150.94</v>
      </c>
      <c r="BF561" s="15">
        <v>103.82</v>
      </c>
      <c r="BG561" s="15">
        <v>82.44</v>
      </c>
      <c r="BH561" s="15">
        <v>79.16</v>
      </c>
      <c r="BI561" s="73">
        <v>31.14</v>
      </c>
      <c r="BJ561" s="15">
        <v>18.38</v>
      </c>
      <c r="BK561" s="15">
        <v>29.57</v>
      </c>
      <c r="BL561" s="15">
        <v>25.97</v>
      </c>
      <c r="BM561" s="15">
        <v>60.19</v>
      </c>
      <c r="BN561" s="73">
        <v>50.69</v>
      </c>
      <c r="BO561" s="15">
        <v>12.05</v>
      </c>
      <c r="BP561" s="15">
        <v>18.09</v>
      </c>
      <c r="BQ561" s="15">
        <v>38.159999999999997</v>
      </c>
      <c r="BU561" s="73"/>
      <c r="BV561" s="73"/>
      <c r="BW561" s="73"/>
      <c r="BX561" s="73"/>
      <c r="BY561" s="73"/>
      <c r="BZ561" s="73"/>
      <c r="CA561" s="73"/>
      <c r="CB561" s="73"/>
      <c r="CC561" s="73"/>
      <c r="CD561" s="73"/>
      <c r="CE561" s="73"/>
      <c r="CF561" s="73"/>
    </row>
    <row r="562" spans="1:84">
      <c r="A562" s="71">
        <v>37485</v>
      </c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  <c r="AK562" s="73"/>
      <c r="AL562" s="73"/>
      <c r="AM562" s="73"/>
      <c r="AN562" s="73"/>
      <c r="AO562" s="73"/>
      <c r="AP562" s="73"/>
      <c r="AQ562" s="73"/>
      <c r="AR562" s="73"/>
      <c r="AS562" s="73"/>
      <c r="AT562" s="73"/>
      <c r="AU562" s="73"/>
      <c r="AV562" s="73"/>
      <c r="AW562" s="73"/>
      <c r="AX562" s="73"/>
      <c r="AY562" s="73"/>
      <c r="AZ562" s="73"/>
      <c r="BA562" s="73"/>
      <c r="BB562" s="73">
        <v>62.71</v>
      </c>
      <c r="BC562" s="73">
        <v>55.55</v>
      </c>
      <c r="BD562" s="73"/>
      <c r="BE562" s="73">
        <v>151.01</v>
      </c>
      <c r="BF562" s="15">
        <v>103.94</v>
      </c>
      <c r="BG562" s="15">
        <v>84.82</v>
      </c>
      <c r="BH562" s="15">
        <v>82.52</v>
      </c>
      <c r="BI562" s="73">
        <v>31.6</v>
      </c>
      <c r="BJ562" s="15">
        <v>18.38</v>
      </c>
      <c r="BK562" s="15">
        <v>30.09</v>
      </c>
      <c r="BL562" s="15">
        <v>27.34</v>
      </c>
      <c r="BM562" s="15">
        <v>58.06</v>
      </c>
      <c r="BN562" s="73">
        <v>52.01</v>
      </c>
      <c r="BO562" s="15">
        <v>12.2</v>
      </c>
      <c r="BP562" s="15">
        <v>20.47</v>
      </c>
      <c r="BQ562" s="15">
        <v>43.15</v>
      </c>
      <c r="BU562" s="73"/>
      <c r="BV562" s="73"/>
      <c r="BW562" s="73"/>
      <c r="BX562" s="73"/>
      <c r="BY562" s="73"/>
      <c r="BZ562" s="73"/>
      <c r="CA562" s="73"/>
      <c r="CB562" s="73"/>
      <c r="CC562" s="73"/>
      <c r="CD562" s="73"/>
      <c r="CE562" s="73"/>
      <c r="CF562" s="73"/>
    </row>
    <row r="563" spans="1:84">
      <c r="A563" s="71">
        <v>37492</v>
      </c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  <c r="AK563" s="73"/>
      <c r="AL563" s="73"/>
      <c r="AM563" s="73"/>
      <c r="AN563" s="73"/>
      <c r="AO563" s="73"/>
      <c r="AP563" s="73"/>
      <c r="AQ563" s="73"/>
      <c r="AR563" s="73"/>
      <c r="AS563" s="73"/>
      <c r="AT563" s="73"/>
      <c r="AU563" s="73"/>
      <c r="AV563" s="73"/>
      <c r="AW563" s="73"/>
      <c r="AX563" s="73"/>
      <c r="AY563" s="73"/>
      <c r="AZ563" s="73"/>
      <c r="BA563" s="73"/>
      <c r="BB563" s="73">
        <v>62.7</v>
      </c>
      <c r="BC563" s="73">
        <v>56.31</v>
      </c>
      <c r="BD563" s="73"/>
      <c r="BE563" s="73">
        <v>151.13</v>
      </c>
      <c r="BF563" s="15">
        <v>110.64</v>
      </c>
      <c r="BG563" s="15">
        <v>87.01</v>
      </c>
      <c r="BH563" s="15">
        <v>82.78</v>
      </c>
      <c r="BI563" s="73">
        <v>34.1</v>
      </c>
      <c r="BJ563" s="15">
        <v>18.48</v>
      </c>
      <c r="BK563" s="15">
        <v>29.49</v>
      </c>
      <c r="BL563" s="15">
        <v>26.27</v>
      </c>
      <c r="BM563" s="15">
        <v>56.88</v>
      </c>
      <c r="BN563" s="73">
        <v>55.18</v>
      </c>
      <c r="BO563" s="15">
        <v>12.29</v>
      </c>
      <c r="BP563" s="15">
        <v>20.27</v>
      </c>
      <c r="BQ563" s="15">
        <v>45.47</v>
      </c>
      <c r="BU563" s="73"/>
      <c r="BV563" s="73"/>
      <c r="BW563" s="73"/>
      <c r="BX563" s="73"/>
      <c r="BY563" s="73"/>
      <c r="BZ563" s="73"/>
      <c r="CA563" s="73"/>
      <c r="CB563" s="73"/>
      <c r="CC563" s="73"/>
      <c r="CD563" s="73"/>
      <c r="CE563" s="73"/>
      <c r="CF563" s="73"/>
    </row>
    <row r="564" spans="1:84">
      <c r="A564" s="71">
        <v>37499</v>
      </c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  <c r="AM564" s="73"/>
      <c r="AN564" s="73"/>
      <c r="AO564" s="73"/>
      <c r="AP564" s="73"/>
      <c r="AQ564" s="73"/>
      <c r="AR564" s="73"/>
      <c r="AS564" s="73"/>
      <c r="AT564" s="73"/>
      <c r="AU564" s="73"/>
      <c r="AV564" s="73"/>
      <c r="AW564" s="73"/>
      <c r="AX564" s="73"/>
      <c r="AY564" s="73"/>
      <c r="AZ564" s="73"/>
      <c r="BA564" s="73"/>
      <c r="BB564" s="73">
        <v>62.71</v>
      </c>
      <c r="BC564" s="73">
        <v>56.19</v>
      </c>
      <c r="BD564" s="73"/>
      <c r="BE564" s="73">
        <v>150.18</v>
      </c>
      <c r="BF564" s="15">
        <v>119.66</v>
      </c>
      <c r="BG564" s="15">
        <v>86.48</v>
      </c>
      <c r="BH564" s="15">
        <v>83.52</v>
      </c>
      <c r="BI564" s="73">
        <v>32.090000000000003</v>
      </c>
      <c r="BJ564" s="15">
        <v>18.489999999999998</v>
      </c>
      <c r="BK564" s="15">
        <v>27.87</v>
      </c>
      <c r="BL564" s="15">
        <v>31.13</v>
      </c>
      <c r="BM564" s="15">
        <v>57.35</v>
      </c>
      <c r="BN564" s="73">
        <v>56.36</v>
      </c>
      <c r="BO564" s="15">
        <v>12.2</v>
      </c>
      <c r="BP564" s="15">
        <v>21.25</v>
      </c>
      <c r="BQ564" s="15">
        <v>49.77</v>
      </c>
      <c r="BU564" s="73"/>
      <c r="BV564" s="73"/>
      <c r="BW564" s="73"/>
      <c r="BX564" s="73"/>
      <c r="BY564" s="73"/>
      <c r="BZ564" s="73"/>
      <c r="CA564" s="73"/>
      <c r="CB564" s="73"/>
      <c r="CC564" s="73"/>
      <c r="CD564" s="73"/>
      <c r="CE564" s="73"/>
      <c r="CF564" s="73"/>
    </row>
    <row r="565" spans="1:84">
      <c r="A565" s="71">
        <v>37506</v>
      </c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  <c r="AM565" s="73"/>
      <c r="AN565" s="73"/>
      <c r="AO565" s="73"/>
      <c r="AP565" s="73"/>
      <c r="AQ565" s="73"/>
      <c r="AR565" s="73"/>
      <c r="AS565" s="73"/>
      <c r="AT565" s="73"/>
      <c r="AU565" s="73"/>
      <c r="AV565" s="73"/>
      <c r="AW565" s="73"/>
      <c r="AX565" s="73"/>
      <c r="AY565" s="73"/>
      <c r="AZ565" s="73"/>
      <c r="BA565" s="73"/>
      <c r="BB565" s="73">
        <v>62.6</v>
      </c>
      <c r="BC565" s="73">
        <v>56.41</v>
      </c>
      <c r="BD565" s="73"/>
      <c r="BE565" s="73">
        <v>152.44999999999999</v>
      </c>
      <c r="BF565" s="15">
        <v>122.07</v>
      </c>
      <c r="BG565" s="15">
        <v>87.35</v>
      </c>
      <c r="BH565" s="15">
        <v>83.79</v>
      </c>
      <c r="BI565" s="73">
        <v>34.630000000000003</v>
      </c>
      <c r="BJ565" s="15">
        <v>18.34</v>
      </c>
      <c r="BK565" s="15">
        <v>32.08</v>
      </c>
      <c r="BL565" s="15">
        <v>30.14</v>
      </c>
      <c r="BM565" s="15">
        <v>59.57</v>
      </c>
      <c r="BN565" s="73">
        <v>55.9</v>
      </c>
      <c r="BO565" s="15">
        <v>12.24</v>
      </c>
      <c r="BP565" s="15">
        <v>22.48</v>
      </c>
      <c r="BQ565" s="15">
        <v>55.37</v>
      </c>
      <c r="BU565" s="73"/>
      <c r="BV565" s="73"/>
      <c r="BW565" s="73"/>
      <c r="BX565" s="73"/>
      <c r="BY565" s="73"/>
      <c r="BZ565" s="73"/>
      <c r="CA565" s="73"/>
      <c r="CB565" s="73"/>
      <c r="CC565" s="73"/>
      <c r="CD565" s="73"/>
      <c r="CE565" s="73"/>
      <c r="CF565" s="73"/>
    </row>
    <row r="566" spans="1:84">
      <c r="A566" s="71">
        <v>37513</v>
      </c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  <c r="AJ566" s="73"/>
      <c r="AK566" s="73"/>
      <c r="AL566" s="73"/>
      <c r="AM566" s="73"/>
      <c r="AN566" s="73"/>
      <c r="AO566" s="73"/>
      <c r="AP566" s="73"/>
      <c r="AQ566" s="73"/>
      <c r="AR566" s="73"/>
      <c r="AS566" s="73"/>
      <c r="AT566" s="73"/>
      <c r="AU566" s="73"/>
      <c r="AV566" s="73"/>
      <c r="AW566" s="73"/>
      <c r="AX566" s="73"/>
      <c r="AY566" s="73"/>
      <c r="AZ566" s="73"/>
      <c r="BA566" s="73"/>
      <c r="BB566" s="73">
        <v>62.7</v>
      </c>
      <c r="BC566" s="73">
        <v>56.69</v>
      </c>
      <c r="BD566" s="73"/>
      <c r="BE566" s="73">
        <v>151.38</v>
      </c>
      <c r="BF566" s="15">
        <v>127.15</v>
      </c>
      <c r="BG566" s="15">
        <v>87.01</v>
      </c>
      <c r="BH566" s="15">
        <v>81.069999999999993</v>
      </c>
      <c r="BI566" s="73">
        <v>33.380000000000003</v>
      </c>
      <c r="BJ566" s="15">
        <v>18.39</v>
      </c>
      <c r="BK566" s="15">
        <v>32.17</v>
      </c>
      <c r="BL566" s="15">
        <v>30.52</v>
      </c>
      <c r="BM566" s="15">
        <v>60.9</v>
      </c>
      <c r="BN566" s="73">
        <v>58.84</v>
      </c>
      <c r="BO566" s="15">
        <v>12.21</v>
      </c>
      <c r="BP566" s="15">
        <v>25.71</v>
      </c>
      <c r="BQ566" s="15">
        <v>58.59</v>
      </c>
      <c r="BU566" s="73"/>
      <c r="BV566" s="73"/>
      <c r="BW566" s="73"/>
      <c r="BX566" s="73"/>
      <c r="BY566" s="73"/>
      <c r="BZ566" s="73"/>
      <c r="CA566" s="73"/>
      <c r="CB566" s="73"/>
      <c r="CC566" s="73"/>
      <c r="CD566" s="73"/>
      <c r="CE566" s="73"/>
      <c r="CF566" s="73"/>
    </row>
    <row r="567" spans="1:84">
      <c r="A567" s="71">
        <v>37520</v>
      </c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  <c r="AJ567" s="73"/>
      <c r="AK567" s="73"/>
      <c r="AL567" s="73"/>
      <c r="AM567" s="73"/>
      <c r="AN567" s="73"/>
      <c r="AO567" s="73"/>
      <c r="AP567" s="73"/>
      <c r="AQ567" s="73"/>
      <c r="AR567" s="73"/>
      <c r="AS567" s="73"/>
      <c r="AT567" s="73"/>
      <c r="AU567" s="73"/>
      <c r="AV567" s="73"/>
      <c r="AW567" s="73"/>
      <c r="AX567" s="73"/>
      <c r="AY567" s="73"/>
      <c r="AZ567" s="73"/>
      <c r="BA567" s="73"/>
      <c r="BB567" s="73">
        <v>62.39</v>
      </c>
      <c r="BC567" s="73">
        <v>54.83</v>
      </c>
      <c r="BD567" s="73"/>
      <c r="BE567" s="73">
        <v>141.88999999999999</v>
      </c>
      <c r="BF567" s="15">
        <v>130.99</v>
      </c>
      <c r="BG567" s="15">
        <v>81.260000000000005</v>
      </c>
      <c r="BH567" s="15">
        <v>74.94</v>
      </c>
      <c r="BI567" s="73">
        <v>32.08</v>
      </c>
      <c r="BJ567" s="15">
        <v>18.27</v>
      </c>
      <c r="BK567" s="15">
        <v>30.86</v>
      </c>
      <c r="BL567" s="15">
        <v>29.83</v>
      </c>
      <c r="BM567" s="15">
        <v>63.17</v>
      </c>
      <c r="BN567" s="73">
        <v>64.39</v>
      </c>
      <c r="BO567" s="15">
        <v>12.1</v>
      </c>
      <c r="BP567" s="15">
        <v>25.54</v>
      </c>
      <c r="BQ567" s="15">
        <v>61.88</v>
      </c>
      <c r="BU567" s="73"/>
      <c r="BV567" s="73"/>
      <c r="BW567" s="73"/>
      <c r="BX567" s="73"/>
      <c r="BY567" s="73"/>
      <c r="BZ567" s="73"/>
      <c r="CA567" s="73"/>
      <c r="CB567" s="73"/>
      <c r="CC567" s="73"/>
      <c r="CD567" s="73"/>
      <c r="CE567" s="73"/>
      <c r="CF567" s="73"/>
    </row>
    <row r="568" spans="1:84">
      <c r="A568" s="71">
        <v>37527</v>
      </c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  <c r="AJ568" s="73"/>
      <c r="AK568" s="73"/>
      <c r="AL568" s="73"/>
      <c r="AM568" s="73"/>
      <c r="AN568" s="73"/>
      <c r="AO568" s="73"/>
      <c r="AP568" s="73"/>
      <c r="AQ568" s="73"/>
      <c r="AR568" s="73"/>
      <c r="AS568" s="73"/>
      <c r="AT568" s="73"/>
      <c r="AU568" s="73"/>
      <c r="AV568" s="73"/>
      <c r="AW568" s="73"/>
      <c r="AX568" s="73"/>
      <c r="AY568" s="73"/>
      <c r="AZ568" s="73"/>
      <c r="BA568" s="73"/>
      <c r="BB568" s="73">
        <v>62.03</v>
      </c>
      <c r="BC568" s="73">
        <v>53.07</v>
      </c>
      <c r="BD568" s="73"/>
      <c r="BE568" s="73">
        <v>132.72</v>
      </c>
      <c r="BF568" s="15">
        <v>130.72999999999999</v>
      </c>
      <c r="BG568" s="15">
        <v>70.319999999999993</v>
      </c>
      <c r="BH568" s="15">
        <v>65.81</v>
      </c>
      <c r="BI568" s="73">
        <v>33.67</v>
      </c>
      <c r="BJ568" s="15">
        <v>18.03</v>
      </c>
      <c r="BK568" s="15">
        <v>28.19</v>
      </c>
      <c r="BL568" s="15">
        <v>30.9</v>
      </c>
      <c r="BM568" s="15">
        <v>63.61</v>
      </c>
      <c r="BN568" s="73">
        <v>63.63</v>
      </c>
      <c r="BO568" s="15">
        <v>12.14</v>
      </c>
      <c r="BP568" s="15">
        <v>29.82</v>
      </c>
      <c r="BQ568" s="15">
        <v>61.41</v>
      </c>
      <c r="BU568" s="73"/>
      <c r="BV568" s="73"/>
      <c r="BW568" s="73"/>
      <c r="BX568" s="73"/>
      <c r="BY568" s="73"/>
      <c r="BZ568" s="73"/>
      <c r="CA568" s="73"/>
      <c r="CB568" s="73"/>
      <c r="CC568" s="73"/>
      <c r="CD568" s="73"/>
      <c r="CE568" s="73"/>
      <c r="CF568" s="73"/>
    </row>
    <row r="569" spans="1:84">
      <c r="A569" s="71">
        <v>37534</v>
      </c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  <c r="AJ569" s="73"/>
      <c r="AK569" s="73"/>
      <c r="AL569" s="73"/>
      <c r="AM569" s="73"/>
      <c r="AN569" s="73"/>
      <c r="AO569" s="73"/>
      <c r="AP569" s="73"/>
      <c r="AQ569" s="73"/>
      <c r="AR569" s="73"/>
      <c r="AS569" s="73"/>
      <c r="AT569" s="73"/>
      <c r="AU569" s="73"/>
      <c r="AV569" s="73"/>
      <c r="AW569" s="73"/>
      <c r="AX569" s="73"/>
      <c r="AY569" s="73"/>
      <c r="AZ569" s="73"/>
      <c r="BA569" s="73"/>
      <c r="BB569" s="73">
        <v>62.09</v>
      </c>
      <c r="BC569" s="73">
        <v>52.97</v>
      </c>
      <c r="BD569" s="73"/>
      <c r="BE569" s="73">
        <v>126.33</v>
      </c>
      <c r="BF569" s="15">
        <v>131.30000000000001</v>
      </c>
      <c r="BG569" s="15">
        <v>66.510000000000005</v>
      </c>
      <c r="BH569" s="15">
        <v>62.28</v>
      </c>
      <c r="BI569" s="73">
        <v>32.71</v>
      </c>
      <c r="BJ569" s="15">
        <v>18.22</v>
      </c>
      <c r="BK569" s="15">
        <v>29.66</v>
      </c>
      <c r="BL569" s="15">
        <v>31.26</v>
      </c>
      <c r="BM569" s="15">
        <v>65.02</v>
      </c>
      <c r="BN569" s="73">
        <v>59.15</v>
      </c>
      <c r="BO569" s="15">
        <v>12.11</v>
      </c>
      <c r="BP569" s="15">
        <v>30.76</v>
      </c>
      <c r="BQ569" s="15">
        <v>63.49</v>
      </c>
      <c r="BU569" s="73"/>
      <c r="BV569" s="73"/>
      <c r="BW569" s="73"/>
      <c r="BX569" s="73"/>
      <c r="BY569" s="73"/>
      <c r="BZ569" s="73"/>
      <c r="CA569" s="73"/>
      <c r="CB569" s="73"/>
      <c r="CC569" s="73"/>
      <c r="CD569" s="73"/>
      <c r="CE569" s="73"/>
      <c r="CF569" s="73"/>
    </row>
    <row r="570" spans="1:84">
      <c r="A570" s="71">
        <v>37541</v>
      </c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  <c r="AJ570" s="73"/>
      <c r="AK570" s="73"/>
      <c r="AL570" s="73"/>
      <c r="AM570" s="73"/>
      <c r="AN570" s="73"/>
      <c r="AO570" s="73"/>
      <c r="AP570" s="73"/>
      <c r="AQ570" s="73"/>
      <c r="AR570" s="73"/>
      <c r="AS570" s="73"/>
      <c r="AT570" s="73"/>
      <c r="AU570" s="73"/>
      <c r="AV570" s="73"/>
      <c r="AW570" s="73"/>
      <c r="AX570" s="73"/>
      <c r="AY570" s="73"/>
      <c r="AZ570" s="73"/>
      <c r="BA570" s="73"/>
      <c r="BB570" s="73">
        <v>61.87</v>
      </c>
      <c r="BC570" s="73">
        <v>52.7</v>
      </c>
      <c r="BD570" s="73"/>
      <c r="BE570" s="73">
        <v>126.53</v>
      </c>
      <c r="BF570" s="15">
        <v>123.81</v>
      </c>
      <c r="BG570" s="15">
        <v>67.319999999999993</v>
      </c>
      <c r="BH570" s="15">
        <v>61.97</v>
      </c>
      <c r="BI570" s="73">
        <v>32.770000000000003</v>
      </c>
      <c r="BJ570" s="15">
        <v>17.940000000000001</v>
      </c>
      <c r="BK570" s="15">
        <v>28.37</v>
      </c>
      <c r="BL570" s="15">
        <v>30.45</v>
      </c>
      <c r="BM570" s="15">
        <v>64.239999999999995</v>
      </c>
      <c r="BN570" s="73">
        <v>54.11</v>
      </c>
      <c r="BO570" s="15">
        <v>12.06</v>
      </c>
      <c r="BP570" s="15">
        <v>31.03</v>
      </c>
      <c r="BQ570" s="15">
        <v>61.69</v>
      </c>
      <c r="BU570" s="73"/>
      <c r="BV570" s="73"/>
      <c r="BW570" s="73"/>
      <c r="BX570" s="73"/>
      <c r="BY570" s="73"/>
      <c r="BZ570" s="73"/>
      <c r="CA570" s="73"/>
      <c r="CB570" s="73"/>
      <c r="CC570" s="73"/>
      <c r="CD570" s="73"/>
      <c r="CE570" s="73"/>
      <c r="CF570" s="73"/>
    </row>
    <row r="571" spans="1:84">
      <c r="A571" s="71">
        <v>37548</v>
      </c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  <c r="AJ571" s="73"/>
      <c r="AK571" s="73"/>
      <c r="AL571" s="73"/>
      <c r="AM571" s="73"/>
      <c r="AN571" s="73"/>
      <c r="AO571" s="73"/>
      <c r="AP571" s="73"/>
      <c r="AQ571" s="73"/>
      <c r="AR571" s="73"/>
      <c r="AS571" s="73"/>
      <c r="AT571" s="73"/>
      <c r="AU571" s="73"/>
      <c r="AV571" s="73"/>
      <c r="AW571" s="73"/>
      <c r="AX571" s="73"/>
      <c r="AY571" s="73"/>
      <c r="AZ571" s="73"/>
      <c r="BA571" s="73"/>
      <c r="BB571" s="73">
        <v>61.74</v>
      </c>
      <c r="BC571" s="73">
        <v>53.21</v>
      </c>
      <c r="BD571" s="73"/>
      <c r="BE571" s="73">
        <v>128.28</v>
      </c>
      <c r="BF571" s="15">
        <v>122.11</v>
      </c>
      <c r="BG571" s="15">
        <v>65.61</v>
      </c>
      <c r="BH571" s="15">
        <v>62.06</v>
      </c>
      <c r="BI571" s="73">
        <v>32.840000000000003</v>
      </c>
      <c r="BJ571" s="15">
        <v>18.09</v>
      </c>
      <c r="BK571" s="15">
        <v>26.75</v>
      </c>
      <c r="BL571" s="15">
        <v>28.46</v>
      </c>
      <c r="BM571" s="15">
        <v>63.4</v>
      </c>
      <c r="BN571" s="73">
        <v>50.99</v>
      </c>
      <c r="BO571" s="15">
        <v>12.21</v>
      </c>
      <c r="BP571" s="15">
        <v>31.73</v>
      </c>
      <c r="BQ571" s="15">
        <v>62.77</v>
      </c>
      <c r="BU571" s="73"/>
      <c r="BV571" s="73"/>
      <c r="BW571" s="73"/>
      <c r="BX571" s="73"/>
      <c r="BY571" s="73"/>
      <c r="BZ571" s="73"/>
      <c r="CA571" s="73"/>
      <c r="CB571" s="73"/>
      <c r="CC571" s="73"/>
      <c r="CD571" s="73"/>
      <c r="CE571" s="73"/>
      <c r="CF571" s="73"/>
    </row>
    <row r="572" spans="1:84">
      <c r="A572" s="71">
        <v>37555</v>
      </c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  <c r="AJ572" s="73"/>
      <c r="AK572" s="73"/>
      <c r="AL572" s="73"/>
      <c r="AM572" s="73"/>
      <c r="AN572" s="73"/>
      <c r="AO572" s="73"/>
      <c r="AP572" s="73"/>
      <c r="AQ572" s="73"/>
      <c r="AR572" s="73"/>
      <c r="AS572" s="73"/>
      <c r="AT572" s="73"/>
      <c r="AU572" s="73"/>
      <c r="AV572" s="73"/>
      <c r="AW572" s="73"/>
      <c r="AX572" s="73"/>
      <c r="AY572" s="73"/>
      <c r="AZ572" s="73"/>
      <c r="BA572" s="73"/>
      <c r="BB572" s="73">
        <v>61.42</v>
      </c>
      <c r="BC572" s="73">
        <v>52.93</v>
      </c>
      <c r="BD572" s="73"/>
      <c r="BE572" s="73">
        <v>125.08</v>
      </c>
      <c r="BF572" s="15">
        <v>111.05</v>
      </c>
      <c r="BG572" s="15">
        <v>67.430000000000007</v>
      </c>
      <c r="BH572" s="15">
        <v>64.040000000000006</v>
      </c>
      <c r="BI572" s="73">
        <v>31.03</v>
      </c>
      <c r="BJ572" s="15">
        <v>18.059999999999999</v>
      </c>
      <c r="BK572" s="15">
        <v>25.66</v>
      </c>
      <c r="BL572" s="15">
        <v>29.38</v>
      </c>
      <c r="BM572" s="15">
        <v>63.8</v>
      </c>
      <c r="BN572" s="73">
        <v>50.17</v>
      </c>
      <c r="BO572" s="15">
        <v>12.13</v>
      </c>
      <c r="BP572" s="15">
        <v>31.72</v>
      </c>
      <c r="BQ572" s="15">
        <v>63.7</v>
      </c>
      <c r="BU572" s="73"/>
      <c r="BV572" s="73"/>
      <c r="BW572" s="73"/>
      <c r="BX572" s="73"/>
      <c r="BY572" s="73"/>
      <c r="BZ572" s="73"/>
      <c r="CA572" s="73"/>
      <c r="CB572" s="73"/>
      <c r="CC572" s="73"/>
      <c r="CD572" s="73"/>
      <c r="CE572" s="73"/>
      <c r="CF572" s="73"/>
    </row>
    <row r="573" spans="1:84">
      <c r="A573" s="71">
        <v>37562</v>
      </c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  <c r="AJ573" s="73"/>
      <c r="AK573" s="73"/>
      <c r="AL573" s="73"/>
      <c r="AM573" s="73"/>
      <c r="AN573" s="73"/>
      <c r="AO573" s="73"/>
      <c r="AP573" s="73"/>
      <c r="AQ573" s="73"/>
      <c r="AR573" s="73"/>
      <c r="AS573" s="73"/>
      <c r="AT573" s="73"/>
      <c r="AU573" s="73"/>
      <c r="AV573" s="73"/>
      <c r="AW573" s="73"/>
      <c r="AX573" s="73"/>
      <c r="AY573" s="73"/>
      <c r="AZ573" s="73"/>
      <c r="BA573" s="73"/>
      <c r="BB573" s="73">
        <v>61.25</v>
      </c>
      <c r="BC573" s="73">
        <v>54.11</v>
      </c>
      <c r="BD573" s="73"/>
      <c r="BE573" s="73">
        <v>125.27</v>
      </c>
      <c r="BF573" s="15">
        <v>106.48</v>
      </c>
      <c r="BG573" s="15">
        <v>68.94</v>
      </c>
      <c r="BH573" s="15">
        <v>65.2</v>
      </c>
      <c r="BI573" s="73">
        <v>31.36</v>
      </c>
      <c r="BJ573" s="15">
        <v>17.93</v>
      </c>
      <c r="BK573" s="15">
        <v>23.94</v>
      </c>
      <c r="BL573" s="15">
        <v>29.13</v>
      </c>
      <c r="BM573" s="15">
        <v>63.76</v>
      </c>
      <c r="BN573" s="73">
        <v>46.13</v>
      </c>
      <c r="BO573" s="15">
        <v>12.11</v>
      </c>
      <c r="BP573" s="15">
        <v>31.41</v>
      </c>
      <c r="BQ573" s="15">
        <v>62.7</v>
      </c>
      <c r="BU573" s="73"/>
      <c r="BV573" s="73"/>
      <c r="BW573" s="73"/>
      <c r="BX573" s="73"/>
      <c r="BY573" s="73"/>
      <c r="BZ573" s="73"/>
      <c r="CA573" s="73"/>
      <c r="CB573" s="73"/>
      <c r="CC573" s="73"/>
      <c r="CD573" s="73"/>
      <c r="CE573" s="73"/>
      <c r="CF573" s="73"/>
    </row>
    <row r="574" spans="1:84">
      <c r="A574" s="71">
        <v>37569</v>
      </c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73"/>
      <c r="AK574" s="73"/>
      <c r="AL574" s="73"/>
      <c r="AM574" s="73"/>
      <c r="AN574" s="73"/>
      <c r="AO574" s="73"/>
      <c r="AP574" s="73"/>
      <c r="AQ574" s="73"/>
      <c r="AR574" s="73"/>
      <c r="AS574" s="73"/>
      <c r="AT574" s="73"/>
      <c r="AU574" s="73"/>
      <c r="AV574" s="73"/>
      <c r="AW574" s="73"/>
      <c r="AX574" s="73"/>
      <c r="AY574" s="73"/>
      <c r="AZ574" s="73"/>
      <c r="BA574" s="73"/>
      <c r="BB574" s="73">
        <v>60.97</v>
      </c>
      <c r="BC574" s="73">
        <v>53.01</v>
      </c>
      <c r="BD574" s="73"/>
      <c r="BE574" s="73">
        <v>127.24</v>
      </c>
      <c r="BF574" s="15">
        <v>107.17</v>
      </c>
      <c r="BG574" s="15">
        <v>70.3</v>
      </c>
      <c r="BH574" s="15">
        <v>64.599999999999994</v>
      </c>
      <c r="BI574" s="73">
        <v>34.369999999999997</v>
      </c>
      <c r="BJ574" s="15">
        <v>17.829999999999998</v>
      </c>
      <c r="BK574" s="15">
        <v>24.57</v>
      </c>
      <c r="BL574" s="15">
        <v>31.41</v>
      </c>
      <c r="BM574" s="15">
        <v>61.96</v>
      </c>
      <c r="BN574" s="73">
        <v>43.95</v>
      </c>
      <c r="BO574" s="15">
        <v>12.17</v>
      </c>
      <c r="BP574" s="15">
        <v>32.270000000000003</v>
      </c>
      <c r="BQ574" s="15">
        <v>62.66</v>
      </c>
      <c r="BU574" s="73"/>
      <c r="BV574" s="73"/>
      <c r="BW574" s="73"/>
      <c r="BX574" s="73"/>
      <c r="BY574" s="73"/>
      <c r="BZ574" s="73"/>
      <c r="CA574" s="73"/>
      <c r="CB574" s="73"/>
      <c r="CC574" s="73"/>
      <c r="CD574" s="73"/>
      <c r="CE574" s="73"/>
      <c r="CF574" s="73"/>
    </row>
    <row r="575" spans="1:84">
      <c r="A575" s="71">
        <v>37576</v>
      </c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  <c r="AJ575" s="73"/>
      <c r="AK575" s="73"/>
      <c r="AL575" s="73"/>
      <c r="AM575" s="73"/>
      <c r="AN575" s="73"/>
      <c r="AO575" s="73"/>
      <c r="AP575" s="73"/>
      <c r="AQ575" s="73"/>
      <c r="AR575" s="73"/>
      <c r="AS575" s="73"/>
      <c r="AT575" s="73"/>
      <c r="AU575" s="73"/>
      <c r="AV575" s="73"/>
      <c r="AW575" s="73"/>
      <c r="AX575" s="73"/>
      <c r="AY575" s="73"/>
      <c r="AZ575" s="73"/>
      <c r="BA575" s="73"/>
      <c r="BB575" s="73">
        <v>60.92</v>
      </c>
      <c r="BC575" s="73">
        <v>53.31</v>
      </c>
      <c r="BD575" s="73"/>
      <c r="BE575" s="73">
        <v>124.86</v>
      </c>
      <c r="BF575" s="15">
        <v>104.53</v>
      </c>
      <c r="BG575" s="15">
        <v>65.3</v>
      </c>
      <c r="BH575" s="15">
        <v>59.64</v>
      </c>
      <c r="BI575" s="73">
        <v>32.049999999999997</v>
      </c>
      <c r="BJ575" s="15">
        <v>17.850000000000001</v>
      </c>
      <c r="BK575" s="15">
        <v>27.05</v>
      </c>
      <c r="BL575" s="15">
        <v>32.4</v>
      </c>
      <c r="BM575" s="15">
        <v>60.68</v>
      </c>
      <c r="BN575" s="73">
        <v>46.32</v>
      </c>
      <c r="BO575" s="15">
        <v>12.1</v>
      </c>
      <c r="BP575" s="15">
        <v>32.020000000000003</v>
      </c>
      <c r="BQ575" s="15">
        <v>62.77</v>
      </c>
      <c r="BU575" s="73"/>
      <c r="BV575" s="73"/>
      <c r="BW575" s="73"/>
      <c r="BX575" s="73"/>
      <c r="BY575" s="73"/>
      <c r="BZ575" s="73"/>
      <c r="CA575" s="73"/>
      <c r="CB575" s="73"/>
      <c r="CC575" s="73"/>
      <c r="CD575" s="73"/>
      <c r="CE575" s="73"/>
      <c r="CF575" s="73"/>
    </row>
    <row r="576" spans="1:84">
      <c r="A576" s="71">
        <v>37583</v>
      </c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  <c r="AK576" s="73"/>
      <c r="AL576" s="73"/>
      <c r="AM576" s="73"/>
      <c r="AN576" s="73"/>
      <c r="AO576" s="73"/>
      <c r="AP576" s="73"/>
      <c r="AQ576" s="73"/>
      <c r="AR576" s="73"/>
      <c r="AS576" s="73"/>
      <c r="AT576" s="73"/>
      <c r="AU576" s="73"/>
      <c r="AV576" s="73"/>
      <c r="AW576" s="73"/>
      <c r="AX576" s="73"/>
      <c r="AY576" s="73"/>
      <c r="AZ576" s="73"/>
      <c r="BA576" s="73"/>
      <c r="BB576" s="73">
        <v>60.71</v>
      </c>
      <c r="BC576" s="73">
        <v>53.36</v>
      </c>
      <c r="BD576" s="73"/>
      <c r="BE576" s="73">
        <v>123.27</v>
      </c>
      <c r="BF576" s="15">
        <v>102.26</v>
      </c>
      <c r="BG576" s="15">
        <v>60.72</v>
      </c>
      <c r="BH576" s="15">
        <v>56.4</v>
      </c>
      <c r="BI576" s="73">
        <v>33.090000000000003</v>
      </c>
      <c r="BJ576" s="15">
        <v>18.21</v>
      </c>
      <c r="BK576" s="15">
        <v>26.03</v>
      </c>
      <c r="BL576" s="15">
        <v>30.68</v>
      </c>
      <c r="BM576" s="15">
        <v>63.79</v>
      </c>
      <c r="BN576" s="73">
        <v>46.92</v>
      </c>
      <c r="BO576" s="15">
        <v>12.12</v>
      </c>
      <c r="BP576" s="15">
        <v>31.06</v>
      </c>
      <c r="BQ576" s="15">
        <v>63.75</v>
      </c>
      <c r="BU576" s="73"/>
      <c r="BV576" s="73"/>
      <c r="BW576" s="73"/>
      <c r="BX576" s="73"/>
      <c r="BY576" s="73"/>
      <c r="BZ576" s="73"/>
      <c r="CA576" s="73"/>
      <c r="CB576" s="73"/>
      <c r="CC576" s="73"/>
      <c r="CD576" s="73"/>
      <c r="CE576" s="73"/>
      <c r="CF576" s="73"/>
    </row>
    <row r="577" spans="1:84">
      <c r="A577" s="71">
        <v>37590</v>
      </c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  <c r="AJ577" s="73"/>
      <c r="AK577" s="73"/>
      <c r="AL577" s="73"/>
      <c r="AM577" s="73"/>
      <c r="AN577" s="73"/>
      <c r="AO577" s="73"/>
      <c r="AP577" s="73"/>
      <c r="AQ577" s="73"/>
      <c r="AR577" s="73"/>
      <c r="AS577" s="73"/>
      <c r="AT577" s="73"/>
      <c r="AU577" s="73"/>
      <c r="AV577" s="73"/>
      <c r="AW577" s="73"/>
      <c r="AX577" s="73"/>
      <c r="AY577" s="73"/>
      <c r="AZ577" s="73"/>
      <c r="BA577" s="73"/>
      <c r="BB577" s="73">
        <v>60.45</v>
      </c>
      <c r="BC577" s="73">
        <v>53.14</v>
      </c>
      <c r="BD577" s="73"/>
      <c r="BE577" s="73">
        <v>121.11</v>
      </c>
      <c r="BF577" s="15">
        <v>99.49</v>
      </c>
      <c r="BG577" s="15">
        <v>62.49</v>
      </c>
      <c r="BH577" s="15">
        <v>57.66</v>
      </c>
      <c r="BI577" s="73">
        <v>30.3</v>
      </c>
      <c r="BJ577" s="15">
        <v>18.39</v>
      </c>
      <c r="BK577" s="15">
        <v>25.55</v>
      </c>
      <c r="BL577" s="15">
        <v>29.89</v>
      </c>
      <c r="BM577" s="15">
        <v>64.53</v>
      </c>
      <c r="BN577" s="73">
        <v>47.16</v>
      </c>
      <c r="BO577" s="15">
        <v>12.14</v>
      </c>
      <c r="BP577" s="15">
        <v>32.22</v>
      </c>
      <c r="BQ577" s="15">
        <v>63.39</v>
      </c>
      <c r="BU577" s="73"/>
      <c r="BV577" s="73"/>
      <c r="BW577" s="73"/>
      <c r="BX577" s="73"/>
      <c r="BY577" s="73"/>
      <c r="BZ577" s="73"/>
      <c r="CA577" s="73"/>
      <c r="CB577" s="73"/>
      <c r="CC577" s="73"/>
      <c r="CD577" s="73"/>
      <c r="CE577" s="73"/>
      <c r="CF577" s="73"/>
    </row>
    <row r="578" spans="1:84">
      <c r="A578" s="71">
        <v>37597</v>
      </c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  <c r="AJ578" s="73"/>
      <c r="AK578" s="73"/>
      <c r="AL578" s="73"/>
      <c r="AM578" s="73"/>
      <c r="AN578" s="73"/>
      <c r="AO578" s="73"/>
      <c r="AP578" s="73"/>
      <c r="AQ578" s="73"/>
      <c r="AR578" s="73"/>
      <c r="AS578" s="73"/>
      <c r="AT578" s="73"/>
      <c r="AU578" s="73"/>
      <c r="AV578" s="73"/>
      <c r="AW578" s="73"/>
      <c r="AX578" s="73"/>
      <c r="AY578" s="73"/>
      <c r="AZ578" s="73"/>
      <c r="BA578" s="73"/>
      <c r="BB578" s="73">
        <v>60.42</v>
      </c>
      <c r="BC578" s="73">
        <v>53.73</v>
      </c>
      <c r="BD578" s="73"/>
      <c r="BE578" s="73">
        <v>126.88</v>
      </c>
      <c r="BF578" s="15">
        <v>102.56</v>
      </c>
      <c r="BG578" s="15">
        <v>64.400000000000006</v>
      </c>
      <c r="BH578" s="15">
        <v>60.46</v>
      </c>
      <c r="BI578" s="73">
        <v>30.21</v>
      </c>
      <c r="BJ578" s="15">
        <v>18.05</v>
      </c>
      <c r="BK578" s="15">
        <v>26.28</v>
      </c>
      <c r="BL578" s="15">
        <v>29.58</v>
      </c>
      <c r="BM578" s="15">
        <v>63.87</v>
      </c>
      <c r="BN578" s="73">
        <v>45.86</v>
      </c>
      <c r="BO578" s="15">
        <v>12.13</v>
      </c>
      <c r="BP578" s="15">
        <v>31.37</v>
      </c>
      <c r="BQ578" s="15">
        <v>63.68</v>
      </c>
      <c r="BU578" s="73"/>
      <c r="BV578" s="73"/>
      <c r="BW578" s="73"/>
      <c r="BX578" s="73"/>
      <c r="BY578" s="73"/>
      <c r="BZ578" s="73"/>
      <c r="CA578" s="73"/>
      <c r="CB578" s="73"/>
      <c r="CC578" s="73"/>
      <c r="CD578" s="73"/>
      <c r="CE578" s="73"/>
      <c r="CF578" s="73"/>
    </row>
    <row r="579" spans="1:84">
      <c r="A579" s="71">
        <v>37604</v>
      </c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  <c r="AK579" s="73"/>
      <c r="AL579" s="73"/>
      <c r="AM579" s="73"/>
      <c r="AN579" s="73"/>
      <c r="AO579" s="73"/>
      <c r="AP579" s="73"/>
      <c r="AQ579" s="73"/>
      <c r="AR579" s="73"/>
      <c r="AS579" s="73"/>
      <c r="AT579" s="73"/>
      <c r="AU579" s="73"/>
      <c r="AV579" s="73"/>
      <c r="AW579" s="73"/>
      <c r="AX579" s="73"/>
      <c r="AY579" s="73"/>
      <c r="AZ579" s="73"/>
      <c r="BA579" s="73"/>
      <c r="BB579" s="73">
        <v>60.43</v>
      </c>
      <c r="BC579" s="73">
        <v>53.89</v>
      </c>
      <c r="BD579" s="73"/>
      <c r="BE579" s="73">
        <v>125.62</v>
      </c>
      <c r="BF579" s="15">
        <v>104.58</v>
      </c>
      <c r="BG579" s="15">
        <v>66.599999999999994</v>
      </c>
      <c r="BH579" s="15">
        <v>62.09</v>
      </c>
      <c r="BI579" s="73">
        <v>30.64</v>
      </c>
      <c r="BJ579" s="15">
        <v>18.09</v>
      </c>
      <c r="BK579" s="15">
        <v>24.96</v>
      </c>
      <c r="BL579" s="15">
        <v>30.83</v>
      </c>
      <c r="BM579" s="15">
        <v>65.08</v>
      </c>
      <c r="BN579" s="73">
        <v>46.01</v>
      </c>
      <c r="BO579" s="15">
        <v>12.12</v>
      </c>
      <c r="BP579" s="15">
        <v>30.84</v>
      </c>
      <c r="BQ579" s="15">
        <v>63.81</v>
      </c>
      <c r="BU579" s="73"/>
      <c r="BV579" s="73"/>
      <c r="BW579" s="73"/>
      <c r="BX579" s="73"/>
      <c r="BY579" s="73"/>
      <c r="BZ579" s="73"/>
      <c r="CA579" s="73"/>
      <c r="CB579" s="73"/>
      <c r="CC579" s="73"/>
      <c r="CD579" s="73"/>
      <c r="CE579" s="73"/>
      <c r="CF579" s="73"/>
    </row>
    <row r="580" spans="1:84">
      <c r="A580" s="71">
        <v>37611</v>
      </c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  <c r="AJ580" s="73"/>
      <c r="AK580" s="73"/>
      <c r="AL580" s="73"/>
      <c r="AM580" s="73"/>
      <c r="AN580" s="73"/>
      <c r="AO580" s="73"/>
      <c r="AP580" s="73"/>
      <c r="AQ580" s="73"/>
      <c r="AR580" s="73"/>
      <c r="AS580" s="73"/>
      <c r="AT580" s="73"/>
      <c r="AU580" s="73"/>
      <c r="AV580" s="73"/>
      <c r="AW580" s="73"/>
      <c r="AX580" s="73"/>
      <c r="AY580" s="73"/>
      <c r="AZ580" s="73"/>
      <c r="BA580" s="73"/>
      <c r="BB580" s="73">
        <v>60.81</v>
      </c>
      <c r="BC580" s="73">
        <v>57.12</v>
      </c>
      <c r="BD580" s="73"/>
      <c r="BE580" s="73">
        <v>128.66</v>
      </c>
      <c r="BF580" s="15">
        <v>106.5</v>
      </c>
      <c r="BG580" s="15">
        <v>66.28</v>
      </c>
      <c r="BH580" s="15">
        <v>63.41</v>
      </c>
      <c r="BI580" s="73">
        <v>30.16</v>
      </c>
      <c r="BJ580" s="15">
        <v>18.059999999999999</v>
      </c>
      <c r="BK580" s="15">
        <v>26.47</v>
      </c>
      <c r="BL580" s="15">
        <v>31.17</v>
      </c>
      <c r="BM580" s="15">
        <v>63.66</v>
      </c>
      <c r="BN580" s="73">
        <v>50.92</v>
      </c>
      <c r="BO580" s="15">
        <v>12.14</v>
      </c>
      <c r="BP580" s="15">
        <v>30.93</v>
      </c>
      <c r="BQ580" s="15">
        <v>62.97</v>
      </c>
      <c r="BU580" s="73"/>
      <c r="BV580" s="73"/>
      <c r="BW580" s="73"/>
      <c r="BX580" s="73"/>
      <c r="BY580" s="73"/>
      <c r="BZ580" s="73"/>
      <c r="CA580" s="73"/>
      <c r="CB580" s="73"/>
      <c r="CC580" s="73"/>
      <c r="CD580" s="73"/>
      <c r="CE580" s="73"/>
      <c r="CF580" s="73"/>
    </row>
    <row r="581" spans="1:84">
      <c r="A581" s="71">
        <v>37618</v>
      </c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  <c r="AJ581" s="73"/>
      <c r="AK581" s="73"/>
      <c r="AL581" s="73"/>
      <c r="AM581" s="73"/>
      <c r="AN581" s="73"/>
      <c r="AO581" s="73"/>
      <c r="AP581" s="73"/>
      <c r="AQ581" s="73"/>
      <c r="AR581" s="73"/>
      <c r="AS581" s="73"/>
      <c r="AT581" s="73"/>
      <c r="AU581" s="73"/>
      <c r="AV581" s="73"/>
      <c r="AW581" s="73"/>
      <c r="AX581" s="73"/>
      <c r="AY581" s="73"/>
      <c r="AZ581" s="73"/>
      <c r="BA581" s="73"/>
      <c r="BB581" s="73">
        <v>60.73</v>
      </c>
      <c r="BC581" s="73">
        <v>58.22</v>
      </c>
      <c r="BD581" s="73"/>
      <c r="BE581" s="73">
        <v>127.02</v>
      </c>
      <c r="BF581" s="15">
        <v>110.25</v>
      </c>
      <c r="BG581" s="15">
        <v>68.48</v>
      </c>
      <c r="BH581" s="15">
        <v>64.180000000000007</v>
      </c>
      <c r="BI581" s="73">
        <v>29.6</v>
      </c>
      <c r="BJ581" s="15">
        <v>17.77</v>
      </c>
      <c r="BK581" s="15">
        <v>26.95</v>
      </c>
      <c r="BL581" s="15">
        <v>31.41</v>
      </c>
      <c r="BM581" s="15">
        <v>61.71</v>
      </c>
      <c r="BN581" s="73">
        <v>53.04</v>
      </c>
      <c r="BO581" s="15">
        <v>12.12</v>
      </c>
      <c r="BP581" s="15">
        <v>32.299999999999997</v>
      </c>
      <c r="BQ581" s="15">
        <v>62.76</v>
      </c>
      <c r="BU581" s="73"/>
      <c r="BV581" s="73"/>
      <c r="BW581" s="73"/>
      <c r="BX581" s="73"/>
      <c r="BY581" s="73"/>
      <c r="BZ581" s="73"/>
      <c r="CA581" s="73"/>
      <c r="CB581" s="73"/>
      <c r="CC581" s="73"/>
      <c r="CD581" s="73"/>
      <c r="CE581" s="73"/>
      <c r="CF581" s="73"/>
    </row>
    <row r="582" spans="1:84">
      <c r="A582" s="71">
        <v>37625</v>
      </c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  <c r="AJ582" s="73"/>
      <c r="AK582" s="73"/>
      <c r="AL582" s="73"/>
      <c r="AM582" s="73"/>
      <c r="AN582" s="73"/>
      <c r="AO582" s="73"/>
      <c r="AP582" s="73"/>
      <c r="AQ582" s="73"/>
      <c r="AR582" s="73"/>
      <c r="AS582" s="73"/>
      <c r="AT582" s="73"/>
      <c r="AU582" s="73"/>
      <c r="AV582" s="73"/>
      <c r="AW582" s="73"/>
      <c r="AX582" s="73"/>
      <c r="AY582" s="73"/>
      <c r="AZ582" s="73"/>
      <c r="BA582" s="73"/>
      <c r="BB582" s="73">
        <v>61.03</v>
      </c>
      <c r="BC582" s="73">
        <v>61.08</v>
      </c>
      <c r="BD582" s="73"/>
      <c r="BE582" s="73">
        <v>127.72</v>
      </c>
      <c r="BF582" s="15">
        <v>111.39</v>
      </c>
      <c r="BG582" s="15">
        <v>70.86</v>
      </c>
      <c r="BH582" s="15">
        <v>64.3</v>
      </c>
      <c r="BI582" s="73">
        <v>29.71</v>
      </c>
      <c r="BJ582" s="15">
        <v>18.02</v>
      </c>
      <c r="BK582" s="15">
        <v>27.3</v>
      </c>
      <c r="BL582" s="15">
        <v>30.8</v>
      </c>
      <c r="BM582" s="15">
        <v>64.290000000000006</v>
      </c>
      <c r="BN582" s="73">
        <v>58.18</v>
      </c>
      <c r="BO582" s="15">
        <v>12.09</v>
      </c>
      <c r="BP582" s="15">
        <v>32.119999999999997</v>
      </c>
      <c r="BQ582" s="15">
        <v>64.08</v>
      </c>
      <c r="BU582" s="73"/>
      <c r="BV582" s="73"/>
      <c r="BW582" s="73"/>
      <c r="BX582" s="73"/>
      <c r="BY582" s="73"/>
      <c r="BZ582" s="73"/>
      <c r="CA582" s="73"/>
      <c r="CB582" s="73"/>
      <c r="CC582" s="73"/>
      <c r="CD582" s="73"/>
      <c r="CE582" s="73"/>
      <c r="CF582" s="73"/>
    </row>
    <row r="583" spans="1:84">
      <c r="A583" s="71">
        <v>37632</v>
      </c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  <c r="AJ583" s="73"/>
      <c r="AK583" s="73"/>
      <c r="AL583" s="73"/>
      <c r="AM583" s="73"/>
      <c r="AN583" s="73"/>
      <c r="AO583" s="73"/>
      <c r="AP583" s="73"/>
      <c r="AQ583" s="73"/>
      <c r="AR583" s="73"/>
      <c r="AS583" s="73"/>
      <c r="AT583" s="73"/>
      <c r="AU583" s="73"/>
      <c r="AV583" s="73"/>
      <c r="AW583" s="73"/>
      <c r="AX583" s="73"/>
      <c r="AY583" s="73"/>
      <c r="AZ583" s="73"/>
      <c r="BA583" s="73"/>
      <c r="BB583" s="73">
        <v>61.26</v>
      </c>
      <c r="BC583" s="73">
        <v>61.89</v>
      </c>
      <c r="BD583" s="73"/>
      <c r="BE583" s="73">
        <v>129.07</v>
      </c>
      <c r="BF583" s="15">
        <v>111.16</v>
      </c>
      <c r="BG583" s="15">
        <v>71</v>
      </c>
      <c r="BH583" s="15">
        <v>67.23</v>
      </c>
      <c r="BI583" s="73">
        <v>30.91</v>
      </c>
      <c r="BJ583" s="15">
        <v>18.09</v>
      </c>
      <c r="BK583" s="15">
        <v>26.84</v>
      </c>
      <c r="BL583" s="15">
        <v>31.91</v>
      </c>
      <c r="BM583" s="15">
        <v>60.95</v>
      </c>
      <c r="BN583" s="73">
        <v>64.37</v>
      </c>
      <c r="BO583" s="15">
        <v>12.09</v>
      </c>
      <c r="BP583" s="15">
        <v>33.47</v>
      </c>
      <c r="BQ583" s="15">
        <v>63.8</v>
      </c>
      <c r="BU583" s="73"/>
      <c r="BV583" s="73"/>
      <c r="BW583" s="73"/>
      <c r="BX583" s="73"/>
      <c r="BY583" s="73"/>
      <c r="BZ583" s="73"/>
      <c r="CA583" s="73"/>
      <c r="CB583" s="73"/>
      <c r="CC583" s="73"/>
      <c r="CD583" s="73"/>
      <c r="CE583" s="73"/>
      <c r="CF583" s="73"/>
    </row>
    <row r="584" spans="1:84">
      <c r="A584" s="71">
        <v>37639</v>
      </c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  <c r="AJ584" s="73"/>
      <c r="AK584" s="73"/>
      <c r="AL584" s="73"/>
      <c r="AM584" s="73"/>
      <c r="AN584" s="73"/>
      <c r="AO584" s="73"/>
      <c r="AP584" s="73"/>
      <c r="AQ584" s="73"/>
      <c r="AR584" s="73"/>
      <c r="AS584" s="73"/>
      <c r="AT584" s="73"/>
      <c r="AU584" s="73"/>
      <c r="AV584" s="73"/>
      <c r="AW584" s="73"/>
      <c r="AX584" s="73"/>
      <c r="AY584" s="73"/>
      <c r="AZ584" s="73"/>
      <c r="BA584" s="73"/>
      <c r="BB584" s="73">
        <v>61.27</v>
      </c>
      <c r="BC584" s="73">
        <v>60.05</v>
      </c>
      <c r="BD584" s="73"/>
      <c r="BE584" s="73">
        <v>126.96</v>
      </c>
      <c r="BF584" s="15">
        <v>110.2</v>
      </c>
      <c r="BG584" s="15">
        <v>75.23</v>
      </c>
      <c r="BH584" s="15">
        <v>72.86</v>
      </c>
      <c r="BI584" s="73">
        <v>30.42</v>
      </c>
      <c r="BJ584" s="15">
        <v>18.239999999999998</v>
      </c>
      <c r="BK584" s="15">
        <v>26.53</v>
      </c>
      <c r="BL584" s="15">
        <v>31.06</v>
      </c>
      <c r="BM584" s="15">
        <v>63.79</v>
      </c>
      <c r="BN584" s="73">
        <v>74</v>
      </c>
      <c r="BO584" s="15">
        <v>12.16</v>
      </c>
      <c r="BP584" s="15">
        <v>29.29</v>
      </c>
      <c r="BQ584" s="15">
        <v>58.64</v>
      </c>
      <c r="BU584" s="73"/>
      <c r="BV584" s="73"/>
      <c r="BW584" s="73"/>
      <c r="BX584" s="73"/>
      <c r="BY584" s="73"/>
      <c r="BZ584" s="73"/>
      <c r="CA584" s="73"/>
      <c r="CB584" s="73"/>
      <c r="CC584" s="73"/>
      <c r="CD584" s="73"/>
      <c r="CE584" s="73"/>
      <c r="CF584" s="73"/>
    </row>
    <row r="585" spans="1:84">
      <c r="A585" s="71">
        <v>37646</v>
      </c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  <c r="AJ585" s="73"/>
      <c r="AK585" s="73"/>
      <c r="AL585" s="73"/>
      <c r="AM585" s="73"/>
      <c r="AN585" s="73"/>
      <c r="AO585" s="73"/>
      <c r="AP585" s="73"/>
      <c r="AQ585" s="73"/>
      <c r="AR585" s="73"/>
      <c r="AS585" s="73"/>
      <c r="AT585" s="73"/>
      <c r="AU585" s="73"/>
      <c r="AV585" s="73"/>
      <c r="AW585" s="73"/>
      <c r="AX585" s="73"/>
      <c r="AY585" s="73"/>
      <c r="AZ585" s="73"/>
      <c r="BA585" s="73"/>
      <c r="BB585" s="73">
        <v>61.31</v>
      </c>
      <c r="BC585" s="73">
        <v>60.13</v>
      </c>
      <c r="BD585" s="73"/>
      <c r="BE585" s="73">
        <v>129.54</v>
      </c>
      <c r="BF585" s="15">
        <v>113.87</v>
      </c>
      <c r="BG585" s="15">
        <v>81.760000000000005</v>
      </c>
      <c r="BH585" s="15">
        <v>80.12</v>
      </c>
      <c r="BI585" s="73">
        <v>31.04</v>
      </c>
      <c r="BJ585" s="15">
        <v>19.420000000000002</v>
      </c>
      <c r="BK585" s="15">
        <v>27.41</v>
      </c>
      <c r="BL585" s="15">
        <v>32.08</v>
      </c>
      <c r="BM585" s="15">
        <v>63.63</v>
      </c>
      <c r="BN585" s="73">
        <v>80.02</v>
      </c>
      <c r="BO585" s="15">
        <v>12.07</v>
      </c>
      <c r="BP585" s="15">
        <v>31.65</v>
      </c>
      <c r="BQ585" s="15">
        <v>51.73</v>
      </c>
      <c r="BU585" s="73"/>
      <c r="BV585" s="73"/>
      <c r="BW585" s="73"/>
      <c r="BX585" s="73"/>
      <c r="BY585" s="73"/>
      <c r="BZ585" s="73"/>
      <c r="CA585" s="73"/>
      <c r="CB585" s="73"/>
      <c r="CC585" s="73"/>
      <c r="CD585" s="73"/>
      <c r="CE585" s="73"/>
      <c r="CF585" s="73"/>
    </row>
    <row r="586" spans="1:84">
      <c r="A586" s="71">
        <v>37653</v>
      </c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  <c r="AJ586" s="73"/>
      <c r="AK586" s="73"/>
      <c r="AL586" s="73"/>
      <c r="AM586" s="73"/>
      <c r="AN586" s="73"/>
      <c r="AO586" s="73"/>
      <c r="AP586" s="73"/>
      <c r="AQ586" s="73"/>
      <c r="AR586" s="73"/>
      <c r="AS586" s="73"/>
      <c r="AT586" s="73"/>
      <c r="AU586" s="73"/>
      <c r="AV586" s="73"/>
      <c r="AW586" s="73"/>
      <c r="AX586" s="73"/>
      <c r="AY586" s="73"/>
      <c r="AZ586" s="73"/>
      <c r="BA586" s="73"/>
      <c r="BB586" s="73">
        <v>61.45</v>
      </c>
      <c r="BC586" s="73">
        <v>60.49</v>
      </c>
      <c r="BD586" s="73"/>
      <c r="BE586" s="73">
        <v>142.38999999999999</v>
      </c>
      <c r="BF586" s="15">
        <v>116.71</v>
      </c>
      <c r="BG586" s="15">
        <v>89.18</v>
      </c>
      <c r="BH586" s="15">
        <v>86.68</v>
      </c>
      <c r="BI586" s="73">
        <v>30.95</v>
      </c>
      <c r="BJ586" s="15">
        <v>20.52</v>
      </c>
      <c r="BK586" s="15">
        <v>27.67</v>
      </c>
      <c r="BL586" s="15">
        <v>30.91</v>
      </c>
      <c r="BM586" s="15">
        <v>61.36</v>
      </c>
      <c r="BN586" s="73">
        <v>77.89</v>
      </c>
      <c r="BO586" s="15">
        <v>12.11</v>
      </c>
      <c r="BP586" s="15">
        <v>30.15</v>
      </c>
      <c r="BQ586" s="15">
        <v>50.27</v>
      </c>
      <c r="BU586" s="73"/>
      <c r="BV586" s="73"/>
      <c r="BW586" s="73"/>
      <c r="BX586" s="73"/>
      <c r="BY586" s="73"/>
      <c r="BZ586" s="73"/>
      <c r="CA586" s="73"/>
      <c r="CB586" s="73"/>
      <c r="CC586" s="73"/>
      <c r="CD586" s="73"/>
      <c r="CE586" s="73"/>
      <c r="CF586" s="73"/>
    </row>
    <row r="587" spans="1:84">
      <c r="A587" s="71">
        <v>37660</v>
      </c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  <c r="AJ587" s="73"/>
      <c r="AK587" s="73"/>
      <c r="AL587" s="73"/>
      <c r="AM587" s="73"/>
      <c r="AN587" s="73"/>
      <c r="AO587" s="73"/>
      <c r="AP587" s="73"/>
      <c r="AQ587" s="73"/>
      <c r="AR587" s="73"/>
      <c r="AS587" s="73"/>
      <c r="AT587" s="73"/>
      <c r="AU587" s="73"/>
      <c r="AV587" s="73"/>
      <c r="AW587" s="73"/>
      <c r="AX587" s="73"/>
      <c r="AY587" s="73"/>
      <c r="AZ587" s="73"/>
      <c r="BA587" s="73"/>
      <c r="BB587" s="73">
        <v>61.59</v>
      </c>
      <c r="BC587" s="73">
        <v>60.86</v>
      </c>
      <c r="BD587" s="73"/>
      <c r="BE587" s="73">
        <v>145.59</v>
      </c>
      <c r="BF587" s="15">
        <v>115.39</v>
      </c>
      <c r="BG587" s="15">
        <v>89.02</v>
      </c>
      <c r="BH587" s="15">
        <v>86.12</v>
      </c>
      <c r="BI587" s="73">
        <v>29.01</v>
      </c>
      <c r="BJ587" s="15">
        <v>21.51</v>
      </c>
      <c r="BK587" s="15">
        <v>27.35</v>
      </c>
      <c r="BL587" s="15">
        <v>31.23</v>
      </c>
      <c r="BM587" s="15">
        <v>63.62</v>
      </c>
      <c r="BN587" s="73">
        <v>72.209999999999994</v>
      </c>
      <c r="BO587" s="15">
        <v>12.16</v>
      </c>
      <c r="BP587" s="15">
        <v>30.66</v>
      </c>
      <c r="BQ587" s="15">
        <v>48.46</v>
      </c>
      <c r="BU587" s="73"/>
      <c r="BV587" s="73"/>
      <c r="BW587" s="73"/>
      <c r="BX587" s="73"/>
      <c r="BY587" s="73"/>
      <c r="BZ587" s="73"/>
      <c r="CA587" s="73"/>
      <c r="CB587" s="73"/>
      <c r="CC587" s="73"/>
      <c r="CD587" s="73"/>
      <c r="CE587" s="73"/>
      <c r="CF587" s="73"/>
    </row>
    <row r="588" spans="1:84">
      <c r="A588" s="71">
        <v>37667</v>
      </c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  <c r="AJ588" s="73"/>
      <c r="AK588" s="73"/>
      <c r="AL588" s="73"/>
      <c r="AM588" s="73"/>
      <c r="AN588" s="73"/>
      <c r="AO588" s="73"/>
      <c r="AP588" s="73"/>
      <c r="AQ588" s="73"/>
      <c r="AR588" s="73"/>
      <c r="AS588" s="73"/>
      <c r="AT588" s="73"/>
      <c r="AU588" s="73"/>
      <c r="AV588" s="73"/>
      <c r="AW588" s="73"/>
      <c r="AX588" s="73"/>
      <c r="AY588" s="73"/>
      <c r="AZ588" s="73"/>
      <c r="BA588" s="73"/>
      <c r="BB588" s="73">
        <v>61.85</v>
      </c>
      <c r="BC588" s="73">
        <v>60.26</v>
      </c>
      <c r="BD588" s="73"/>
      <c r="BE588" s="73">
        <v>138.41</v>
      </c>
      <c r="BF588" s="15">
        <v>114.47</v>
      </c>
      <c r="BG588" s="15">
        <v>90.84</v>
      </c>
      <c r="BH588" s="15">
        <v>86.44</v>
      </c>
      <c r="BI588" s="73">
        <v>31</v>
      </c>
      <c r="BJ588" s="15">
        <v>20.89</v>
      </c>
      <c r="BK588" s="15">
        <v>28.08</v>
      </c>
      <c r="BL588" s="15">
        <v>31.17</v>
      </c>
      <c r="BM588" s="15">
        <v>66.22</v>
      </c>
      <c r="BN588" s="73">
        <v>71.75</v>
      </c>
      <c r="BO588" s="15">
        <v>12.11</v>
      </c>
      <c r="BP588" s="15">
        <v>29.9</v>
      </c>
      <c r="BQ588" s="15">
        <v>47.91</v>
      </c>
      <c r="BU588" s="73"/>
      <c r="BV588" s="73"/>
      <c r="BW588" s="73"/>
      <c r="BX588" s="73"/>
      <c r="BY588" s="73"/>
      <c r="BZ588" s="73"/>
      <c r="CA588" s="73"/>
      <c r="CB588" s="73"/>
      <c r="CC588" s="73"/>
      <c r="CD588" s="73"/>
      <c r="CE588" s="73"/>
      <c r="CF588" s="73"/>
    </row>
    <row r="589" spans="1:84">
      <c r="A589" s="71">
        <v>37674</v>
      </c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  <c r="AJ589" s="73"/>
      <c r="AK589" s="73"/>
      <c r="AL589" s="73"/>
      <c r="AM589" s="73"/>
      <c r="AN589" s="73"/>
      <c r="AO589" s="73"/>
      <c r="AP589" s="73"/>
      <c r="AQ589" s="73"/>
      <c r="AR589" s="73"/>
      <c r="AS589" s="73"/>
      <c r="AT589" s="73"/>
      <c r="AU589" s="73"/>
      <c r="AV589" s="73"/>
      <c r="AW589" s="73"/>
      <c r="AX589" s="73"/>
      <c r="AY589" s="73"/>
      <c r="AZ589" s="73"/>
      <c r="BA589" s="73"/>
      <c r="BB589" s="73">
        <v>62.05</v>
      </c>
      <c r="BC589" s="73">
        <v>60.38</v>
      </c>
      <c r="BD589" s="73"/>
      <c r="BE589" s="73">
        <v>137.68</v>
      </c>
      <c r="BF589" s="15">
        <v>110.48</v>
      </c>
      <c r="BG589" s="15">
        <v>89.67</v>
      </c>
      <c r="BH589" s="15">
        <v>86.52</v>
      </c>
      <c r="BI589" s="73">
        <v>30.85</v>
      </c>
      <c r="BJ589" s="15">
        <v>21.03</v>
      </c>
      <c r="BK589" s="15">
        <v>29.58</v>
      </c>
      <c r="BL589" s="15">
        <v>32.33</v>
      </c>
      <c r="BM589" s="15">
        <v>64.38</v>
      </c>
      <c r="BN589" s="73">
        <v>74.53</v>
      </c>
      <c r="BO589" s="15">
        <v>12.22</v>
      </c>
      <c r="BP589" s="15">
        <v>30.55</v>
      </c>
      <c r="BQ589" s="15">
        <v>49.21</v>
      </c>
      <c r="BU589" s="73"/>
      <c r="BV589" s="73"/>
      <c r="BW589" s="73"/>
      <c r="BX589" s="73"/>
      <c r="BY589" s="73"/>
      <c r="BZ589" s="73"/>
      <c r="CA589" s="73"/>
      <c r="CB589" s="73"/>
      <c r="CC589" s="73"/>
      <c r="CD589" s="73"/>
      <c r="CE589" s="73"/>
      <c r="CF589" s="73"/>
    </row>
    <row r="590" spans="1:84">
      <c r="A590" s="71">
        <v>37681</v>
      </c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  <c r="AJ590" s="73"/>
      <c r="AK590" s="73"/>
      <c r="AL590" s="73"/>
      <c r="AM590" s="73"/>
      <c r="AN590" s="73"/>
      <c r="AO590" s="73"/>
      <c r="AP590" s="73"/>
      <c r="AQ590" s="73"/>
      <c r="AR590" s="73"/>
      <c r="AS590" s="73"/>
      <c r="AT590" s="73"/>
      <c r="AU590" s="73"/>
      <c r="AV590" s="73"/>
      <c r="AW590" s="73"/>
      <c r="AX590" s="73"/>
      <c r="AY590" s="73"/>
      <c r="AZ590" s="73"/>
      <c r="BA590" s="73"/>
      <c r="BB590" s="73">
        <v>62.14</v>
      </c>
      <c r="BC590" s="73">
        <v>60.83</v>
      </c>
      <c r="BD590" s="73"/>
      <c r="BE590" s="73">
        <v>137.5</v>
      </c>
      <c r="BF590" s="15">
        <v>116.45</v>
      </c>
      <c r="BG590" s="15">
        <v>86.67</v>
      </c>
      <c r="BH590" s="15">
        <v>79.650000000000006</v>
      </c>
      <c r="BI590" s="73">
        <v>30.95</v>
      </c>
      <c r="BJ590" s="15">
        <v>20.93</v>
      </c>
      <c r="BK590" s="15">
        <v>28.65</v>
      </c>
      <c r="BL590" s="15">
        <v>32.83</v>
      </c>
      <c r="BM590" s="15">
        <v>65.010000000000005</v>
      </c>
      <c r="BN590" s="73">
        <v>71.73</v>
      </c>
      <c r="BO590" s="15">
        <v>12.13</v>
      </c>
      <c r="BP590" s="15">
        <v>27.43</v>
      </c>
      <c r="BQ590" s="15">
        <v>48.67</v>
      </c>
      <c r="BU590" s="73"/>
      <c r="BV590" s="73"/>
      <c r="BW590" s="73"/>
      <c r="BX590" s="73"/>
      <c r="BY590" s="73"/>
      <c r="BZ590" s="73"/>
      <c r="CA590" s="73"/>
      <c r="CB590" s="73"/>
      <c r="CC590" s="73"/>
      <c r="CD590" s="73"/>
      <c r="CE590" s="73"/>
      <c r="CF590" s="73"/>
    </row>
    <row r="591" spans="1:84">
      <c r="A591" s="71">
        <v>37688</v>
      </c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  <c r="AJ591" s="73"/>
      <c r="AK591" s="73"/>
      <c r="AL591" s="73"/>
      <c r="AM591" s="73"/>
      <c r="AN591" s="73"/>
      <c r="AO591" s="73"/>
      <c r="AP591" s="73"/>
      <c r="AQ591" s="73"/>
      <c r="AR591" s="73"/>
      <c r="AS591" s="73"/>
      <c r="AT591" s="73"/>
      <c r="AU591" s="73"/>
      <c r="AV591" s="73"/>
      <c r="AW591" s="73"/>
      <c r="AX591" s="73"/>
      <c r="AY591" s="73"/>
      <c r="AZ591" s="73"/>
      <c r="BA591" s="73"/>
      <c r="BB591" s="73">
        <v>62.47</v>
      </c>
      <c r="BC591" s="73">
        <v>61.12</v>
      </c>
      <c r="BD591" s="73"/>
      <c r="BE591" s="73">
        <v>147.61000000000001</v>
      </c>
      <c r="BF591" s="15">
        <v>114.28</v>
      </c>
      <c r="BG591" s="15">
        <v>86.51</v>
      </c>
      <c r="BH591" s="15">
        <v>81.790000000000006</v>
      </c>
      <c r="BI591" s="73">
        <v>32.409999999999997</v>
      </c>
      <c r="BJ591" s="15">
        <v>21.12</v>
      </c>
      <c r="BK591" s="15">
        <v>28.4</v>
      </c>
      <c r="BL591" s="15">
        <v>32.299999999999997</v>
      </c>
      <c r="BM591" s="15">
        <v>67.290000000000006</v>
      </c>
      <c r="BN591" s="73">
        <v>71.239999999999995</v>
      </c>
      <c r="BO591" s="15">
        <v>12.14</v>
      </c>
      <c r="BP591" s="15">
        <v>27.42</v>
      </c>
      <c r="BQ591" s="15">
        <v>48.86</v>
      </c>
      <c r="BU591" s="73"/>
      <c r="BV591" s="73"/>
      <c r="BW591" s="73"/>
      <c r="BX591" s="73"/>
      <c r="BY591" s="73"/>
      <c r="BZ591" s="73"/>
      <c r="CA591" s="73"/>
      <c r="CB591" s="73"/>
      <c r="CC591" s="73"/>
      <c r="CD591" s="73"/>
      <c r="CE591" s="73"/>
      <c r="CF591" s="73"/>
    </row>
    <row r="592" spans="1:84">
      <c r="A592" s="71">
        <v>37695</v>
      </c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  <c r="AJ592" s="73"/>
      <c r="AK592" s="73"/>
      <c r="AL592" s="73"/>
      <c r="AM592" s="73"/>
      <c r="AN592" s="73"/>
      <c r="AO592" s="73"/>
      <c r="AP592" s="73"/>
      <c r="AQ592" s="73"/>
      <c r="AR592" s="73"/>
      <c r="AS592" s="73"/>
      <c r="AT592" s="73"/>
      <c r="AU592" s="73"/>
      <c r="AV592" s="73"/>
      <c r="AW592" s="73"/>
      <c r="AX592" s="73"/>
      <c r="AY592" s="73"/>
      <c r="AZ592" s="73"/>
      <c r="BA592" s="73"/>
      <c r="BB592" s="73">
        <v>63.1</v>
      </c>
      <c r="BC592" s="73">
        <v>60.89</v>
      </c>
      <c r="BD592" s="73"/>
      <c r="BE592" s="73">
        <v>149.46</v>
      </c>
      <c r="BF592" s="15">
        <v>113.33</v>
      </c>
      <c r="BG592" s="15">
        <v>87.13</v>
      </c>
      <c r="BH592" s="15">
        <v>81.56</v>
      </c>
      <c r="BI592" s="73">
        <v>33.159999999999997</v>
      </c>
      <c r="BJ592" s="15">
        <v>21.14</v>
      </c>
      <c r="BK592" s="15">
        <v>26.79</v>
      </c>
      <c r="BL592" s="15">
        <v>33.24</v>
      </c>
      <c r="BM592" s="15">
        <v>68.62</v>
      </c>
      <c r="BN592" s="73">
        <v>70.88</v>
      </c>
      <c r="BO592" s="15">
        <v>12.11</v>
      </c>
      <c r="BP592" s="15">
        <v>24.21</v>
      </c>
      <c r="BQ592" s="15">
        <v>48.62</v>
      </c>
      <c r="BU592" s="73"/>
      <c r="BV592" s="73"/>
      <c r="BW592" s="73"/>
      <c r="BX592" s="73"/>
      <c r="BY592" s="73"/>
      <c r="BZ592" s="73"/>
      <c r="CA592" s="73"/>
      <c r="CB592" s="73"/>
      <c r="CC592" s="73"/>
      <c r="CD592" s="73"/>
      <c r="CE592" s="73"/>
      <c r="CF592" s="73"/>
    </row>
    <row r="593" spans="1:84">
      <c r="A593" s="71">
        <v>37702</v>
      </c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  <c r="AJ593" s="73"/>
      <c r="AK593" s="73"/>
      <c r="AL593" s="73"/>
      <c r="AM593" s="73"/>
      <c r="AN593" s="73"/>
      <c r="AO593" s="73"/>
      <c r="AP593" s="73"/>
      <c r="AQ593" s="73"/>
      <c r="AR593" s="73"/>
      <c r="AS593" s="73"/>
      <c r="AT593" s="73"/>
      <c r="AU593" s="73"/>
      <c r="AV593" s="73"/>
      <c r="AW593" s="73"/>
      <c r="AX593" s="73"/>
      <c r="AY593" s="73"/>
      <c r="AZ593" s="73"/>
      <c r="BA593" s="73"/>
      <c r="BB593" s="73">
        <v>62.49</v>
      </c>
      <c r="BC593" s="73">
        <v>58.01</v>
      </c>
      <c r="BD593" s="73"/>
      <c r="BE593" s="73">
        <v>148.88</v>
      </c>
      <c r="BF593" s="15">
        <v>114.31</v>
      </c>
      <c r="BG593" s="15">
        <v>87.68</v>
      </c>
      <c r="BH593" s="15">
        <v>82.05</v>
      </c>
      <c r="BI593" s="73">
        <v>32.9</v>
      </c>
      <c r="BJ593" s="15">
        <v>20.8</v>
      </c>
      <c r="BK593" s="15">
        <v>27.15</v>
      </c>
      <c r="BL593" s="15">
        <v>33.270000000000003</v>
      </c>
      <c r="BM593" s="15">
        <v>67.430000000000007</v>
      </c>
      <c r="BN593" s="73">
        <v>70.739999999999995</v>
      </c>
      <c r="BO593" s="15">
        <v>12.14</v>
      </c>
      <c r="BP593" s="15">
        <v>27.76</v>
      </c>
      <c r="BQ593" s="15">
        <v>48.88</v>
      </c>
      <c r="BU593" s="73"/>
      <c r="BV593" s="73"/>
      <c r="BW593" s="73"/>
      <c r="BX593" s="73"/>
      <c r="BY593" s="73"/>
      <c r="BZ593" s="73"/>
      <c r="CA593" s="73"/>
      <c r="CB593" s="73"/>
      <c r="CC593" s="73"/>
      <c r="CD593" s="73"/>
      <c r="CE593" s="73"/>
      <c r="CF593" s="73"/>
    </row>
    <row r="594" spans="1:84">
      <c r="A594" s="71">
        <v>37709</v>
      </c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  <c r="AJ594" s="73"/>
      <c r="AK594" s="73"/>
      <c r="AL594" s="73"/>
      <c r="AM594" s="73"/>
      <c r="AN594" s="73"/>
      <c r="AO594" s="73"/>
      <c r="AP594" s="73"/>
      <c r="AQ594" s="73"/>
      <c r="AR594" s="73"/>
      <c r="AS594" s="73"/>
      <c r="AT594" s="73"/>
      <c r="AU594" s="73"/>
      <c r="AV594" s="73"/>
      <c r="AW594" s="73"/>
      <c r="AX594" s="73"/>
      <c r="AY594" s="73"/>
      <c r="AZ594" s="73"/>
      <c r="BA594" s="73"/>
      <c r="BB594" s="73">
        <v>62.36</v>
      </c>
      <c r="BC594" s="73">
        <v>57.71</v>
      </c>
      <c r="BD594" s="73"/>
      <c r="BE594" s="73">
        <v>146.99</v>
      </c>
      <c r="BF594" s="15">
        <v>118.21</v>
      </c>
      <c r="BG594" s="15">
        <v>84.63</v>
      </c>
      <c r="BH594" s="15">
        <v>81.069999999999993</v>
      </c>
      <c r="BI594" s="73">
        <v>33.72</v>
      </c>
      <c r="BJ594" s="15">
        <v>20.73</v>
      </c>
      <c r="BK594" s="15">
        <v>27.44</v>
      </c>
      <c r="BL594" s="15">
        <v>32.770000000000003</v>
      </c>
      <c r="BM594" s="15">
        <v>67.959999999999994</v>
      </c>
      <c r="BN594" s="73">
        <v>68.95</v>
      </c>
      <c r="BO594" s="15">
        <v>12.09</v>
      </c>
      <c r="BP594" s="15">
        <v>28.07</v>
      </c>
      <c r="BQ594" s="15">
        <v>45.05</v>
      </c>
      <c r="BU594" s="73"/>
      <c r="BV594" s="73"/>
      <c r="BW594" s="73"/>
      <c r="BX594" s="73"/>
      <c r="BY594" s="73"/>
      <c r="BZ594" s="73"/>
      <c r="CA594" s="73"/>
      <c r="CB594" s="73"/>
      <c r="CC594" s="73"/>
      <c r="CD594" s="73"/>
      <c r="CE594" s="73"/>
      <c r="CF594" s="73"/>
    </row>
    <row r="595" spans="1:84">
      <c r="A595" s="71">
        <v>37716</v>
      </c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  <c r="AJ595" s="73"/>
      <c r="AK595" s="73"/>
      <c r="AL595" s="73"/>
      <c r="AM595" s="73"/>
      <c r="AN595" s="73"/>
      <c r="AO595" s="73"/>
      <c r="AP595" s="73"/>
      <c r="AQ595" s="73"/>
      <c r="AR595" s="73"/>
      <c r="AS595" s="73"/>
      <c r="AT595" s="73"/>
      <c r="AU595" s="73"/>
      <c r="AV595" s="73"/>
      <c r="AW595" s="73"/>
      <c r="AX595" s="73"/>
      <c r="AY595" s="73"/>
      <c r="AZ595" s="73"/>
      <c r="BA595" s="73"/>
      <c r="BB595" s="73">
        <v>62.39</v>
      </c>
      <c r="BC595" s="73">
        <v>57.71</v>
      </c>
      <c r="BD595" s="73"/>
      <c r="BE595" s="73">
        <v>147.88</v>
      </c>
      <c r="BF595" s="15">
        <v>127.64</v>
      </c>
      <c r="BG595" s="15">
        <v>84.45</v>
      </c>
      <c r="BH595" s="15">
        <v>79.489999999999995</v>
      </c>
      <c r="BI595" s="73">
        <v>33.229999999999997</v>
      </c>
      <c r="BJ595" s="15">
        <v>21</v>
      </c>
      <c r="BK595" s="15">
        <v>28.31</v>
      </c>
      <c r="BL595" s="15">
        <v>32.54</v>
      </c>
      <c r="BM595" s="15">
        <v>68.64</v>
      </c>
      <c r="BN595" s="73">
        <v>61.81</v>
      </c>
      <c r="BO595" s="15">
        <v>12.16</v>
      </c>
      <c r="BP595" s="15">
        <v>27.69</v>
      </c>
      <c r="BQ595" s="15">
        <v>39.979999999999997</v>
      </c>
      <c r="BU595" s="73"/>
      <c r="BV595" s="73"/>
      <c r="BW595" s="73"/>
      <c r="BX595" s="73"/>
      <c r="BY595" s="73"/>
      <c r="BZ595" s="73"/>
      <c r="CA595" s="73"/>
      <c r="CB595" s="73"/>
      <c r="CC595" s="73"/>
      <c r="CD595" s="73"/>
      <c r="CE595" s="73"/>
      <c r="CF595" s="73"/>
    </row>
    <row r="596" spans="1:84">
      <c r="A596" s="71">
        <v>37723</v>
      </c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  <c r="AJ596" s="73"/>
      <c r="AK596" s="73"/>
      <c r="AL596" s="73"/>
      <c r="AM596" s="73"/>
      <c r="AN596" s="73"/>
      <c r="AO596" s="73"/>
      <c r="AP596" s="73"/>
      <c r="AQ596" s="73"/>
      <c r="AR596" s="73"/>
      <c r="AS596" s="73"/>
      <c r="AT596" s="73"/>
      <c r="AU596" s="73"/>
      <c r="AV596" s="73"/>
      <c r="AW596" s="73"/>
      <c r="AX596" s="73"/>
      <c r="AY596" s="73"/>
      <c r="AZ596" s="73"/>
      <c r="BA596" s="73"/>
      <c r="BB596" s="73">
        <v>62.49</v>
      </c>
      <c r="BC596" s="73">
        <v>57.87</v>
      </c>
      <c r="BD596" s="73"/>
      <c r="BE596" s="73">
        <v>147.9</v>
      </c>
      <c r="BF596" s="15">
        <v>126.44</v>
      </c>
      <c r="BG596" s="15">
        <v>85.21</v>
      </c>
      <c r="BH596" s="15">
        <v>80.7</v>
      </c>
      <c r="BI596" s="73">
        <v>32.46</v>
      </c>
      <c r="BJ596" s="15">
        <v>21.21</v>
      </c>
      <c r="BK596" s="15">
        <v>28.57</v>
      </c>
      <c r="BL596" s="15">
        <v>31.64</v>
      </c>
      <c r="BM596" s="15">
        <v>66.42</v>
      </c>
      <c r="BN596" s="73">
        <v>61.73</v>
      </c>
      <c r="BO596" s="15">
        <v>12.09</v>
      </c>
      <c r="BP596" s="15">
        <v>28.17</v>
      </c>
      <c r="BQ596" s="15">
        <v>42.05</v>
      </c>
      <c r="BU596" s="73"/>
      <c r="BV596" s="73"/>
      <c r="BW596" s="73"/>
      <c r="BX596" s="73"/>
      <c r="BY596" s="73"/>
      <c r="BZ596" s="73"/>
      <c r="CA596" s="73"/>
      <c r="CB596" s="73"/>
      <c r="CC596" s="73"/>
      <c r="CD596" s="73"/>
      <c r="CE596" s="73"/>
      <c r="CF596" s="73"/>
    </row>
    <row r="597" spans="1:84">
      <c r="A597" s="71">
        <v>37730</v>
      </c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  <c r="AJ597" s="73"/>
      <c r="AK597" s="73"/>
      <c r="AL597" s="73"/>
      <c r="AM597" s="73"/>
      <c r="AN597" s="73"/>
      <c r="AO597" s="73"/>
      <c r="AP597" s="73"/>
      <c r="AQ597" s="73"/>
      <c r="AR597" s="73"/>
      <c r="AS597" s="73"/>
      <c r="AT597" s="73"/>
      <c r="AU597" s="73"/>
      <c r="AV597" s="73"/>
      <c r="AW597" s="73"/>
      <c r="AX597" s="73"/>
      <c r="AY597" s="73"/>
      <c r="AZ597" s="73"/>
      <c r="BA597" s="73"/>
      <c r="BB597" s="73">
        <v>62.31</v>
      </c>
      <c r="BC597" s="73">
        <v>57.61</v>
      </c>
      <c r="BD597" s="73"/>
      <c r="BE597" s="73">
        <v>148.37</v>
      </c>
      <c r="BF597" s="15">
        <v>134.93</v>
      </c>
      <c r="BG597" s="15">
        <v>83.02</v>
      </c>
      <c r="BH597" s="15">
        <v>80.09</v>
      </c>
      <c r="BI597" s="73">
        <v>31.36</v>
      </c>
      <c r="BJ597" s="15">
        <v>21.17</v>
      </c>
      <c r="BK597" s="15">
        <v>29.7</v>
      </c>
      <c r="BL597" s="15">
        <v>32.49</v>
      </c>
      <c r="BM597" s="15">
        <v>66.540000000000006</v>
      </c>
      <c r="BN597" s="73">
        <v>63.91</v>
      </c>
      <c r="BO597" s="15">
        <v>12.13</v>
      </c>
      <c r="BP597" s="15">
        <v>29.53</v>
      </c>
      <c r="BQ597" s="15">
        <v>43.38</v>
      </c>
      <c r="BU597" s="73"/>
      <c r="BV597" s="73"/>
      <c r="BW597" s="73"/>
      <c r="BX597" s="73"/>
      <c r="BY597" s="73"/>
      <c r="BZ597" s="73"/>
      <c r="CA597" s="73"/>
      <c r="CB597" s="73"/>
      <c r="CC597" s="73"/>
      <c r="CD597" s="73"/>
      <c r="CE597" s="73"/>
      <c r="CF597" s="73"/>
    </row>
    <row r="598" spans="1:84">
      <c r="A598" s="71">
        <v>37737</v>
      </c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  <c r="AJ598" s="73"/>
      <c r="AK598" s="73"/>
      <c r="AL598" s="73"/>
      <c r="AM598" s="73"/>
      <c r="AN598" s="73"/>
      <c r="AO598" s="73"/>
      <c r="AP598" s="73"/>
      <c r="AQ598" s="73"/>
      <c r="AR598" s="73"/>
      <c r="AS598" s="73"/>
      <c r="AT598" s="73"/>
      <c r="AU598" s="73"/>
      <c r="AV598" s="73"/>
      <c r="AW598" s="73"/>
      <c r="AX598" s="73"/>
      <c r="AY598" s="73"/>
      <c r="AZ598" s="73"/>
      <c r="BA598" s="73"/>
      <c r="BB598" s="73">
        <v>62.32</v>
      </c>
      <c r="BC598" s="73">
        <v>58.1</v>
      </c>
      <c r="BD598" s="73"/>
      <c r="BE598" s="73">
        <v>148.61000000000001</v>
      </c>
      <c r="BF598" s="15">
        <v>135.57</v>
      </c>
      <c r="BG598" s="15">
        <v>83.04</v>
      </c>
      <c r="BH598" s="15">
        <v>78.89</v>
      </c>
      <c r="BI598" s="73">
        <v>31.25</v>
      </c>
      <c r="BJ598" s="15">
        <v>20.91</v>
      </c>
      <c r="BK598" s="15">
        <v>28.32</v>
      </c>
      <c r="BL598" s="15">
        <v>32.21</v>
      </c>
      <c r="BM598" s="15">
        <v>66.02</v>
      </c>
      <c r="BN598" s="73">
        <v>65.63</v>
      </c>
      <c r="BO598" s="15">
        <v>12.3</v>
      </c>
      <c r="BP598" s="15">
        <v>28.41</v>
      </c>
      <c r="BQ598" s="15">
        <v>43.22</v>
      </c>
      <c r="BU598" s="73"/>
      <c r="BV598" s="73"/>
      <c r="BW598" s="73"/>
      <c r="BX598" s="73"/>
      <c r="BY598" s="73"/>
      <c r="BZ598" s="73"/>
      <c r="CA598" s="73"/>
      <c r="CB598" s="73"/>
      <c r="CC598" s="73"/>
      <c r="CD598" s="73"/>
      <c r="CE598" s="73"/>
      <c r="CF598" s="73"/>
    </row>
    <row r="599" spans="1:84">
      <c r="A599" s="71">
        <v>37744</v>
      </c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  <c r="AJ599" s="73"/>
      <c r="AK599" s="73"/>
      <c r="AL599" s="73"/>
      <c r="AM599" s="73"/>
      <c r="AN599" s="73"/>
      <c r="AO599" s="73"/>
      <c r="AP599" s="73"/>
      <c r="AQ599" s="73"/>
      <c r="AR599" s="73"/>
      <c r="AS599" s="73"/>
      <c r="AT599" s="73"/>
      <c r="AU599" s="73"/>
      <c r="AV599" s="73"/>
      <c r="AW599" s="73"/>
      <c r="AX599" s="73"/>
      <c r="AY599" s="73"/>
      <c r="AZ599" s="73"/>
      <c r="BA599" s="73"/>
      <c r="BB599" s="73">
        <v>62.36</v>
      </c>
      <c r="BC599" s="73">
        <v>57.89</v>
      </c>
      <c r="BD599" s="73"/>
      <c r="BE599" s="73">
        <v>148.6</v>
      </c>
      <c r="BF599" s="15">
        <v>133.43</v>
      </c>
      <c r="BG599" s="15">
        <v>84.2</v>
      </c>
      <c r="BH599" s="15">
        <v>79.77</v>
      </c>
      <c r="BI599" s="73">
        <v>30.35</v>
      </c>
      <c r="BJ599" s="15">
        <v>20.82</v>
      </c>
      <c r="BK599" s="15">
        <v>29.64</v>
      </c>
      <c r="BL599" s="15">
        <v>33.69</v>
      </c>
      <c r="BM599" s="15">
        <v>65.14</v>
      </c>
      <c r="BN599" s="73">
        <v>65.900000000000006</v>
      </c>
      <c r="BO599" s="15">
        <v>12.1</v>
      </c>
      <c r="BP599" s="15">
        <v>27.76</v>
      </c>
      <c r="BQ599" s="15">
        <v>44.17</v>
      </c>
      <c r="BU599" s="73"/>
      <c r="BV599" s="73"/>
      <c r="BW599" s="73"/>
      <c r="BX599" s="73"/>
      <c r="BY599" s="73"/>
      <c r="BZ599" s="73"/>
      <c r="CA599" s="73"/>
      <c r="CB599" s="73"/>
      <c r="CC599" s="73"/>
      <c r="CD599" s="73"/>
      <c r="CE599" s="73"/>
      <c r="CF599" s="73"/>
    </row>
    <row r="600" spans="1:84">
      <c r="A600" s="71">
        <v>37751</v>
      </c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  <c r="AJ600" s="73"/>
      <c r="AK600" s="73"/>
      <c r="AL600" s="73"/>
      <c r="AM600" s="73"/>
      <c r="AN600" s="73"/>
      <c r="AO600" s="73"/>
      <c r="AP600" s="73"/>
      <c r="AQ600" s="73"/>
      <c r="AR600" s="73"/>
      <c r="AS600" s="73"/>
      <c r="AT600" s="73"/>
      <c r="AU600" s="73"/>
      <c r="AV600" s="73"/>
      <c r="AW600" s="73"/>
      <c r="AX600" s="73"/>
      <c r="AY600" s="73"/>
      <c r="AZ600" s="73"/>
      <c r="BA600" s="73"/>
      <c r="BB600" s="73">
        <v>63</v>
      </c>
      <c r="BC600" s="73">
        <v>59.02</v>
      </c>
      <c r="BD600" s="73"/>
      <c r="BE600" s="73">
        <v>154.47999999999999</v>
      </c>
      <c r="BF600" s="15">
        <v>137.69999999999999</v>
      </c>
      <c r="BG600" s="15">
        <v>88.73</v>
      </c>
      <c r="BH600" s="15">
        <v>87.06</v>
      </c>
      <c r="BI600" s="73">
        <v>31.15</v>
      </c>
      <c r="BJ600" s="15">
        <v>21.9</v>
      </c>
      <c r="BK600" s="15">
        <v>30.29</v>
      </c>
      <c r="BL600" s="15">
        <v>34.15</v>
      </c>
      <c r="BM600" s="15">
        <v>66.58</v>
      </c>
      <c r="BN600" s="73">
        <v>67.47</v>
      </c>
      <c r="BO600" s="15">
        <v>12.11</v>
      </c>
      <c r="BP600" s="15">
        <v>25.68</v>
      </c>
      <c r="BQ600" s="15">
        <v>42.67</v>
      </c>
      <c r="BU600" s="73"/>
      <c r="BV600" s="73"/>
      <c r="BW600" s="73"/>
      <c r="BX600" s="73"/>
      <c r="BY600" s="73"/>
      <c r="BZ600" s="73"/>
      <c r="CA600" s="73"/>
      <c r="CB600" s="73"/>
      <c r="CC600" s="73"/>
      <c r="CD600" s="73"/>
      <c r="CE600" s="73"/>
      <c r="CF600" s="73"/>
    </row>
    <row r="601" spans="1:84">
      <c r="A601" s="71">
        <v>37758</v>
      </c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  <c r="AJ601" s="73"/>
      <c r="AK601" s="73"/>
      <c r="AL601" s="73"/>
      <c r="AM601" s="73"/>
      <c r="AN601" s="73"/>
      <c r="AO601" s="73"/>
      <c r="AP601" s="73"/>
      <c r="AQ601" s="73"/>
      <c r="AR601" s="73"/>
      <c r="AS601" s="73"/>
      <c r="AT601" s="73"/>
      <c r="AU601" s="73"/>
      <c r="AV601" s="73"/>
      <c r="AW601" s="73"/>
      <c r="AX601" s="73"/>
      <c r="AY601" s="73"/>
      <c r="AZ601" s="73"/>
      <c r="BA601" s="73"/>
      <c r="BB601" s="73">
        <v>63.12</v>
      </c>
      <c r="BC601" s="73">
        <v>60</v>
      </c>
      <c r="BD601" s="73"/>
      <c r="BE601" s="73">
        <v>162.47999999999999</v>
      </c>
      <c r="BF601" s="15">
        <v>146.43</v>
      </c>
      <c r="BG601" s="15">
        <v>94.96</v>
      </c>
      <c r="BH601" s="15">
        <v>92.13</v>
      </c>
      <c r="BI601" s="73">
        <v>35.340000000000003</v>
      </c>
      <c r="BJ601" s="15">
        <v>24.63</v>
      </c>
      <c r="BK601" s="15">
        <v>31.68</v>
      </c>
      <c r="BL601" s="15">
        <v>35.520000000000003</v>
      </c>
      <c r="BM601" s="15">
        <v>65.34</v>
      </c>
      <c r="BN601" s="73">
        <v>70.55</v>
      </c>
      <c r="BO601" s="15">
        <v>12.19</v>
      </c>
      <c r="BP601" s="15">
        <v>22.96</v>
      </c>
      <c r="BQ601" s="15">
        <v>40.19</v>
      </c>
      <c r="BU601" s="73"/>
      <c r="BV601" s="73"/>
      <c r="BW601" s="73"/>
      <c r="BX601" s="73"/>
      <c r="BY601" s="73"/>
      <c r="BZ601" s="73"/>
      <c r="CA601" s="73"/>
      <c r="CB601" s="73"/>
      <c r="CC601" s="73"/>
      <c r="CD601" s="73"/>
      <c r="CE601" s="73"/>
      <c r="CF601" s="73"/>
    </row>
    <row r="602" spans="1:84">
      <c r="A602" s="71">
        <v>37765</v>
      </c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  <c r="AJ602" s="73"/>
      <c r="AK602" s="73"/>
      <c r="AL602" s="73"/>
      <c r="AM602" s="73"/>
      <c r="AN602" s="73"/>
      <c r="AO602" s="73"/>
      <c r="AP602" s="73"/>
      <c r="AQ602" s="73"/>
      <c r="AR602" s="73"/>
      <c r="AS602" s="73"/>
      <c r="AT602" s="73"/>
      <c r="AU602" s="73"/>
      <c r="AV602" s="73"/>
      <c r="AW602" s="73"/>
      <c r="AX602" s="73"/>
      <c r="AY602" s="73"/>
      <c r="AZ602" s="73"/>
      <c r="BA602" s="73"/>
      <c r="BB602" s="73">
        <v>63.7</v>
      </c>
      <c r="BC602" s="73">
        <v>61.33</v>
      </c>
      <c r="BD602" s="73"/>
      <c r="BE602" s="73">
        <v>168.54</v>
      </c>
      <c r="BF602" s="15">
        <v>158.43</v>
      </c>
      <c r="BG602" s="15">
        <v>98.85</v>
      </c>
      <c r="BH602" s="15">
        <v>96.53</v>
      </c>
      <c r="BI602" s="73">
        <v>34.28</v>
      </c>
      <c r="BJ602" s="15">
        <v>25.03</v>
      </c>
      <c r="BK602" s="15">
        <v>31.71</v>
      </c>
      <c r="BL602" s="15">
        <v>35.119999999999997</v>
      </c>
      <c r="BM602" s="15">
        <v>68.959999999999994</v>
      </c>
      <c r="BN602" s="73">
        <v>72.709999999999994</v>
      </c>
      <c r="BO602" s="15">
        <v>12.19</v>
      </c>
      <c r="BP602" s="15">
        <v>25.49</v>
      </c>
      <c r="BQ602" s="15">
        <v>40.799999999999997</v>
      </c>
      <c r="BU602" s="73"/>
      <c r="BV602" s="73"/>
      <c r="BW602" s="73"/>
      <c r="BX602" s="73"/>
      <c r="BY602" s="73"/>
      <c r="BZ602" s="73"/>
      <c r="CA602" s="73"/>
      <c r="CB602" s="73"/>
      <c r="CC602" s="73"/>
      <c r="CD602" s="73"/>
      <c r="CE602" s="73"/>
      <c r="CF602" s="73"/>
    </row>
    <row r="603" spans="1:84">
      <c r="A603" s="71">
        <v>37772</v>
      </c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  <c r="AJ603" s="73"/>
      <c r="AK603" s="73"/>
      <c r="AL603" s="73"/>
      <c r="AM603" s="73"/>
      <c r="AN603" s="73"/>
      <c r="AO603" s="73"/>
      <c r="AP603" s="73"/>
      <c r="AQ603" s="73"/>
      <c r="AR603" s="73"/>
      <c r="AS603" s="73"/>
      <c r="AT603" s="73"/>
      <c r="AU603" s="73"/>
      <c r="AV603" s="73"/>
      <c r="AW603" s="73"/>
      <c r="AX603" s="73"/>
      <c r="AY603" s="73"/>
      <c r="AZ603" s="73"/>
      <c r="BA603" s="73"/>
      <c r="BB603" s="73">
        <v>64.39</v>
      </c>
      <c r="BC603" s="73">
        <v>61.36</v>
      </c>
      <c r="BD603" s="73"/>
      <c r="BE603" s="73">
        <v>171.18</v>
      </c>
      <c r="BF603" s="15">
        <v>158.71</v>
      </c>
      <c r="BG603" s="15">
        <v>100.91</v>
      </c>
      <c r="BH603" s="15">
        <v>97.38</v>
      </c>
      <c r="BI603" s="73">
        <v>34.770000000000003</v>
      </c>
      <c r="BJ603" s="15">
        <v>25.27</v>
      </c>
      <c r="BK603" s="15">
        <v>32.46</v>
      </c>
      <c r="BL603" s="15">
        <v>35.15</v>
      </c>
      <c r="BM603" s="15">
        <v>70.59</v>
      </c>
      <c r="BN603" s="73">
        <v>73.8</v>
      </c>
      <c r="BO603" s="15">
        <v>12.06</v>
      </c>
      <c r="BP603" s="15">
        <v>24.62</v>
      </c>
      <c r="BQ603" s="15">
        <v>40.64</v>
      </c>
      <c r="BU603" s="73"/>
      <c r="BV603" s="73"/>
      <c r="BW603" s="73"/>
      <c r="BX603" s="73"/>
      <c r="BY603" s="73"/>
      <c r="BZ603" s="73"/>
      <c r="CA603" s="73"/>
      <c r="CB603" s="73"/>
      <c r="CC603" s="73"/>
      <c r="CD603" s="73"/>
      <c r="CE603" s="73"/>
      <c r="CF603" s="73"/>
    </row>
    <row r="604" spans="1:84">
      <c r="A604" s="71">
        <v>37779</v>
      </c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  <c r="AJ604" s="73"/>
      <c r="AK604" s="73"/>
      <c r="AL604" s="73"/>
      <c r="AM604" s="73"/>
      <c r="AN604" s="73"/>
      <c r="AO604" s="73"/>
      <c r="AP604" s="73"/>
      <c r="AQ604" s="73"/>
      <c r="AR604" s="73"/>
      <c r="AS604" s="73"/>
      <c r="AT604" s="73"/>
      <c r="AU604" s="73"/>
      <c r="AV604" s="73"/>
      <c r="AW604" s="73"/>
      <c r="AX604" s="73"/>
      <c r="AY604" s="73"/>
      <c r="AZ604" s="73"/>
      <c r="BA604" s="73"/>
      <c r="BB604" s="73">
        <v>64.45</v>
      </c>
      <c r="BC604" s="73">
        <v>61.44</v>
      </c>
      <c r="BD604" s="73"/>
      <c r="BE604" s="73">
        <v>168.15</v>
      </c>
      <c r="BF604" s="15">
        <v>159.22</v>
      </c>
      <c r="BG604" s="15">
        <v>98.68</v>
      </c>
      <c r="BH604" s="15">
        <v>90.46</v>
      </c>
      <c r="BI604" s="73">
        <v>34.9</v>
      </c>
      <c r="BJ604" s="15">
        <v>25.55</v>
      </c>
      <c r="BK604" s="15">
        <v>32.630000000000003</v>
      </c>
      <c r="BL604" s="15">
        <v>33.299999999999997</v>
      </c>
      <c r="BM604" s="15">
        <v>71.19</v>
      </c>
      <c r="BN604" s="73">
        <v>73.08</v>
      </c>
      <c r="BO604" s="15">
        <v>12.11</v>
      </c>
      <c r="BP604" s="15">
        <v>26.24</v>
      </c>
      <c r="BQ604" s="15">
        <v>40.19</v>
      </c>
      <c r="BU604" s="73"/>
      <c r="BV604" s="73"/>
      <c r="BW604" s="73"/>
      <c r="BX604" s="73"/>
      <c r="BY604" s="73"/>
      <c r="BZ604" s="73"/>
      <c r="CA604" s="73"/>
      <c r="CB604" s="73"/>
      <c r="CC604" s="73"/>
      <c r="CD604" s="73"/>
      <c r="CE604" s="73"/>
      <c r="CF604" s="73"/>
    </row>
    <row r="605" spans="1:84">
      <c r="A605" s="71">
        <v>37786</v>
      </c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  <c r="AJ605" s="73"/>
      <c r="AK605" s="73"/>
      <c r="AL605" s="73"/>
      <c r="AM605" s="73"/>
      <c r="AN605" s="73"/>
      <c r="AO605" s="73"/>
      <c r="AP605" s="73"/>
      <c r="AQ605" s="73"/>
      <c r="AR605" s="73"/>
      <c r="AS605" s="73"/>
      <c r="AT605" s="73"/>
      <c r="AU605" s="73"/>
      <c r="AV605" s="73"/>
      <c r="AW605" s="73"/>
      <c r="AX605" s="73"/>
      <c r="AY605" s="73"/>
      <c r="AZ605" s="73"/>
      <c r="BA605" s="73"/>
      <c r="BB605" s="73">
        <v>64.31</v>
      </c>
      <c r="BC605" s="73">
        <v>61.38</v>
      </c>
      <c r="BD605" s="73"/>
      <c r="BE605" s="73">
        <v>162.72</v>
      </c>
      <c r="BF605" s="15">
        <v>155.22999999999999</v>
      </c>
      <c r="BG605" s="15">
        <v>92.62</v>
      </c>
      <c r="BH605" s="15">
        <v>84.25</v>
      </c>
      <c r="BI605" s="73">
        <v>35.03</v>
      </c>
      <c r="BJ605" s="15">
        <v>24.89</v>
      </c>
      <c r="BK605" s="15">
        <v>34.729999999999997</v>
      </c>
      <c r="BL605" s="15">
        <v>35.22</v>
      </c>
      <c r="BM605" s="15">
        <v>71.33</v>
      </c>
      <c r="BN605" s="73">
        <v>71.540000000000006</v>
      </c>
      <c r="BO605" s="15">
        <v>12.1</v>
      </c>
      <c r="BP605" s="15">
        <v>26.13</v>
      </c>
      <c r="BQ605" s="15">
        <v>39.69</v>
      </c>
      <c r="BU605" s="73"/>
      <c r="BV605" s="73"/>
      <c r="BW605" s="73"/>
      <c r="BX605" s="73"/>
      <c r="BY605" s="73"/>
      <c r="BZ605" s="73"/>
      <c r="CA605" s="73"/>
      <c r="CB605" s="73"/>
      <c r="CC605" s="73"/>
      <c r="CD605" s="73"/>
      <c r="CE605" s="73"/>
      <c r="CF605" s="73"/>
    </row>
    <row r="606" spans="1:84">
      <c r="A606" s="71">
        <v>37793</v>
      </c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  <c r="AJ606" s="73"/>
      <c r="AK606" s="73"/>
      <c r="AL606" s="73"/>
      <c r="AM606" s="73"/>
      <c r="AN606" s="73"/>
      <c r="AO606" s="73"/>
      <c r="AP606" s="73"/>
      <c r="AQ606" s="73"/>
      <c r="AR606" s="73"/>
      <c r="AS606" s="73"/>
      <c r="AT606" s="73"/>
      <c r="AU606" s="73"/>
      <c r="AV606" s="73"/>
      <c r="AW606" s="73"/>
      <c r="AX606" s="73"/>
      <c r="AY606" s="73"/>
      <c r="AZ606" s="73"/>
      <c r="BA606" s="73"/>
      <c r="BB606" s="73">
        <v>64.040000000000006</v>
      </c>
      <c r="BC606" s="73">
        <v>61.96</v>
      </c>
      <c r="BD606" s="73"/>
      <c r="BE606" s="73">
        <v>162.11000000000001</v>
      </c>
      <c r="BF606" s="15">
        <v>148.29</v>
      </c>
      <c r="BG606" s="15">
        <v>87.39</v>
      </c>
      <c r="BH606" s="15">
        <v>80.03</v>
      </c>
      <c r="BI606" s="73">
        <v>35.14</v>
      </c>
      <c r="BJ606" s="15">
        <v>24.92</v>
      </c>
      <c r="BK606" s="15">
        <v>34.299999999999997</v>
      </c>
      <c r="BL606" s="15">
        <v>35.15</v>
      </c>
      <c r="BM606" s="15">
        <v>70.41</v>
      </c>
      <c r="BN606" s="73">
        <v>74.290000000000006</v>
      </c>
      <c r="BO606" s="15">
        <v>12.16</v>
      </c>
      <c r="BP606" s="15">
        <v>26.5</v>
      </c>
      <c r="BQ606" s="15">
        <v>40.19</v>
      </c>
      <c r="BU606" s="73"/>
      <c r="BV606" s="73"/>
      <c r="BW606" s="73"/>
      <c r="BX606" s="73"/>
      <c r="BY606" s="73"/>
      <c r="BZ606" s="73"/>
      <c r="CA606" s="73"/>
      <c r="CB606" s="73"/>
      <c r="CC606" s="73"/>
      <c r="CD606" s="73"/>
      <c r="CE606" s="73"/>
      <c r="CF606" s="73"/>
    </row>
    <row r="607" spans="1:84">
      <c r="A607" s="71">
        <v>37800</v>
      </c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  <c r="AJ607" s="73"/>
      <c r="AK607" s="73"/>
      <c r="AL607" s="73"/>
      <c r="AM607" s="73"/>
      <c r="AN607" s="73"/>
      <c r="AO607" s="73"/>
      <c r="AP607" s="73"/>
      <c r="AQ607" s="73"/>
      <c r="AR607" s="73"/>
      <c r="AS607" s="73"/>
      <c r="AT607" s="73"/>
      <c r="AU607" s="73"/>
      <c r="AV607" s="73"/>
      <c r="AW607" s="73"/>
      <c r="AX607" s="73"/>
      <c r="AY607" s="73"/>
      <c r="AZ607" s="73"/>
      <c r="BA607" s="73"/>
      <c r="BB607" s="73">
        <v>64.58</v>
      </c>
      <c r="BC607" s="73">
        <v>62.22</v>
      </c>
      <c r="BD607" s="73"/>
      <c r="BE607" s="73">
        <v>162.74</v>
      </c>
      <c r="BF607" s="15">
        <v>146.77000000000001</v>
      </c>
      <c r="BG607" s="15">
        <v>86.25</v>
      </c>
      <c r="BH607" s="15">
        <v>82.06</v>
      </c>
      <c r="BI607" s="73">
        <v>35.159999999999997</v>
      </c>
      <c r="BJ607" s="15">
        <v>25.07</v>
      </c>
      <c r="BK607" s="15">
        <v>34.270000000000003</v>
      </c>
      <c r="BL607" s="15">
        <v>35.53</v>
      </c>
      <c r="BM607" s="15">
        <v>69.290000000000006</v>
      </c>
      <c r="BN607" s="73">
        <v>76.45</v>
      </c>
      <c r="BO607" s="15">
        <v>12.22</v>
      </c>
      <c r="BP607" s="15">
        <v>26.68</v>
      </c>
      <c r="BQ607" s="15">
        <v>39.67</v>
      </c>
      <c r="BU607" s="73"/>
      <c r="BV607" s="73"/>
      <c r="BW607" s="73"/>
      <c r="BX607" s="73"/>
      <c r="BY607" s="73"/>
      <c r="BZ607" s="73"/>
      <c r="CA607" s="73"/>
      <c r="CB607" s="73"/>
      <c r="CC607" s="73"/>
      <c r="CD607" s="73"/>
      <c r="CE607" s="73"/>
      <c r="CF607" s="73"/>
    </row>
    <row r="608" spans="1:84">
      <c r="A608" s="71">
        <v>37807</v>
      </c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  <c r="AJ608" s="73"/>
      <c r="AK608" s="73"/>
      <c r="AL608" s="73"/>
      <c r="AM608" s="73"/>
      <c r="AN608" s="73"/>
      <c r="AO608" s="73"/>
      <c r="AP608" s="73"/>
      <c r="AQ608" s="73"/>
      <c r="AR608" s="73"/>
      <c r="AS608" s="73"/>
      <c r="AT608" s="73"/>
      <c r="AU608" s="73"/>
      <c r="AV608" s="73"/>
      <c r="AW608" s="73"/>
      <c r="AX608" s="73"/>
      <c r="AY608" s="73"/>
      <c r="AZ608" s="73"/>
      <c r="BA608" s="73"/>
      <c r="BB608" s="73">
        <v>64.959999999999994</v>
      </c>
      <c r="BC608" s="73">
        <v>62.44</v>
      </c>
      <c r="BD608" s="73"/>
      <c r="BE608" s="73">
        <v>164.8</v>
      </c>
      <c r="BF608" s="15">
        <v>140.53</v>
      </c>
      <c r="BG608" s="15">
        <v>89.25</v>
      </c>
      <c r="BH608" s="15">
        <v>86.48</v>
      </c>
      <c r="BI608" s="73">
        <v>34.72</v>
      </c>
      <c r="BJ608" s="15">
        <v>25.76</v>
      </c>
      <c r="BK608" s="15">
        <v>35.549999999999997</v>
      </c>
      <c r="BL608" s="15">
        <v>35.770000000000003</v>
      </c>
      <c r="BM608" s="15">
        <v>72.58</v>
      </c>
      <c r="BN608" s="73">
        <v>70.31</v>
      </c>
      <c r="BO608" s="15">
        <v>12.16</v>
      </c>
      <c r="BP608" s="15">
        <v>24.79</v>
      </c>
      <c r="BQ608" s="15">
        <v>36.71</v>
      </c>
      <c r="BU608" s="73"/>
      <c r="BV608" s="73"/>
      <c r="BW608" s="73"/>
      <c r="BX608" s="73"/>
      <c r="BY608" s="73"/>
      <c r="BZ608" s="73"/>
      <c r="CA608" s="73"/>
      <c r="CB608" s="73"/>
      <c r="CC608" s="73"/>
      <c r="CD608" s="73"/>
      <c r="CE608" s="73"/>
      <c r="CF608" s="73"/>
    </row>
    <row r="609" spans="1:84">
      <c r="A609" s="71">
        <v>37814</v>
      </c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  <c r="AJ609" s="73"/>
      <c r="AK609" s="73"/>
      <c r="AL609" s="73"/>
      <c r="AM609" s="73"/>
      <c r="AN609" s="73"/>
      <c r="AO609" s="73"/>
      <c r="AP609" s="73"/>
      <c r="AQ609" s="73"/>
      <c r="AR609" s="73"/>
      <c r="AS609" s="73"/>
      <c r="AT609" s="73"/>
      <c r="AU609" s="73"/>
      <c r="AV609" s="73"/>
      <c r="AW609" s="73"/>
      <c r="AX609" s="73"/>
      <c r="AY609" s="73"/>
      <c r="AZ609" s="73"/>
      <c r="BA609" s="73"/>
      <c r="BB609" s="73">
        <v>65.569999999999993</v>
      </c>
      <c r="BC609" s="73">
        <v>64.11</v>
      </c>
      <c r="BD609" s="73"/>
      <c r="BE609" s="73">
        <v>167.4</v>
      </c>
      <c r="BF609" s="15">
        <v>136.74</v>
      </c>
      <c r="BG609" s="15">
        <v>91.01</v>
      </c>
      <c r="BH609" s="15">
        <v>86.04</v>
      </c>
      <c r="BI609" s="73">
        <v>37.42</v>
      </c>
      <c r="BJ609" s="15">
        <v>27.04</v>
      </c>
      <c r="BK609" s="15">
        <v>36.89</v>
      </c>
      <c r="BL609" s="15">
        <v>37.15</v>
      </c>
      <c r="BM609" s="15">
        <v>72.650000000000006</v>
      </c>
      <c r="BN609" s="73">
        <v>68.03</v>
      </c>
      <c r="BO609" s="15">
        <v>12.17</v>
      </c>
      <c r="BP609" s="15">
        <v>27.69</v>
      </c>
      <c r="BQ609" s="15">
        <v>39.380000000000003</v>
      </c>
      <c r="BU609" s="73"/>
      <c r="BV609" s="73"/>
      <c r="BW609" s="73"/>
      <c r="BX609" s="73"/>
      <c r="BY609" s="73"/>
      <c r="BZ609" s="73"/>
      <c r="CA609" s="73"/>
      <c r="CB609" s="73"/>
      <c r="CC609" s="73"/>
      <c r="CD609" s="73"/>
      <c r="CE609" s="73"/>
      <c r="CF609" s="73"/>
    </row>
    <row r="610" spans="1:84">
      <c r="A610" s="71">
        <v>37821</v>
      </c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  <c r="AJ610" s="73"/>
      <c r="AK610" s="73"/>
      <c r="AL610" s="73"/>
      <c r="AM610" s="73"/>
      <c r="AN610" s="73"/>
      <c r="AO610" s="73"/>
      <c r="AP610" s="73"/>
      <c r="AQ610" s="73"/>
      <c r="AR610" s="73"/>
      <c r="AS610" s="73"/>
      <c r="AT610" s="73"/>
      <c r="AU610" s="73"/>
      <c r="AV610" s="73"/>
      <c r="AW610" s="73"/>
      <c r="AX610" s="73"/>
      <c r="AY610" s="73"/>
      <c r="AZ610" s="73"/>
      <c r="BA610" s="73"/>
      <c r="BB610" s="73">
        <v>65.87</v>
      </c>
      <c r="BC610" s="73">
        <v>62.57</v>
      </c>
      <c r="BD610" s="73"/>
      <c r="BE610" s="73">
        <v>167.61</v>
      </c>
      <c r="BF610" s="15">
        <v>138.6</v>
      </c>
      <c r="BG610" s="15">
        <v>89.48</v>
      </c>
      <c r="BH610" s="15">
        <v>86.12</v>
      </c>
      <c r="BI610" s="73">
        <v>37.43</v>
      </c>
      <c r="BJ610" s="15">
        <v>26.96</v>
      </c>
      <c r="BK610" s="15">
        <v>39.26</v>
      </c>
      <c r="BL610" s="15">
        <v>36.28</v>
      </c>
      <c r="BM610" s="15">
        <v>74.02</v>
      </c>
      <c r="BN610" s="73">
        <v>67.36</v>
      </c>
      <c r="BO610" s="15">
        <v>12.31</v>
      </c>
      <c r="BP610" s="15">
        <v>26.96</v>
      </c>
      <c r="BQ610" s="15">
        <v>40.119999999999997</v>
      </c>
      <c r="BU610" s="73"/>
      <c r="BV610" s="73"/>
      <c r="BW610" s="73"/>
      <c r="BX610" s="73"/>
      <c r="BY610" s="73"/>
      <c r="BZ610" s="73"/>
      <c r="CA610" s="73"/>
      <c r="CB610" s="73"/>
      <c r="CC610" s="73"/>
      <c r="CD610" s="73"/>
      <c r="CE610" s="73"/>
      <c r="CF610" s="73"/>
    </row>
    <row r="611" spans="1:84">
      <c r="A611" s="71">
        <v>37828</v>
      </c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  <c r="AJ611" s="73"/>
      <c r="AK611" s="73"/>
      <c r="AL611" s="73"/>
      <c r="AM611" s="73"/>
      <c r="AN611" s="73"/>
      <c r="AO611" s="73"/>
      <c r="AP611" s="73"/>
      <c r="AQ611" s="73"/>
      <c r="AR611" s="73"/>
      <c r="AS611" s="73"/>
      <c r="AT611" s="73"/>
      <c r="AU611" s="73"/>
      <c r="AV611" s="73"/>
      <c r="AW611" s="73"/>
      <c r="AX611" s="73"/>
      <c r="AY611" s="73"/>
      <c r="AZ611" s="73"/>
      <c r="BA611" s="73"/>
      <c r="BB611" s="73">
        <v>65.900000000000006</v>
      </c>
      <c r="BC611" s="73">
        <v>62.34</v>
      </c>
      <c r="BD611" s="73"/>
      <c r="BE611" s="73">
        <v>167.02</v>
      </c>
      <c r="BF611" s="15">
        <v>135.46</v>
      </c>
      <c r="BG611" s="15">
        <v>88.34</v>
      </c>
      <c r="BH611" s="15">
        <v>83.82</v>
      </c>
      <c r="BI611" s="73">
        <v>36.630000000000003</v>
      </c>
      <c r="BJ611" s="15">
        <v>26.68</v>
      </c>
      <c r="BK611" s="15">
        <v>37.6</v>
      </c>
      <c r="BL611" s="15">
        <v>37.72</v>
      </c>
      <c r="BM611" s="15">
        <v>73.09</v>
      </c>
      <c r="BN611" s="73">
        <v>68.75</v>
      </c>
      <c r="BO611" s="15">
        <v>12.16</v>
      </c>
      <c r="BP611" s="15">
        <v>21</v>
      </c>
      <c r="BQ611" s="15">
        <v>40.58</v>
      </c>
      <c r="BU611" s="73"/>
      <c r="BV611" s="73"/>
      <c r="BW611" s="73"/>
      <c r="BX611" s="73"/>
      <c r="BY611" s="73"/>
      <c r="BZ611" s="73"/>
      <c r="CA611" s="73"/>
      <c r="CB611" s="73"/>
      <c r="CC611" s="73"/>
      <c r="CD611" s="73"/>
      <c r="CE611" s="73"/>
      <c r="CF611" s="73"/>
    </row>
    <row r="612" spans="1:84">
      <c r="A612" s="71">
        <v>37835</v>
      </c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  <c r="AJ612" s="73"/>
      <c r="AK612" s="73"/>
      <c r="AL612" s="73"/>
      <c r="AM612" s="73"/>
      <c r="AN612" s="73"/>
      <c r="AO612" s="73"/>
      <c r="AP612" s="73"/>
      <c r="AQ612" s="73"/>
      <c r="AR612" s="73"/>
      <c r="AS612" s="73"/>
      <c r="AT612" s="73"/>
      <c r="AU612" s="73"/>
      <c r="AV612" s="73"/>
      <c r="AW612" s="73"/>
      <c r="AX612" s="73"/>
      <c r="AY612" s="73"/>
      <c r="AZ612" s="73"/>
      <c r="BA612" s="73"/>
      <c r="BB612" s="73">
        <v>66.25</v>
      </c>
      <c r="BC612" s="73">
        <v>62.96</v>
      </c>
      <c r="BD612" s="73"/>
      <c r="BE612" s="73">
        <v>170.63</v>
      </c>
      <c r="BF612" s="15">
        <v>141.08000000000001</v>
      </c>
      <c r="BG612" s="15">
        <v>89.16</v>
      </c>
      <c r="BH612" s="15">
        <v>83.85</v>
      </c>
      <c r="BI612" s="73">
        <v>36.28</v>
      </c>
      <c r="BJ612" s="15">
        <v>27.11</v>
      </c>
      <c r="BK612" s="15">
        <v>38.07</v>
      </c>
      <c r="BL612" s="15">
        <v>37.130000000000003</v>
      </c>
      <c r="BM612" s="15">
        <v>72.59</v>
      </c>
      <c r="BN612" s="73">
        <v>67.459999999999994</v>
      </c>
      <c r="BO612" s="15">
        <v>12.15</v>
      </c>
      <c r="BP612" s="15">
        <v>21.6</v>
      </c>
      <c r="BQ612" s="15">
        <v>41.59</v>
      </c>
      <c r="BU612" s="73"/>
      <c r="BV612" s="73"/>
      <c r="BW612" s="73"/>
      <c r="BX612" s="73"/>
      <c r="BY612" s="73"/>
      <c r="BZ612" s="73"/>
      <c r="CA612" s="73"/>
      <c r="CB612" s="73"/>
      <c r="CC612" s="73"/>
      <c r="CD612" s="73"/>
      <c r="CE612" s="73"/>
      <c r="CF612" s="73"/>
    </row>
    <row r="613" spans="1:84">
      <c r="A613" s="71">
        <v>37842</v>
      </c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  <c r="AJ613" s="73"/>
      <c r="AK613" s="73"/>
      <c r="AL613" s="73"/>
      <c r="AM613" s="73"/>
      <c r="AN613" s="73"/>
      <c r="AO613" s="73"/>
      <c r="AP613" s="73"/>
      <c r="AQ613" s="73"/>
      <c r="AR613" s="73"/>
      <c r="AS613" s="73"/>
      <c r="AT613" s="73"/>
      <c r="AU613" s="73"/>
      <c r="AV613" s="73"/>
      <c r="AW613" s="73"/>
      <c r="AX613" s="73"/>
      <c r="AY613" s="73"/>
      <c r="AZ613" s="73"/>
      <c r="BA613" s="73"/>
      <c r="BB613" s="73">
        <v>66.63</v>
      </c>
      <c r="BC613" s="73">
        <v>63.1</v>
      </c>
      <c r="BD613" s="73"/>
      <c r="BE613" s="73">
        <v>180.18</v>
      </c>
      <c r="BF613" s="15">
        <v>143.15</v>
      </c>
      <c r="BG613" s="15">
        <v>90.83</v>
      </c>
      <c r="BH613" s="15">
        <v>86.64</v>
      </c>
      <c r="BI613" s="73">
        <v>36.46</v>
      </c>
      <c r="BJ613" s="15">
        <v>27.45</v>
      </c>
      <c r="BK613" s="15">
        <v>38.32</v>
      </c>
      <c r="BL613" s="15">
        <v>34.83</v>
      </c>
      <c r="BM613" s="15">
        <v>72.260000000000005</v>
      </c>
      <c r="BN613" s="73">
        <v>68.66</v>
      </c>
      <c r="BO613" s="15">
        <v>12.08</v>
      </c>
      <c r="BP613" s="15">
        <v>26.11</v>
      </c>
      <c r="BQ613" s="15">
        <v>40.520000000000003</v>
      </c>
      <c r="BU613" s="73"/>
      <c r="BV613" s="73"/>
      <c r="BW613" s="73"/>
      <c r="BX613" s="73"/>
      <c r="BY613" s="73"/>
      <c r="BZ613" s="73"/>
      <c r="CA613" s="73"/>
      <c r="CB613" s="73"/>
      <c r="CC613" s="73"/>
      <c r="CD613" s="73"/>
      <c r="CE613" s="73"/>
      <c r="CF613" s="73"/>
    </row>
    <row r="614" spans="1:84">
      <c r="A614" s="71">
        <v>37849</v>
      </c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  <c r="AJ614" s="73"/>
      <c r="AK614" s="73"/>
      <c r="AL614" s="73"/>
      <c r="AM614" s="73"/>
      <c r="AN614" s="73"/>
      <c r="AO614" s="73"/>
      <c r="AP614" s="73"/>
      <c r="AQ614" s="73"/>
      <c r="AR614" s="73"/>
      <c r="AS614" s="73"/>
      <c r="AT614" s="73"/>
      <c r="AU614" s="73"/>
      <c r="AV614" s="73"/>
      <c r="AW614" s="73"/>
      <c r="AX614" s="73"/>
      <c r="AY614" s="73"/>
      <c r="AZ614" s="73"/>
      <c r="BA614" s="73"/>
      <c r="BB614" s="73">
        <v>66.599999999999994</v>
      </c>
      <c r="BC614" s="73">
        <v>63.6</v>
      </c>
      <c r="BD614" s="73"/>
      <c r="BE614" s="73">
        <v>182.18</v>
      </c>
      <c r="BF614" s="15">
        <v>142.25</v>
      </c>
      <c r="BG614" s="15">
        <v>92.54</v>
      </c>
      <c r="BH614" s="15">
        <v>88.18</v>
      </c>
      <c r="BI614" s="73">
        <v>36.47</v>
      </c>
      <c r="BJ614" s="15">
        <v>28.75</v>
      </c>
      <c r="BK614" s="15">
        <v>37.57</v>
      </c>
      <c r="BL614" s="15">
        <v>38.049999999999997</v>
      </c>
      <c r="BM614" s="15">
        <v>73.22</v>
      </c>
      <c r="BN614" s="73">
        <v>73.17</v>
      </c>
      <c r="BO614" s="15">
        <v>12.13</v>
      </c>
      <c r="BP614" s="15">
        <v>29.11</v>
      </c>
      <c r="BQ614" s="15">
        <v>44.06</v>
      </c>
      <c r="BU614" s="73"/>
      <c r="BV614" s="73"/>
      <c r="BW614" s="73"/>
      <c r="BX614" s="73"/>
      <c r="BY614" s="73"/>
      <c r="BZ614" s="73"/>
      <c r="CA614" s="73"/>
      <c r="CB614" s="73"/>
      <c r="CC614" s="73"/>
      <c r="CD614" s="73"/>
      <c r="CE614" s="73"/>
      <c r="CF614" s="73"/>
    </row>
    <row r="615" spans="1:84">
      <c r="A615" s="71">
        <v>37856</v>
      </c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  <c r="AJ615" s="73"/>
      <c r="AK615" s="73"/>
      <c r="AL615" s="73"/>
      <c r="AM615" s="73"/>
      <c r="AN615" s="73"/>
      <c r="AO615" s="73"/>
      <c r="AP615" s="73"/>
      <c r="AQ615" s="73"/>
      <c r="AR615" s="73"/>
      <c r="AS615" s="73"/>
      <c r="AT615" s="73"/>
      <c r="AU615" s="73"/>
      <c r="AV615" s="73"/>
      <c r="AW615" s="73"/>
      <c r="AX615" s="73"/>
      <c r="AY615" s="73"/>
      <c r="AZ615" s="73"/>
      <c r="BA615" s="73"/>
      <c r="BB615" s="73">
        <v>66.790000000000006</v>
      </c>
      <c r="BC615" s="73">
        <v>63.31</v>
      </c>
      <c r="BD615" s="73"/>
      <c r="BE615" s="73">
        <v>182.2</v>
      </c>
      <c r="BF615" s="15">
        <v>145.22</v>
      </c>
      <c r="BG615" s="15">
        <v>92.03</v>
      </c>
      <c r="BH615" s="15">
        <v>87.32</v>
      </c>
      <c r="BI615" s="73">
        <v>36.58</v>
      </c>
      <c r="BJ615" s="15">
        <v>28.66</v>
      </c>
      <c r="BK615" s="15">
        <v>37.71</v>
      </c>
      <c r="BL615" s="15">
        <v>36.11</v>
      </c>
      <c r="BM615" s="15">
        <v>73.13</v>
      </c>
      <c r="BN615" s="73">
        <v>74.760000000000005</v>
      </c>
      <c r="BO615" s="15">
        <v>12.08</v>
      </c>
      <c r="BP615" s="15">
        <v>26.77</v>
      </c>
      <c r="BQ615" s="15">
        <v>42.9</v>
      </c>
      <c r="BU615" s="73"/>
      <c r="BV615" s="73"/>
      <c r="BW615" s="73"/>
      <c r="BX615" s="73"/>
      <c r="BY615" s="73"/>
      <c r="BZ615" s="73"/>
      <c r="CA615" s="73"/>
      <c r="CB615" s="73"/>
      <c r="CC615" s="73"/>
      <c r="CD615" s="73"/>
      <c r="CE615" s="73"/>
      <c r="CF615" s="73"/>
    </row>
    <row r="616" spans="1:84">
      <c r="A616" s="71">
        <v>37863</v>
      </c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  <c r="AJ616" s="73"/>
      <c r="AK616" s="73"/>
      <c r="AL616" s="73"/>
      <c r="AM616" s="73"/>
      <c r="AN616" s="73"/>
      <c r="AO616" s="73"/>
      <c r="AP616" s="73"/>
      <c r="AQ616" s="73"/>
      <c r="AR616" s="73"/>
      <c r="AS616" s="73"/>
      <c r="AT616" s="73"/>
      <c r="AU616" s="73"/>
      <c r="AV616" s="73"/>
      <c r="AW616" s="73"/>
      <c r="AX616" s="73"/>
      <c r="AY616" s="73"/>
      <c r="AZ616" s="73"/>
      <c r="BA616" s="73"/>
      <c r="BB616" s="73">
        <v>66.94</v>
      </c>
      <c r="BC616" s="73">
        <v>64.180000000000007</v>
      </c>
      <c r="BD616" s="73"/>
      <c r="BE616" s="73">
        <v>179.75</v>
      </c>
      <c r="BF616" s="15">
        <v>151.49</v>
      </c>
      <c r="BG616" s="15">
        <v>90.74</v>
      </c>
      <c r="BH616" s="15">
        <v>86.26</v>
      </c>
      <c r="BI616" s="73">
        <v>37.68</v>
      </c>
      <c r="BJ616" s="15">
        <v>28.91</v>
      </c>
      <c r="BK616" s="15">
        <v>40.08</v>
      </c>
      <c r="BL616" s="15">
        <v>38.590000000000003</v>
      </c>
      <c r="BM616" s="15">
        <v>74.41</v>
      </c>
      <c r="BN616" s="73">
        <v>72.900000000000006</v>
      </c>
      <c r="BO616" s="15">
        <v>12.07</v>
      </c>
      <c r="BP616" s="15">
        <v>29.64</v>
      </c>
      <c r="BQ616" s="15">
        <v>41.62</v>
      </c>
      <c r="BU616" s="73"/>
      <c r="BV616" s="73"/>
      <c r="BW616" s="73"/>
      <c r="BX616" s="73"/>
      <c r="BY616" s="73"/>
      <c r="BZ616" s="73"/>
      <c r="CA616" s="73"/>
      <c r="CB616" s="73"/>
      <c r="CC616" s="73"/>
      <c r="CD616" s="73"/>
      <c r="CE616" s="73"/>
      <c r="CF616" s="73"/>
    </row>
    <row r="617" spans="1:84">
      <c r="A617" s="71">
        <v>37870</v>
      </c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  <c r="AJ617" s="73"/>
      <c r="AK617" s="73"/>
      <c r="AL617" s="73"/>
      <c r="AM617" s="73"/>
      <c r="AN617" s="73"/>
      <c r="AO617" s="73"/>
      <c r="AP617" s="73"/>
      <c r="AQ617" s="73"/>
      <c r="AR617" s="73"/>
      <c r="AS617" s="73"/>
      <c r="AT617" s="73"/>
      <c r="AU617" s="73"/>
      <c r="AV617" s="73"/>
      <c r="AW617" s="73"/>
      <c r="AX617" s="73"/>
      <c r="AY617" s="73"/>
      <c r="AZ617" s="73"/>
      <c r="BA617" s="73"/>
      <c r="BB617" s="73">
        <v>67.36</v>
      </c>
      <c r="BC617" s="73">
        <v>63.61</v>
      </c>
      <c r="BD617" s="73"/>
      <c r="BE617" s="73">
        <v>175.58</v>
      </c>
      <c r="BF617" s="15">
        <v>153.84</v>
      </c>
      <c r="BG617" s="15">
        <v>91.11</v>
      </c>
      <c r="BH617" s="15">
        <v>87.55</v>
      </c>
      <c r="BI617" s="73">
        <v>37.31</v>
      </c>
      <c r="BJ617" s="15">
        <v>28.64</v>
      </c>
      <c r="BK617" s="15">
        <v>38.799999999999997</v>
      </c>
      <c r="BL617" s="15">
        <v>37.340000000000003</v>
      </c>
      <c r="BM617" s="15">
        <v>75.89</v>
      </c>
      <c r="BN617" s="73">
        <v>78.099999999999994</v>
      </c>
      <c r="BO617" s="15">
        <v>12.01</v>
      </c>
      <c r="BP617" s="15">
        <v>29.17</v>
      </c>
      <c r="BQ617" s="15">
        <v>41.52</v>
      </c>
      <c r="BU617" s="73"/>
      <c r="BV617" s="73"/>
      <c r="BW617" s="73"/>
      <c r="BX617" s="73"/>
      <c r="BY617" s="73"/>
      <c r="BZ617" s="73"/>
      <c r="CA617" s="73"/>
      <c r="CB617" s="73"/>
      <c r="CC617" s="73"/>
      <c r="CD617" s="73"/>
      <c r="CE617" s="73"/>
      <c r="CF617" s="73"/>
    </row>
    <row r="618" spans="1:84">
      <c r="A618" s="71">
        <v>37877</v>
      </c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  <c r="AJ618" s="73"/>
      <c r="AK618" s="73"/>
      <c r="AL618" s="73"/>
      <c r="AM618" s="73"/>
      <c r="AN618" s="73"/>
      <c r="AO618" s="73"/>
      <c r="AP618" s="73"/>
      <c r="AQ618" s="73"/>
      <c r="AR618" s="73"/>
      <c r="AS618" s="73"/>
      <c r="AT618" s="73"/>
      <c r="AU618" s="73"/>
      <c r="AV618" s="73"/>
      <c r="AW618" s="73"/>
      <c r="AX618" s="73"/>
      <c r="AY618" s="73"/>
      <c r="AZ618" s="73"/>
      <c r="BA618" s="73"/>
      <c r="BB618" s="73">
        <v>67.739999999999995</v>
      </c>
      <c r="BC618" s="73">
        <v>64.27</v>
      </c>
      <c r="BD618" s="73"/>
      <c r="BE618" s="73">
        <v>173.99</v>
      </c>
      <c r="BF618" s="15">
        <v>160.4</v>
      </c>
      <c r="BG618" s="15">
        <v>91.94</v>
      </c>
      <c r="BH618" s="15">
        <v>88.98</v>
      </c>
      <c r="BI618" s="73">
        <v>37.450000000000003</v>
      </c>
      <c r="BJ618" s="15">
        <v>28.66</v>
      </c>
      <c r="BK618" s="15">
        <v>38.700000000000003</v>
      </c>
      <c r="BL618" s="15">
        <v>37.200000000000003</v>
      </c>
      <c r="BM618" s="15">
        <v>77.7</v>
      </c>
      <c r="BN618" s="73">
        <v>79.59</v>
      </c>
      <c r="BO618" s="15">
        <v>12.09</v>
      </c>
      <c r="BP618" s="15">
        <v>31.04</v>
      </c>
      <c r="BQ618" s="15">
        <v>44.33</v>
      </c>
      <c r="BU618" s="73"/>
      <c r="BV618" s="73"/>
      <c r="BW618" s="73"/>
      <c r="BX618" s="73"/>
      <c r="BY618" s="73"/>
      <c r="BZ618" s="73"/>
      <c r="CA618" s="73"/>
      <c r="CB618" s="73"/>
      <c r="CC618" s="73"/>
      <c r="CD618" s="73"/>
      <c r="CE618" s="73"/>
      <c r="CF618" s="73"/>
    </row>
    <row r="619" spans="1:84">
      <c r="A619" s="71">
        <v>37884</v>
      </c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  <c r="AJ619" s="73"/>
      <c r="AK619" s="73"/>
      <c r="AL619" s="73"/>
      <c r="AM619" s="73"/>
      <c r="AN619" s="73"/>
      <c r="AO619" s="73"/>
      <c r="AP619" s="73"/>
      <c r="AQ619" s="73"/>
      <c r="AR619" s="73"/>
      <c r="AS619" s="73"/>
      <c r="AT619" s="73"/>
      <c r="AU619" s="73"/>
      <c r="AV619" s="73"/>
      <c r="AW619" s="73"/>
      <c r="AX619" s="73"/>
      <c r="AY619" s="73"/>
      <c r="AZ619" s="73"/>
      <c r="BA619" s="73"/>
      <c r="BB619" s="73">
        <v>67.650000000000006</v>
      </c>
      <c r="BC619" s="73">
        <v>64.59</v>
      </c>
      <c r="BD619" s="73"/>
      <c r="BE619" s="73">
        <v>176.33</v>
      </c>
      <c r="BF619" s="15">
        <v>165.12</v>
      </c>
      <c r="BG619" s="15">
        <v>93.52</v>
      </c>
      <c r="BH619" s="15">
        <v>89.7</v>
      </c>
      <c r="BI619" s="73">
        <v>38.270000000000003</v>
      </c>
      <c r="BJ619" s="15">
        <v>28.31</v>
      </c>
      <c r="BK619" s="15">
        <v>39.06</v>
      </c>
      <c r="BL619" s="15">
        <v>39.6</v>
      </c>
      <c r="BM619" s="15">
        <v>82.18</v>
      </c>
      <c r="BN619" s="73">
        <v>82.4</v>
      </c>
      <c r="BO619" s="15">
        <v>12.09</v>
      </c>
      <c r="BP619" s="15">
        <v>31.1</v>
      </c>
      <c r="BQ619" s="15">
        <v>44.74</v>
      </c>
      <c r="BU619" s="73"/>
      <c r="BV619" s="73"/>
      <c r="BW619" s="73"/>
      <c r="BX619" s="73"/>
      <c r="BY619" s="73"/>
      <c r="BZ619" s="73"/>
      <c r="CA619" s="73"/>
      <c r="CB619" s="73"/>
      <c r="CC619" s="73"/>
      <c r="CD619" s="73"/>
      <c r="CE619" s="73"/>
      <c r="CF619" s="73"/>
    </row>
    <row r="620" spans="1:84">
      <c r="A620" s="71">
        <v>37891</v>
      </c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  <c r="AJ620" s="73"/>
      <c r="AK620" s="73"/>
      <c r="AL620" s="73"/>
      <c r="AM620" s="73"/>
      <c r="AN620" s="73"/>
      <c r="AO620" s="73"/>
      <c r="AP620" s="73"/>
      <c r="AQ620" s="73"/>
      <c r="AR620" s="73"/>
      <c r="AS620" s="73"/>
      <c r="AT620" s="73"/>
      <c r="AU620" s="73"/>
      <c r="AV620" s="73"/>
      <c r="AW620" s="73"/>
      <c r="AX620" s="73"/>
      <c r="AY620" s="73"/>
      <c r="AZ620" s="73"/>
      <c r="BA620" s="73"/>
      <c r="BB620" s="73">
        <v>67.67</v>
      </c>
      <c r="BC620" s="73">
        <v>63.23</v>
      </c>
      <c r="BD620" s="73"/>
      <c r="BE620" s="73">
        <v>175.13</v>
      </c>
      <c r="BF620" s="15">
        <v>166.09</v>
      </c>
      <c r="BG620" s="15">
        <v>92.23</v>
      </c>
      <c r="BH620" s="15">
        <v>87.22</v>
      </c>
      <c r="BI620" s="73">
        <v>38.35</v>
      </c>
      <c r="BJ620" s="15">
        <v>28.57</v>
      </c>
      <c r="BK620" s="15">
        <v>38.08</v>
      </c>
      <c r="BL620" s="15">
        <v>38.58</v>
      </c>
      <c r="BM620" s="15">
        <v>86.13</v>
      </c>
      <c r="BN620" s="73">
        <v>84.01</v>
      </c>
      <c r="BO620" s="15">
        <v>12.17</v>
      </c>
      <c r="BP620" s="15">
        <v>30.35</v>
      </c>
      <c r="BQ620" s="15">
        <v>50.28</v>
      </c>
      <c r="BU620" s="73"/>
      <c r="BV620" s="73"/>
      <c r="BW620" s="73"/>
      <c r="BX620" s="73"/>
      <c r="BY620" s="73"/>
      <c r="BZ620" s="73"/>
      <c r="CA620" s="73"/>
      <c r="CB620" s="73"/>
      <c r="CC620" s="73"/>
      <c r="CD620" s="73"/>
      <c r="CE620" s="73"/>
      <c r="CF620" s="73"/>
    </row>
    <row r="621" spans="1:84">
      <c r="A621" s="71">
        <v>37898</v>
      </c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  <c r="AJ621" s="73"/>
      <c r="AK621" s="73"/>
      <c r="AL621" s="73"/>
      <c r="AM621" s="73"/>
      <c r="AN621" s="73"/>
      <c r="AO621" s="73"/>
      <c r="AP621" s="73"/>
      <c r="AQ621" s="73"/>
      <c r="AR621" s="73"/>
      <c r="AS621" s="73"/>
      <c r="AT621" s="73"/>
      <c r="AU621" s="73"/>
      <c r="AV621" s="73"/>
      <c r="AW621" s="73"/>
      <c r="AX621" s="73"/>
      <c r="AY621" s="73"/>
      <c r="AZ621" s="73"/>
      <c r="BA621" s="73"/>
      <c r="BB621" s="73">
        <v>67.510000000000005</v>
      </c>
      <c r="BC621" s="73">
        <v>63.63</v>
      </c>
      <c r="BD621" s="73"/>
      <c r="BE621" s="73">
        <v>172.57</v>
      </c>
      <c r="BF621" s="15">
        <v>164.44</v>
      </c>
      <c r="BG621" s="15">
        <v>87.82</v>
      </c>
      <c r="BH621" s="15">
        <v>82.24</v>
      </c>
      <c r="BI621" s="73">
        <v>38.32</v>
      </c>
      <c r="BJ621" s="15">
        <v>28.47</v>
      </c>
      <c r="BK621" s="15">
        <v>38.979999999999997</v>
      </c>
      <c r="BL621" s="15">
        <v>38.96</v>
      </c>
      <c r="BM621" s="15">
        <v>85.95</v>
      </c>
      <c r="BN621" s="73">
        <v>83.32</v>
      </c>
      <c r="BO621" s="15">
        <v>12.08</v>
      </c>
      <c r="BP621" s="15">
        <v>32.39</v>
      </c>
      <c r="BQ621" s="15">
        <v>58.52</v>
      </c>
      <c r="BU621" s="73"/>
      <c r="BV621" s="73"/>
      <c r="BW621" s="73"/>
      <c r="BX621" s="73"/>
      <c r="BY621" s="73"/>
      <c r="BZ621" s="73"/>
      <c r="CA621" s="73"/>
      <c r="CB621" s="73"/>
      <c r="CC621" s="73"/>
      <c r="CD621" s="73"/>
      <c r="CE621" s="73"/>
      <c r="CF621" s="73"/>
    </row>
    <row r="622" spans="1:84">
      <c r="A622" s="71">
        <v>37905</v>
      </c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  <c r="AJ622" s="73"/>
      <c r="AK622" s="73"/>
      <c r="AL622" s="73"/>
      <c r="AM622" s="73"/>
      <c r="AN622" s="73"/>
      <c r="AO622" s="73"/>
      <c r="AP622" s="73"/>
      <c r="AQ622" s="73"/>
      <c r="AR622" s="73"/>
      <c r="AS622" s="73"/>
      <c r="AT622" s="73"/>
      <c r="AU622" s="73"/>
      <c r="AV622" s="73"/>
      <c r="AW622" s="73"/>
      <c r="AX622" s="73"/>
      <c r="AY622" s="73"/>
      <c r="AZ622" s="73"/>
      <c r="BA622" s="73"/>
      <c r="BB622" s="73">
        <v>67.27</v>
      </c>
      <c r="BC622" s="73">
        <v>63.07</v>
      </c>
      <c r="BD622" s="73"/>
      <c r="BE622" s="73">
        <v>163.72</v>
      </c>
      <c r="BF622" s="15">
        <v>159.29</v>
      </c>
      <c r="BG622" s="15">
        <v>84.9</v>
      </c>
      <c r="BH622" s="15">
        <v>80.069999999999993</v>
      </c>
      <c r="BI622" s="73">
        <v>38.340000000000003</v>
      </c>
      <c r="BJ622" s="15">
        <v>28.71</v>
      </c>
      <c r="BK622" s="15">
        <v>38.72</v>
      </c>
      <c r="BL622" s="15">
        <v>38.61</v>
      </c>
      <c r="BM622" s="15">
        <v>86.72</v>
      </c>
      <c r="BN622" s="73">
        <v>84.87</v>
      </c>
      <c r="BO622" s="15">
        <v>12.15</v>
      </c>
      <c r="BP622" s="15">
        <v>34.65</v>
      </c>
      <c r="BQ622" s="15">
        <v>59.72</v>
      </c>
      <c r="BU622" s="73"/>
      <c r="BV622" s="73"/>
      <c r="BW622" s="73"/>
      <c r="BX622" s="73"/>
      <c r="BY622" s="73"/>
      <c r="BZ622" s="73"/>
      <c r="CA622" s="73"/>
      <c r="CB622" s="73"/>
      <c r="CC622" s="73"/>
      <c r="CD622" s="73"/>
      <c r="CE622" s="73"/>
      <c r="CF622" s="73"/>
    </row>
    <row r="623" spans="1:84">
      <c r="A623" s="71">
        <v>37912</v>
      </c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  <c r="AJ623" s="73"/>
      <c r="AK623" s="73"/>
      <c r="AL623" s="73"/>
      <c r="AM623" s="73"/>
      <c r="AN623" s="73"/>
      <c r="AO623" s="73"/>
      <c r="AP623" s="73"/>
      <c r="AQ623" s="73"/>
      <c r="AR623" s="73"/>
      <c r="AS623" s="73"/>
      <c r="AT623" s="73"/>
      <c r="AU623" s="73"/>
      <c r="AV623" s="73"/>
      <c r="AW623" s="73"/>
      <c r="AX623" s="73"/>
      <c r="AY623" s="73"/>
      <c r="AZ623" s="73"/>
      <c r="BA623" s="73"/>
      <c r="BB623" s="73">
        <v>67</v>
      </c>
      <c r="BC623" s="73">
        <v>63.82</v>
      </c>
      <c r="BD623" s="73"/>
      <c r="BE623" s="73">
        <v>158.93</v>
      </c>
      <c r="BF623" s="15">
        <v>148.1</v>
      </c>
      <c r="BG623" s="15">
        <v>82.72</v>
      </c>
      <c r="BH623" s="15">
        <v>78.08</v>
      </c>
      <c r="BI623" s="73">
        <v>38.880000000000003</v>
      </c>
      <c r="BJ623" s="15">
        <v>29</v>
      </c>
      <c r="BK623" s="15">
        <v>39.479999999999997</v>
      </c>
      <c r="BL623" s="15">
        <v>37.97</v>
      </c>
      <c r="BM623" s="15">
        <v>86.62</v>
      </c>
      <c r="BN623" s="73">
        <v>86.91</v>
      </c>
      <c r="BO623" s="15">
        <v>12.09</v>
      </c>
      <c r="BP623" s="15">
        <v>33.92</v>
      </c>
      <c r="BQ623" s="15">
        <v>63.36</v>
      </c>
      <c r="BU623" s="73"/>
      <c r="BV623" s="73"/>
      <c r="BW623" s="73"/>
      <c r="BX623" s="73"/>
      <c r="BY623" s="73"/>
      <c r="BZ623" s="73"/>
      <c r="CA623" s="73"/>
      <c r="CB623" s="73"/>
      <c r="CC623" s="73"/>
      <c r="CD623" s="73"/>
      <c r="CE623" s="73"/>
      <c r="CF623" s="73"/>
    </row>
    <row r="624" spans="1:84">
      <c r="A624" s="71">
        <v>37919</v>
      </c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  <c r="AJ624" s="73"/>
      <c r="AK624" s="73"/>
      <c r="AL624" s="73"/>
      <c r="AM624" s="73"/>
      <c r="AN624" s="73"/>
      <c r="AO624" s="73"/>
      <c r="AP624" s="73"/>
      <c r="AQ624" s="73"/>
      <c r="AR624" s="73"/>
      <c r="AS624" s="73"/>
      <c r="AT624" s="73"/>
      <c r="AU624" s="73"/>
      <c r="AV624" s="73"/>
      <c r="AW624" s="73"/>
      <c r="AX624" s="73"/>
      <c r="AY624" s="73"/>
      <c r="AZ624" s="73"/>
      <c r="BA624" s="73"/>
      <c r="BB624" s="73">
        <v>66.86</v>
      </c>
      <c r="BC624" s="73">
        <v>64.040000000000006</v>
      </c>
      <c r="BD624" s="73"/>
      <c r="BE624" s="73">
        <v>153.86000000000001</v>
      </c>
      <c r="BF624" s="15">
        <v>143.93</v>
      </c>
      <c r="BG624" s="15">
        <v>84.04</v>
      </c>
      <c r="BH624" s="15">
        <v>78.45</v>
      </c>
      <c r="BI624" s="73">
        <v>38.33</v>
      </c>
      <c r="BJ624" s="15">
        <v>29.73</v>
      </c>
      <c r="BK624" s="15">
        <v>38.54</v>
      </c>
      <c r="BL624" s="15">
        <v>39.020000000000003</v>
      </c>
      <c r="BM624" s="15">
        <v>86.68</v>
      </c>
      <c r="BN624" s="73">
        <v>86.68</v>
      </c>
      <c r="BO624" s="15">
        <v>12.04</v>
      </c>
      <c r="BP624" s="15">
        <v>33.01</v>
      </c>
      <c r="BQ624" s="15">
        <v>61.68</v>
      </c>
      <c r="BU624" s="73"/>
      <c r="BV624" s="73"/>
      <c r="BW624" s="73"/>
      <c r="BX624" s="73"/>
      <c r="BY624" s="73"/>
      <c r="BZ624" s="73"/>
      <c r="CA624" s="73"/>
      <c r="CB624" s="73"/>
      <c r="CC624" s="73"/>
      <c r="CD624" s="73"/>
      <c r="CE624" s="73"/>
      <c r="CF624" s="73"/>
    </row>
    <row r="625" spans="1:84">
      <c r="A625" s="71">
        <v>37926</v>
      </c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  <c r="AJ625" s="73"/>
      <c r="AK625" s="73"/>
      <c r="AL625" s="73"/>
      <c r="AM625" s="73"/>
      <c r="AN625" s="73"/>
      <c r="AO625" s="73"/>
      <c r="AP625" s="73"/>
      <c r="AQ625" s="73"/>
      <c r="AR625" s="73"/>
      <c r="AS625" s="73"/>
      <c r="AT625" s="73"/>
      <c r="AU625" s="73"/>
      <c r="AV625" s="73"/>
      <c r="AW625" s="73"/>
      <c r="AX625" s="73"/>
      <c r="AY625" s="73"/>
      <c r="AZ625" s="73"/>
      <c r="BA625" s="73"/>
      <c r="BB625" s="73">
        <v>66.849999999999994</v>
      </c>
      <c r="BC625" s="73">
        <v>63.77</v>
      </c>
      <c r="BD625" s="73"/>
      <c r="BE625" s="73">
        <v>152.69</v>
      </c>
      <c r="BF625" s="15">
        <v>142.03</v>
      </c>
      <c r="BG625" s="15">
        <v>81.790000000000006</v>
      </c>
      <c r="BH625" s="15">
        <v>78.11</v>
      </c>
      <c r="BI625" s="73">
        <v>38.479999999999997</v>
      </c>
      <c r="BJ625" s="15">
        <v>29.76</v>
      </c>
      <c r="BK625" s="15">
        <v>39.18</v>
      </c>
      <c r="BL625" s="15">
        <v>38.090000000000003</v>
      </c>
      <c r="BM625" s="15">
        <v>88.38</v>
      </c>
      <c r="BN625" s="73">
        <v>88.14</v>
      </c>
      <c r="BO625" s="15">
        <v>12</v>
      </c>
      <c r="BP625" s="15">
        <v>30.97</v>
      </c>
      <c r="BQ625" s="15">
        <v>60.26</v>
      </c>
      <c r="BU625" s="73"/>
      <c r="BV625" s="73"/>
      <c r="BW625" s="73"/>
      <c r="BX625" s="73"/>
      <c r="BY625" s="73"/>
      <c r="BZ625" s="73"/>
      <c r="CA625" s="73"/>
      <c r="CB625" s="73"/>
      <c r="CC625" s="73"/>
      <c r="CD625" s="73"/>
      <c r="CE625" s="73"/>
      <c r="CF625" s="73"/>
    </row>
    <row r="626" spans="1:84">
      <c r="A626" s="71">
        <v>37933</v>
      </c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  <c r="AJ626" s="73"/>
      <c r="AK626" s="73"/>
      <c r="AL626" s="73"/>
      <c r="AM626" s="73"/>
      <c r="AN626" s="73"/>
      <c r="AO626" s="73"/>
      <c r="AP626" s="73"/>
      <c r="AQ626" s="73"/>
      <c r="AR626" s="73"/>
      <c r="AS626" s="73"/>
      <c r="AT626" s="73"/>
      <c r="AU626" s="73"/>
      <c r="AV626" s="73"/>
      <c r="AW626" s="73"/>
      <c r="AX626" s="73"/>
      <c r="AY626" s="73"/>
      <c r="AZ626" s="73"/>
      <c r="BA626" s="73"/>
      <c r="BB626" s="73">
        <v>66.94</v>
      </c>
      <c r="BC626" s="73">
        <v>63.54</v>
      </c>
      <c r="BD626" s="73"/>
      <c r="BE626" s="73">
        <v>148.1</v>
      </c>
      <c r="BF626" s="15">
        <v>143.22</v>
      </c>
      <c r="BG626" s="15">
        <v>81.349999999999994</v>
      </c>
      <c r="BH626" s="15">
        <v>75.33</v>
      </c>
      <c r="BI626" s="73">
        <v>37.67</v>
      </c>
      <c r="BJ626" s="15">
        <v>29.63</v>
      </c>
      <c r="BK626" s="15">
        <v>39.24</v>
      </c>
      <c r="BL626" s="15">
        <v>38.729999999999997</v>
      </c>
      <c r="BM626" s="15">
        <v>89.27</v>
      </c>
      <c r="BN626" s="73">
        <v>88.1</v>
      </c>
      <c r="BO626" s="15">
        <v>12.05</v>
      </c>
      <c r="BP626" s="15">
        <v>31.18</v>
      </c>
      <c r="BQ626" s="15">
        <v>63.08</v>
      </c>
      <c r="BU626" s="73"/>
      <c r="BV626" s="73"/>
      <c r="BW626" s="73"/>
      <c r="BX626" s="73"/>
      <c r="BY626" s="73"/>
      <c r="BZ626" s="73"/>
      <c r="CA626" s="73"/>
      <c r="CB626" s="73"/>
      <c r="CC626" s="73"/>
      <c r="CD626" s="73"/>
      <c r="CE626" s="73"/>
      <c r="CF626" s="73"/>
    </row>
    <row r="627" spans="1:84">
      <c r="A627" s="71">
        <v>37940</v>
      </c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  <c r="AJ627" s="73"/>
      <c r="AK627" s="73"/>
      <c r="AL627" s="73"/>
      <c r="AM627" s="73"/>
      <c r="AN627" s="73"/>
      <c r="AO627" s="73"/>
      <c r="AP627" s="73"/>
      <c r="AQ627" s="73"/>
      <c r="AR627" s="73"/>
      <c r="AS627" s="73"/>
      <c r="AT627" s="73"/>
      <c r="AU627" s="73"/>
      <c r="AV627" s="73"/>
      <c r="AW627" s="73"/>
      <c r="AX627" s="73"/>
      <c r="AY627" s="73"/>
      <c r="AZ627" s="73"/>
      <c r="BA627" s="73"/>
      <c r="BB627" s="73">
        <v>67.06</v>
      </c>
      <c r="BC627" s="73">
        <v>64.790000000000006</v>
      </c>
      <c r="BD627" s="73"/>
      <c r="BE627" s="73">
        <v>147.57</v>
      </c>
      <c r="BF627" s="15">
        <v>140.1</v>
      </c>
      <c r="BG627" s="15">
        <v>80.61</v>
      </c>
      <c r="BH627" s="15">
        <v>76.260000000000005</v>
      </c>
      <c r="BI627" s="73">
        <v>37.76</v>
      </c>
      <c r="BJ627" s="15">
        <v>29.68</v>
      </c>
      <c r="BK627" s="15">
        <v>39.94</v>
      </c>
      <c r="BL627" s="15">
        <v>39.6</v>
      </c>
      <c r="BM627" s="15">
        <v>87.06</v>
      </c>
      <c r="BN627" s="73">
        <v>93.11</v>
      </c>
      <c r="BO627" s="15">
        <v>11.96</v>
      </c>
      <c r="BP627" s="15">
        <v>35.090000000000003</v>
      </c>
      <c r="BQ627" s="15">
        <v>63.94</v>
      </c>
      <c r="BU627" s="73"/>
      <c r="BV627" s="73"/>
      <c r="BW627" s="73"/>
      <c r="BX627" s="73"/>
      <c r="BY627" s="73"/>
      <c r="BZ627" s="73"/>
      <c r="CA627" s="73"/>
      <c r="CB627" s="73"/>
      <c r="CC627" s="73"/>
      <c r="CD627" s="73"/>
      <c r="CE627" s="73"/>
      <c r="CF627" s="73"/>
    </row>
    <row r="628" spans="1:84">
      <c r="A628" s="71">
        <v>37947</v>
      </c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  <c r="AJ628" s="73"/>
      <c r="AK628" s="73"/>
      <c r="AL628" s="73"/>
      <c r="AM628" s="73"/>
      <c r="AN628" s="73"/>
      <c r="AO628" s="73"/>
      <c r="AP628" s="73"/>
      <c r="AQ628" s="73"/>
      <c r="AR628" s="73"/>
      <c r="AS628" s="73"/>
      <c r="AT628" s="73"/>
      <c r="AU628" s="73"/>
      <c r="AV628" s="73"/>
      <c r="AW628" s="73"/>
      <c r="AX628" s="73"/>
      <c r="AY628" s="73"/>
      <c r="AZ628" s="73"/>
      <c r="BA628" s="73"/>
      <c r="BB628" s="73">
        <v>67.349999999999994</v>
      </c>
      <c r="BC628" s="73">
        <v>66.02</v>
      </c>
      <c r="BD628" s="73"/>
      <c r="BE628" s="73">
        <v>144.4</v>
      </c>
      <c r="BF628" s="15">
        <v>142.38999999999999</v>
      </c>
      <c r="BG628" s="15">
        <v>80.36</v>
      </c>
      <c r="BH628" s="15">
        <v>74.91</v>
      </c>
      <c r="BI628" s="73">
        <v>37.619999999999997</v>
      </c>
      <c r="BJ628" s="15">
        <v>29.59</v>
      </c>
      <c r="BK628" s="15">
        <v>39.4</v>
      </c>
      <c r="BL628" s="15">
        <v>40.39</v>
      </c>
      <c r="BM628" s="15">
        <v>88.45</v>
      </c>
      <c r="BN628" s="73">
        <v>97.4</v>
      </c>
      <c r="BO628" s="15">
        <v>11.95</v>
      </c>
      <c r="BP628" s="15">
        <v>31.74</v>
      </c>
      <c r="BQ628" s="15">
        <v>64.650000000000006</v>
      </c>
      <c r="BU628" s="73"/>
      <c r="BV628" s="73"/>
      <c r="BW628" s="73"/>
      <c r="BX628" s="73"/>
      <c r="BY628" s="73"/>
      <c r="BZ628" s="73"/>
      <c r="CA628" s="73"/>
      <c r="CB628" s="73"/>
      <c r="CC628" s="73"/>
      <c r="CD628" s="73"/>
      <c r="CE628" s="73"/>
      <c r="CF628" s="73"/>
    </row>
    <row r="629" spans="1:84">
      <c r="A629" s="71">
        <v>37954</v>
      </c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  <c r="AJ629" s="73"/>
      <c r="AK629" s="73"/>
      <c r="AL629" s="73"/>
      <c r="AM629" s="73"/>
      <c r="AN629" s="73"/>
      <c r="AO629" s="73"/>
      <c r="AP629" s="73"/>
      <c r="AQ629" s="73"/>
      <c r="AR629" s="73"/>
      <c r="AS629" s="73"/>
      <c r="AT629" s="73"/>
      <c r="AU629" s="73"/>
      <c r="AV629" s="73"/>
      <c r="AW629" s="73"/>
      <c r="AX629" s="73"/>
      <c r="AY629" s="73"/>
      <c r="AZ629" s="73"/>
      <c r="BA629" s="73"/>
      <c r="BB629" s="73">
        <v>67.36</v>
      </c>
      <c r="BC629" s="73">
        <v>65.37</v>
      </c>
      <c r="BD629" s="73"/>
      <c r="BE629" s="73">
        <v>144.04</v>
      </c>
      <c r="BF629" s="15">
        <v>142.25</v>
      </c>
      <c r="BG629" s="15">
        <v>80.260000000000005</v>
      </c>
      <c r="BH629" s="15">
        <v>74.5</v>
      </c>
      <c r="BI629" s="73">
        <v>36.39</v>
      </c>
      <c r="BJ629" s="15">
        <v>29.43</v>
      </c>
      <c r="BK629" s="15">
        <v>38.31</v>
      </c>
      <c r="BL629" s="15">
        <v>39.700000000000003</v>
      </c>
      <c r="BM629" s="15">
        <v>88.02</v>
      </c>
      <c r="BN629" s="73">
        <v>97.75</v>
      </c>
      <c r="BO629" s="15">
        <v>11.99</v>
      </c>
      <c r="BP629" s="15">
        <v>34.700000000000003</v>
      </c>
      <c r="BQ629" s="15">
        <v>64.19</v>
      </c>
      <c r="BU629" s="73"/>
      <c r="BV629" s="73"/>
      <c r="BW629" s="73"/>
      <c r="BX629" s="73"/>
      <c r="BY629" s="73"/>
      <c r="BZ629" s="73"/>
      <c r="CA629" s="73"/>
      <c r="CB629" s="73"/>
      <c r="CC629" s="73"/>
      <c r="CD629" s="73"/>
      <c r="CE629" s="73"/>
      <c r="CF629" s="73"/>
    </row>
    <row r="630" spans="1:84">
      <c r="A630" s="71">
        <v>37961</v>
      </c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  <c r="AJ630" s="73"/>
      <c r="AK630" s="73"/>
      <c r="AL630" s="73"/>
      <c r="AM630" s="73"/>
      <c r="AN630" s="73"/>
      <c r="AO630" s="73"/>
      <c r="AP630" s="73"/>
      <c r="AQ630" s="73"/>
      <c r="AR630" s="73"/>
      <c r="AS630" s="73"/>
      <c r="AT630" s="73"/>
      <c r="AU630" s="73"/>
      <c r="AV630" s="73"/>
      <c r="AW630" s="73"/>
      <c r="AX630" s="73"/>
      <c r="AY630" s="73"/>
      <c r="AZ630" s="73"/>
      <c r="BA630" s="73"/>
      <c r="BB630" s="73">
        <v>67.760000000000005</v>
      </c>
      <c r="BC630" s="73">
        <v>66.010000000000005</v>
      </c>
      <c r="BD630" s="73"/>
      <c r="BE630" s="73">
        <v>145.16</v>
      </c>
      <c r="BF630" s="15">
        <v>144.86000000000001</v>
      </c>
      <c r="BG630" s="15">
        <v>82.02</v>
      </c>
      <c r="BH630" s="15">
        <v>76.16</v>
      </c>
      <c r="BI630" s="73">
        <v>37.880000000000003</v>
      </c>
      <c r="BJ630" s="15">
        <v>29.72</v>
      </c>
      <c r="BK630" s="15">
        <v>38.729999999999997</v>
      </c>
      <c r="BL630" s="15">
        <v>40.590000000000003</v>
      </c>
      <c r="BM630" s="15">
        <v>89.05</v>
      </c>
      <c r="BN630" s="73">
        <v>99.82</v>
      </c>
      <c r="BO630" s="15">
        <v>11.99</v>
      </c>
      <c r="BP630" s="15">
        <v>34.020000000000003</v>
      </c>
      <c r="BQ630" s="15">
        <v>65.069999999999993</v>
      </c>
      <c r="BU630" s="73"/>
      <c r="BV630" s="73"/>
      <c r="BW630" s="73"/>
      <c r="BX630" s="73"/>
      <c r="BY630" s="73"/>
      <c r="BZ630" s="73"/>
      <c r="CA630" s="73"/>
      <c r="CB630" s="73"/>
      <c r="CC630" s="73"/>
      <c r="CD630" s="73"/>
      <c r="CE630" s="73"/>
      <c r="CF630" s="73"/>
    </row>
    <row r="631" spans="1:84">
      <c r="A631" s="71">
        <v>37968</v>
      </c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  <c r="AJ631" s="73"/>
      <c r="AK631" s="73"/>
      <c r="AL631" s="73"/>
      <c r="AM631" s="73"/>
      <c r="AN631" s="73"/>
      <c r="AO631" s="73"/>
      <c r="AP631" s="73"/>
      <c r="AQ631" s="73"/>
      <c r="AR631" s="73"/>
      <c r="AS631" s="73"/>
      <c r="AT631" s="73"/>
      <c r="AU631" s="73"/>
      <c r="AV631" s="73"/>
      <c r="AW631" s="73"/>
      <c r="AX631" s="73"/>
      <c r="AY631" s="73"/>
      <c r="AZ631" s="73"/>
      <c r="BA631" s="73"/>
      <c r="BB631" s="73">
        <v>67.67</v>
      </c>
      <c r="BC631" s="73">
        <v>65.77</v>
      </c>
      <c r="BD631" s="73"/>
      <c r="BE631" s="73">
        <v>145.6</v>
      </c>
      <c r="BF631" s="15">
        <v>142.93</v>
      </c>
      <c r="BG631" s="15">
        <v>83.13</v>
      </c>
      <c r="BH631" s="15">
        <v>77.239999999999995</v>
      </c>
      <c r="BI631" s="73">
        <v>37.090000000000003</v>
      </c>
      <c r="BJ631" s="15">
        <v>29.54</v>
      </c>
      <c r="BK631" s="15">
        <v>38.96</v>
      </c>
      <c r="BL631" s="15">
        <v>39.47</v>
      </c>
      <c r="BM631" s="15">
        <v>88.05</v>
      </c>
      <c r="BN631" s="73">
        <v>99.36</v>
      </c>
      <c r="BO631" s="15">
        <v>11.88</v>
      </c>
      <c r="BP631" s="15">
        <v>34.11</v>
      </c>
      <c r="BQ631" s="15">
        <v>68.09</v>
      </c>
      <c r="BU631" s="73"/>
      <c r="BV631" s="73"/>
      <c r="BW631" s="73"/>
      <c r="BX631" s="73"/>
      <c r="BY631" s="73"/>
      <c r="BZ631" s="73"/>
      <c r="CA631" s="73"/>
      <c r="CB631" s="73"/>
      <c r="CC631" s="73"/>
      <c r="CD631" s="73"/>
      <c r="CE631" s="73"/>
      <c r="CF631" s="73"/>
    </row>
    <row r="632" spans="1:84">
      <c r="A632" s="71">
        <v>37975</v>
      </c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  <c r="AJ632" s="73"/>
      <c r="AK632" s="73"/>
      <c r="AL632" s="73"/>
      <c r="AM632" s="73"/>
      <c r="AN632" s="73"/>
      <c r="AO632" s="73"/>
      <c r="AP632" s="73"/>
      <c r="AQ632" s="73"/>
      <c r="AR632" s="73"/>
      <c r="AS632" s="73"/>
      <c r="AT632" s="73"/>
      <c r="AU632" s="73"/>
      <c r="AV632" s="73"/>
      <c r="AW632" s="73"/>
      <c r="AX632" s="73"/>
      <c r="AY632" s="73"/>
      <c r="AZ632" s="73"/>
      <c r="BA632" s="73"/>
      <c r="BB632" s="73">
        <v>67.81</v>
      </c>
      <c r="BC632" s="73">
        <v>65.73</v>
      </c>
      <c r="BD632" s="73"/>
      <c r="BE632" s="73">
        <v>147.55000000000001</v>
      </c>
      <c r="BF632" s="15">
        <v>143.55000000000001</v>
      </c>
      <c r="BG632" s="15">
        <v>84.28</v>
      </c>
      <c r="BH632" s="15">
        <v>75.67</v>
      </c>
      <c r="BI632" s="73">
        <v>37.479999999999997</v>
      </c>
      <c r="BJ632" s="15">
        <v>29.72</v>
      </c>
      <c r="BK632" s="15">
        <v>38.74</v>
      </c>
      <c r="BL632" s="15">
        <v>40.78</v>
      </c>
      <c r="BM632" s="15">
        <v>87.83</v>
      </c>
      <c r="BN632" s="73">
        <v>99.13</v>
      </c>
      <c r="BO632" s="15">
        <v>11.97</v>
      </c>
      <c r="BP632" s="15">
        <v>34.99</v>
      </c>
      <c r="BQ632" s="15">
        <v>68.61</v>
      </c>
      <c r="BU632" s="73"/>
      <c r="BV632" s="73"/>
      <c r="BW632" s="73"/>
      <c r="BX632" s="73"/>
      <c r="BY632" s="73"/>
      <c r="BZ632" s="73"/>
      <c r="CA632" s="73"/>
      <c r="CB632" s="73"/>
      <c r="CC632" s="73"/>
      <c r="CD632" s="73"/>
      <c r="CE632" s="73"/>
      <c r="CF632" s="73"/>
    </row>
    <row r="633" spans="1:84">
      <c r="A633" s="71">
        <v>37982</v>
      </c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  <c r="AJ633" s="73"/>
      <c r="AK633" s="73"/>
      <c r="AL633" s="73"/>
      <c r="AM633" s="73"/>
      <c r="AN633" s="73"/>
      <c r="AO633" s="73"/>
      <c r="AP633" s="73"/>
      <c r="AQ633" s="73"/>
      <c r="AR633" s="73"/>
      <c r="AS633" s="73"/>
      <c r="AT633" s="73"/>
      <c r="AU633" s="73"/>
      <c r="AV633" s="73"/>
      <c r="AW633" s="73"/>
      <c r="AX633" s="73"/>
      <c r="AY633" s="73"/>
      <c r="AZ633" s="73"/>
      <c r="BA633" s="73"/>
      <c r="BB633" s="73">
        <v>67.510000000000005</v>
      </c>
      <c r="BC633" s="73">
        <v>65.569999999999993</v>
      </c>
      <c r="BD633" s="73"/>
      <c r="BE633" s="73">
        <v>147.15</v>
      </c>
      <c r="BF633" s="15">
        <v>144.47999999999999</v>
      </c>
      <c r="BG633" s="15">
        <v>79.510000000000005</v>
      </c>
      <c r="BH633" s="15">
        <v>72.95</v>
      </c>
      <c r="BI633" s="73">
        <v>37.86</v>
      </c>
      <c r="BJ633" s="15">
        <v>29.75</v>
      </c>
      <c r="BK633" s="15">
        <v>39.729999999999997</v>
      </c>
      <c r="BL633" s="15">
        <v>41.15</v>
      </c>
      <c r="BM633" s="15">
        <v>87.1</v>
      </c>
      <c r="BN633" s="73">
        <v>101.49</v>
      </c>
      <c r="BO633" s="15">
        <v>12.05</v>
      </c>
      <c r="BP633" s="15">
        <v>37</v>
      </c>
      <c r="BQ633" s="15">
        <v>69.06</v>
      </c>
      <c r="BU633" s="73"/>
      <c r="BV633" s="73"/>
      <c r="BW633" s="73"/>
      <c r="BX633" s="73"/>
      <c r="BY633" s="73"/>
      <c r="BZ633" s="73"/>
      <c r="CA633" s="73"/>
      <c r="CB633" s="73"/>
      <c r="CC633" s="73"/>
      <c r="CD633" s="73"/>
      <c r="CE633" s="73"/>
      <c r="CF633" s="73"/>
    </row>
    <row r="634" spans="1:84">
      <c r="A634" s="71">
        <v>37989</v>
      </c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  <c r="AJ634" s="73"/>
      <c r="AK634" s="73"/>
      <c r="AL634" s="73"/>
      <c r="AM634" s="73"/>
      <c r="AN634" s="73"/>
      <c r="AO634" s="73"/>
      <c r="AP634" s="73"/>
      <c r="AQ634" s="73"/>
      <c r="AR634" s="73"/>
      <c r="AS634" s="73"/>
      <c r="AT634" s="73"/>
      <c r="AU634" s="73"/>
      <c r="AV634" s="73"/>
      <c r="AW634" s="73"/>
      <c r="AX634" s="73"/>
      <c r="AY634" s="73"/>
      <c r="AZ634" s="73"/>
      <c r="BA634" s="73"/>
      <c r="BB634" s="73">
        <v>67.64</v>
      </c>
      <c r="BC634" s="73">
        <v>65.75</v>
      </c>
      <c r="BD634" s="73"/>
      <c r="BE634" s="73">
        <v>145.80000000000001</v>
      </c>
      <c r="BF634" s="15">
        <v>144.99</v>
      </c>
      <c r="BG634" s="15">
        <v>78.180000000000007</v>
      </c>
      <c r="BH634" s="15">
        <v>73.239999999999995</v>
      </c>
      <c r="BI634" s="73">
        <v>37.25</v>
      </c>
      <c r="BJ634" s="15">
        <v>29.64</v>
      </c>
      <c r="BK634" s="15">
        <v>38.78</v>
      </c>
      <c r="BL634" s="15">
        <v>40.25</v>
      </c>
      <c r="BM634" s="15">
        <v>88.46</v>
      </c>
      <c r="BN634" s="73">
        <v>100.23</v>
      </c>
      <c r="BO634" s="15">
        <v>11.93</v>
      </c>
      <c r="BP634" s="15">
        <v>36.520000000000003</v>
      </c>
      <c r="BQ634" s="15">
        <v>69.319999999999993</v>
      </c>
      <c r="BU634" s="73"/>
      <c r="BV634" s="73"/>
      <c r="BW634" s="73"/>
      <c r="BX634" s="73"/>
      <c r="BY634" s="73"/>
      <c r="BZ634" s="73"/>
      <c r="CA634" s="73"/>
      <c r="CB634" s="73"/>
      <c r="CC634" s="73"/>
      <c r="CD634" s="73"/>
      <c r="CE634" s="73"/>
      <c r="CF634" s="73"/>
    </row>
    <row r="635" spans="1:84">
      <c r="A635" s="71">
        <v>37996</v>
      </c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  <c r="AJ635" s="73"/>
      <c r="AK635" s="73"/>
      <c r="AL635" s="73"/>
      <c r="AM635" s="73"/>
      <c r="AN635" s="73"/>
      <c r="AO635" s="73"/>
      <c r="AP635" s="73"/>
      <c r="AQ635" s="73"/>
      <c r="AR635" s="73"/>
      <c r="AS635" s="73"/>
      <c r="AT635" s="73"/>
      <c r="AU635" s="73"/>
      <c r="AV635" s="73"/>
      <c r="AW635" s="73"/>
      <c r="AX635" s="73"/>
      <c r="AY635" s="73"/>
      <c r="AZ635" s="73"/>
      <c r="BA635" s="73"/>
      <c r="BB635" s="73">
        <v>68.239999999999995</v>
      </c>
      <c r="BC635" s="73">
        <v>67.7</v>
      </c>
      <c r="BD635" s="73"/>
      <c r="BE635" s="73">
        <v>146.82</v>
      </c>
      <c r="BF635" s="15">
        <v>144.88999999999999</v>
      </c>
      <c r="BG635" s="15">
        <v>81.3</v>
      </c>
      <c r="BH635" s="15">
        <v>76.64</v>
      </c>
      <c r="BI635" s="73">
        <v>37.71</v>
      </c>
      <c r="BJ635" s="15">
        <v>29.78</v>
      </c>
      <c r="BK635" s="15">
        <v>38.979999999999997</v>
      </c>
      <c r="BL635" s="15">
        <v>40.700000000000003</v>
      </c>
      <c r="BM635" s="15">
        <v>90.09</v>
      </c>
      <c r="BN635" s="73">
        <v>105.51</v>
      </c>
      <c r="BO635" s="15">
        <v>12.05</v>
      </c>
      <c r="BP635" s="15">
        <v>33.44</v>
      </c>
      <c r="BQ635" s="15">
        <v>69.16</v>
      </c>
      <c r="BU635" s="73"/>
      <c r="BV635" s="73"/>
      <c r="BW635" s="73"/>
      <c r="BX635" s="73"/>
      <c r="BY635" s="73"/>
      <c r="BZ635" s="73"/>
      <c r="CA635" s="73"/>
      <c r="CB635" s="73"/>
      <c r="CC635" s="73"/>
      <c r="CD635" s="73"/>
      <c r="CE635" s="73"/>
      <c r="CF635" s="73"/>
    </row>
    <row r="636" spans="1:84">
      <c r="A636" s="71">
        <v>38003</v>
      </c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  <c r="AJ636" s="73"/>
      <c r="AK636" s="73"/>
      <c r="AL636" s="73"/>
      <c r="AM636" s="73"/>
      <c r="AN636" s="73"/>
      <c r="AO636" s="73"/>
      <c r="AP636" s="73"/>
      <c r="AQ636" s="73"/>
      <c r="AR636" s="73"/>
      <c r="AS636" s="73"/>
      <c r="AT636" s="73"/>
      <c r="AU636" s="73"/>
      <c r="AV636" s="73"/>
      <c r="AW636" s="73"/>
      <c r="AX636" s="73"/>
      <c r="AY636" s="73"/>
      <c r="AZ636" s="73"/>
      <c r="BA636" s="73"/>
      <c r="BB636" s="73">
        <v>69.02</v>
      </c>
      <c r="BC636" s="73">
        <v>69.790000000000006</v>
      </c>
      <c r="BD636" s="73"/>
      <c r="BE636" s="73">
        <v>151.16</v>
      </c>
      <c r="BF636" s="15">
        <v>147.75</v>
      </c>
      <c r="BG636" s="15">
        <v>86.99</v>
      </c>
      <c r="BH636" s="15">
        <v>84.24</v>
      </c>
      <c r="BI636" s="73">
        <v>39.6</v>
      </c>
      <c r="BJ636" s="15">
        <v>30.62</v>
      </c>
      <c r="BK636" s="15">
        <v>40.700000000000003</v>
      </c>
      <c r="BL636" s="15">
        <v>42.74</v>
      </c>
      <c r="BM636" s="15">
        <v>89.46</v>
      </c>
      <c r="BN636" s="73">
        <v>114.09</v>
      </c>
      <c r="BO636" s="15">
        <v>11.98</v>
      </c>
      <c r="BP636" s="15">
        <v>35.200000000000003</v>
      </c>
      <c r="BQ636" s="15">
        <v>69.150000000000006</v>
      </c>
      <c r="BU636" s="73"/>
      <c r="BV636" s="73"/>
      <c r="BW636" s="73"/>
      <c r="BX636" s="73"/>
      <c r="BY636" s="73"/>
      <c r="BZ636" s="73"/>
      <c r="CA636" s="73"/>
      <c r="CB636" s="73"/>
      <c r="CC636" s="73"/>
      <c r="CD636" s="73"/>
      <c r="CE636" s="73"/>
      <c r="CF636" s="73"/>
    </row>
    <row r="637" spans="1:84">
      <c r="A637" s="71">
        <v>38010</v>
      </c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  <c r="AJ637" s="73"/>
      <c r="AK637" s="73"/>
      <c r="AL637" s="73"/>
      <c r="AM637" s="73"/>
      <c r="AN637" s="73"/>
      <c r="AO637" s="73"/>
      <c r="AP637" s="73"/>
      <c r="AQ637" s="73"/>
      <c r="AR637" s="73"/>
      <c r="AS637" s="73"/>
      <c r="AT637" s="73"/>
      <c r="AU637" s="73"/>
      <c r="AV637" s="73"/>
      <c r="AW637" s="73"/>
      <c r="AX637" s="73"/>
      <c r="AY637" s="73"/>
      <c r="AZ637" s="73"/>
      <c r="BA637" s="73"/>
      <c r="BB637" s="73">
        <v>69.64</v>
      </c>
      <c r="BC637" s="73">
        <v>72.540000000000006</v>
      </c>
      <c r="BD637" s="73"/>
      <c r="BE637" s="73">
        <v>162.4</v>
      </c>
      <c r="BF637" s="15">
        <v>153.94</v>
      </c>
      <c r="BG637" s="15">
        <v>94.5</v>
      </c>
      <c r="BH637" s="15">
        <v>93.16</v>
      </c>
      <c r="BI637" s="73">
        <v>40.56</v>
      </c>
      <c r="BJ637" s="15">
        <v>30.73</v>
      </c>
      <c r="BK637" s="15">
        <v>41.87</v>
      </c>
      <c r="BL637" s="15">
        <v>43.17</v>
      </c>
      <c r="BM637" s="15">
        <v>89.76</v>
      </c>
      <c r="BN637" s="73">
        <v>113.38</v>
      </c>
      <c r="BO637" s="15">
        <v>11.96</v>
      </c>
      <c r="BP637" s="15">
        <v>36.92</v>
      </c>
      <c r="BQ637" s="15">
        <v>69.349999999999994</v>
      </c>
      <c r="BU637" s="73"/>
      <c r="BV637" s="73"/>
      <c r="BW637" s="73"/>
      <c r="BX637" s="73"/>
      <c r="BY637" s="73"/>
      <c r="BZ637" s="73"/>
      <c r="CA637" s="73"/>
      <c r="CB637" s="73"/>
      <c r="CC637" s="73"/>
      <c r="CD637" s="73"/>
      <c r="CE637" s="73"/>
      <c r="CF637" s="73"/>
    </row>
    <row r="638" spans="1:84">
      <c r="A638" s="71">
        <v>38017</v>
      </c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  <c r="AJ638" s="73"/>
      <c r="AK638" s="73"/>
      <c r="AL638" s="73"/>
      <c r="AM638" s="73"/>
      <c r="AN638" s="73"/>
      <c r="AO638" s="73"/>
      <c r="AP638" s="73"/>
      <c r="AQ638" s="73"/>
      <c r="AR638" s="73"/>
      <c r="AS638" s="73"/>
      <c r="AT638" s="73"/>
      <c r="AU638" s="73"/>
      <c r="AV638" s="73"/>
      <c r="AW638" s="73"/>
      <c r="AX638" s="73"/>
      <c r="AY638" s="73"/>
      <c r="AZ638" s="73"/>
      <c r="BA638" s="73"/>
      <c r="BB638" s="73">
        <v>70.069999999999993</v>
      </c>
      <c r="BC638" s="73">
        <v>74.900000000000006</v>
      </c>
      <c r="BD638" s="73"/>
      <c r="BE638" s="73">
        <v>168.86</v>
      </c>
      <c r="BF638" s="15">
        <v>162.56</v>
      </c>
      <c r="BG638" s="15">
        <v>100.27</v>
      </c>
      <c r="BH638" s="15">
        <v>97.83</v>
      </c>
      <c r="BI638" s="73">
        <v>44.05</v>
      </c>
      <c r="BJ638" s="15">
        <v>32.76</v>
      </c>
      <c r="BK638" s="15">
        <v>43.6</v>
      </c>
      <c r="BL638" s="15">
        <v>44.92</v>
      </c>
      <c r="BM638" s="15">
        <v>93.6</v>
      </c>
      <c r="BN638" s="73">
        <v>121.54</v>
      </c>
      <c r="BO638" s="15">
        <v>11.96</v>
      </c>
      <c r="BP638" s="15">
        <v>35.479999999999997</v>
      </c>
      <c r="BQ638" s="15">
        <v>69.260000000000005</v>
      </c>
      <c r="BU638" s="73"/>
      <c r="BV638" s="73"/>
      <c r="BW638" s="73"/>
      <c r="BX638" s="73"/>
      <c r="BY638" s="73"/>
      <c r="BZ638" s="73"/>
      <c r="CA638" s="73"/>
      <c r="CB638" s="73"/>
      <c r="CC638" s="73"/>
      <c r="CD638" s="73"/>
      <c r="CE638" s="73"/>
      <c r="CF638" s="73"/>
    </row>
    <row r="639" spans="1:84">
      <c r="A639" s="71">
        <v>38024</v>
      </c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  <c r="AJ639" s="73"/>
      <c r="AK639" s="73"/>
      <c r="AL639" s="73"/>
      <c r="AM639" s="73"/>
      <c r="AN639" s="73"/>
      <c r="AO639" s="73"/>
      <c r="AP639" s="73"/>
      <c r="AQ639" s="73"/>
      <c r="AR639" s="73"/>
      <c r="AS639" s="73"/>
      <c r="AT639" s="73"/>
      <c r="AU639" s="73"/>
      <c r="AV639" s="73"/>
      <c r="AW639" s="73"/>
      <c r="AX639" s="73"/>
      <c r="AY639" s="73"/>
      <c r="AZ639" s="73"/>
      <c r="BA639" s="73"/>
      <c r="BB639" s="73">
        <v>70.56</v>
      </c>
      <c r="BC639" s="73">
        <v>75.41</v>
      </c>
      <c r="BD639" s="73"/>
      <c r="BE639" s="73">
        <v>178.33</v>
      </c>
      <c r="BF639" s="15">
        <v>167.05</v>
      </c>
      <c r="BG639" s="15">
        <v>101.16</v>
      </c>
      <c r="BH639" s="15">
        <v>98.08</v>
      </c>
      <c r="BI639" s="73">
        <v>49.36</v>
      </c>
      <c r="BJ639" s="15">
        <v>36.31</v>
      </c>
      <c r="BK639" s="15">
        <v>44.85</v>
      </c>
      <c r="BL639" s="15">
        <v>48.23</v>
      </c>
      <c r="BM639" s="15">
        <v>102.56</v>
      </c>
      <c r="BN639" s="73">
        <v>119.44</v>
      </c>
      <c r="BO639" s="15">
        <v>12.03</v>
      </c>
      <c r="BP639" s="15">
        <v>33.869999999999997</v>
      </c>
      <c r="BQ639" s="15">
        <v>69.489999999999995</v>
      </c>
      <c r="BU639" s="73"/>
      <c r="BV639" s="73"/>
      <c r="BW639" s="73"/>
      <c r="BX639" s="73"/>
      <c r="BY639" s="73"/>
      <c r="BZ639" s="73"/>
      <c r="CA639" s="73"/>
      <c r="CB639" s="73"/>
      <c r="CC639" s="73"/>
      <c r="CD639" s="73"/>
      <c r="CE639" s="73"/>
      <c r="CF639" s="73"/>
    </row>
    <row r="640" spans="1:84">
      <c r="A640" s="71">
        <v>38031</v>
      </c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  <c r="AJ640" s="73"/>
      <c r="AK640" s="73"/>
      <c r="AL640" s="73"/>
      <c r="AM640" s="73"/>
      <c r="AN640" s="73"/>
      <c r="AO640" s="73"/>
      <c r="AP640" s="73"/>
      <c r="AQ640" s="73"/>
      <c r="AR640" s="73"/>
      <c r="AS640" s="73"/>
      <c r="AT640" s="73"/>
      <c r="AU640" s="73"/>
      <c r="AV640" s="73"/>
      <c r="AW640" s="73"/>
      <c r="AX640" s="73"/>
      <c r="AY640" s="73"/>
      <c r="AZ640" s="73"/>
      <c r="BA640" s="73"/>
      <c r="BB640" s="73">
        <v>71.12</v>
      </c>
      <c r="BC640" s="73">
        <v>74.510000000000005</v>
      </c>
      <c r="BD640" s="73"/>
      <c r="BE640" s="73">
        <v>182.55</v>
      </c>
      <c r="BF640" s="15">
        <v>172.7</v>
      </c>
      <c r="BG640" s="15">
        <v>102.33</v>
      </c>
      <c r="BH640" s="15">
        <v>99.01</v>
      </c>
      <c r="BI640" s="73">
        <v>52.27</v>
      </c>
      <c r="BJ640" s="15">
        <v>39.06</v>
      </c>
      <c r="BK640" s="15">
        <v>47.11</v>
      </c>
      <c r="BL640" s="15">
        <v>49.36</v>
      </c>
      <c r="BM640" s="15">
        <v>110.82</v>
      </c>
      <c r="BN640" s="73">
        <v>121.88</v>
      </c>
      <c r="BO640" s="15">
        <v>11.96</v>
      </c>
      <c r="BP640" s="15">
        <v>35.58</v>
      </c>
      <c r="BQ640" s="15">
        <v>69.25</v>
      </c>
      <c r="BU640" s="73"/>
      <c r="BV640" s="73"/>
      <c r="BW640" s="73"/>
      <c r="BX640" s="73"/>
      <c r="BY640" s="73"/>
      <c r="BZ640" s="73"/>
      <c r="CA640" s="73"/>
      <c r="CB640" s="73"/>
      <c r="CC640" s="73"/>
      <c r="CD640" s="73"/>
      <c r="CE640" s="73"/>
      <c r="CF640" s="73"/>
    </row>
    <row r="641" spans="1:84">
      <c r="A641" s="71">
        <v>38038</v>
      </c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  <c r="AJ641" s="73"/>
      <c r="AK641" s="73"/>
      <c r="AL641" s="73"/>
      <c r="AM641" s="73"/>
      <c r="AN641" s="73"/>
      <c r="AO641" s="73"/>
      <c r="AP641" s="73"/>
      <c r="AQ641" s="73"/>
      <c r="AR641" s="73"/>
      <c r="AS641" s="73"/>
      <c r="AT641" s="73"/>
      <c r="AU641" s="73"/>
      <c r="AV641" s="73"/>
      <c r="AW641" s="73"/>
      <c r="AX641" s="73"/>
      <c r="AY641" s="73"/>
      <c r="AZ641" s="73"/>
      <c r="BA641" s="73"/>
      <c r="BB641" s="73">
        <v>71.34</v>
      </c>
      <c r="BC641" s="73">
        <v>75.09</v>
      </c>
      <c r="BD641" s="73"/>
      <c r="BE641" s="73">
        <v>184.88</v>
      </c>
      <c r="BF641" s="15">
        <v>179.79</v>
      </c>
      <c r="BG641" s="15">
        <v>102.63</v>
      </c>
      <c r="BH641" s="15">
        <v>98.05</v>
      </c>
      <c r="BI641" s="73">
        <v>52.25</v>
      </c>
      <c r="BJ641" s="15">
        <v>39.5</v>
      </c>
      <c r="BK641" s="15">
        <v>46.21</v>
      </c>
      <c r="BL641" s="15">
        <v>49.64</v>
      </c>
      <c r="BM641" s="15">
        <v>114.1</v>
      </c>
      <c r="BN641" s="73">
        <v>122.97</v>
      </c>
      <c r="BO641" s="15">
        <v>11.98</v>
      </c>
      <c r="BP641" s="15">
        <v>35.92</v>
      </c>
      <c r="BQ641" s="15">
        <v>69.48</v>
      </c>
      <c r="BU641" s="73"/>
      <c r="BV641" s="73"/>
      <c r="BW641" s="73"/>
      <c r="BX641" s="73"/>
      <c r="BY641" s="73"/>
      <c r="BZ641" s="73"/>
      <c r="CA641" s="73"/>
      <c r="CB641" s="73"/>
      <c r="CC641" s="73"/>
      <c r="CD641" s="73"/>
      <c r="CE641" s="73"/>
      <c r="CF641" s="73"/>
    </row>
    <row r="642" spans="1:84">
      <c r="A642" s="71">
        <v>38045</v>
      </c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  <c r="AJ642" s="73"/>
      <c r="AK642" s="73"/>
      <c r="AL642" s="73"/>
      <c r="AM642" s="73"/>
      <c r="AN642" s="73"/>
      <c r="AO642" s="73"/>
      <c r="AP642" s="73"/>
      <c r="AQ642" s="73"/>
      <c r="AR642" s="73"/>
      <c r="AS642" s="73"/>
      <c r="AT642" s="73"/>
      <c r="AU642" s="73"/>
      <c r="AV642" s="73"/>
      <c r="AW642" s="73"/>
      <c r="AX642" s="73"/>
      <c r="AY642" s="73"/>
      <c r="AZ642" s="73"/>
      <c r="BA642" s="73"/>
      <c r="BB642" s="73">
        <v>71.569999999999993</v>
      </c>
      <c r="BC642" s="73">
        <v>75.52</v>
      </c>
      <c r="BD642" s="73"/>
      <c r="BE642" s="73">
        <v>185.09</v>
      </c>
      <c r="BF642" s="15">
        <v>185.66</v>
      </c>
      <c r="BG642" s="15">
        <v>102.89</v>
      </c>
      <c r="BH642" s="15">
        <v>98.6</v>
      </c>
      <c r="BI642" s="73">
        <v>52.02</v>
      </c>
      <c r="BJ642" s="15">
        <v>38.700000000000003</v>
      </c>
      <c r="BK642" s="15">
        <v>47.03</v>
      </c>
      <c r="BL642" s="15">
        <v>49.57</v>
      </c>
      <c r="BM642" s="15">
        <v>116.75</v>
      </c>
      <c r="BN642" s="73">
        <v>122.93</v>
      </c>
      <c r="BO642" s="15">
        <v>11.99</v>
      </c>
      <c r="BP642" s="15">
        <v>34.71</v>
      </c>
      <c r="BQ642" s="15">
        <v>68.97</v>
      </c>
      <c r="BU642" s="73"/>
      <c r="BV642" s="73"/>
      <c r="BW642" s="73"/>
      <c r="BX642" s="73"/>
      <c r="BY642" s="73"/>
      <c r="BZ642" s="73"/>
      <c r="CA642" s="73"/>
      <c r="CB642" s="73"/>
      <c r="CC642" s="73"/>
      <c r="CD642" s="73"/>
      <c r="CE642" s="73"/>
      <c r="CF642" s="73"/>
    </row>
    <row r="643" spans="1:84">
      <c r="A643" s="71">
        <v>38052</v>
      </c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  <c r="AJ643" s="73"/>
      <c r="AK643" s="73"/>
      <c r="AL643" s="73"/>
      <c r="AM643" s="73"/>
      <c r="AN643" s="73"/>
      <c r="AO643" s="73"/>
      <c r="AP643" s="73"/>
      <c r="AQ643" s="73"/>
      <c r="AR643" s="73"/>
      <c r="AS643" s="73"/>
      <c r="AT643" s="73"/>
      <c r="AU643" s="73"/>
      <c r="AV643" s="73"/>
      <c r="AW643" s="73"/>
      <c r="AX643" s="73"/>
      <c r="AY643" s="73"/>
      <c r="AZ643" s="73"/>
      <c r="BA643" s="73"/>
      <c r="BB643" s="73">
        <v>71.650000000000006</v>
      </c>
      <c r="BC643" s="73">
        <v>75.92</v>
      </c>
      <c r="BD643" s="73"/>
      <c r="BE643" s="73">
        <v>189.7</v>
      </c>
      <c r="BF643" s="15">
        <v>192.45</v>
      </c>
      <c r="BG643" s="15">
        <v>104.72</v>
      </c>
      <c r="BH643" s="15">
        <v>100.96</v>
      </c>
      <c r="BI643" s="73">
        <v>49.33</v>
      </c>
      <c r="BJ643" s="15">
        <v>36.44</v>
      </c>
      <c r="BK643" s="15">
        <v>40.85</v>
      </c>
      <c r="BL643" s="15">
        <v>48.53</v>
      </c>
      <c r="BM643" s="15">
        <v>117.81</v>
      </c>
      <c r="BN643" s="73">
        <v>122.39</v>
      </c>
      <c r="BO643" s="15">
        <v>11.99</v>
      </c>
      <c r="BP643" s="15">
        <v>34.049999999999997</v>
      </c>
      <c r="BQ643" s="15">
        <v>66.790000000000006</v>
      </c>
      <c r="BU643" s="73"/>
      <c r="BV643" s="73"/>
      <c r="BW643" s="73"/>
      <c r="BX643" s="73"/>
      <c r="BY643" s="73"/>
      <c r="BZ643" s="73"/>
      <c r="CA643" s="73"/>
      <c r="CB643" s="73"/>
      <c r="CC643" s="73"/>
      <c r="CD643" s="73"/>
      <c r="CE643" s="73"/>
      <c r="CF643" s="73"/>
    </row>
    <row r="644" spans="1:84">
      <c r="A644" s="71">
        <v>38059</v>
      </c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  <c r="AJ644" s="73"/>
      <c r="AK644" s="73"/>
      <c r="AL644" s="73"/>
      <c r="AM644" s="73"/>
      <c r="AN644" s="73"/>
      <c r="AO644" s="73"/>
      <c r="AP644" s="73"/>
      <c r="AQ644" s="73"/>
      <c r="AR644" s="73"/>
      <c r="AS644" s="73"/>
      <c r="AT644" s="73"/>
      <c r="AU644" s="73"/>
      <c r="AV644" s="73"/>
      <c r="AW644" s="73"/>
      <c r="AX644" s="73"/>
      <c r="AY644" s="73"/>
      <c r="AZ644" s="73"/>
      <c r="BA644" s="73"/>
      <c r="BB644" s="73">
        <v>71.84</v>
      </c>
      <c r="BC644" s="73">
        <v>75.3</v>
      </c>
      <c r="BD644" s="73"/>
      <c r="BE644" s="73">
        <v>194.46</v>
      </c>
      <c r="BF644" s="15">
        <v>204.94</v>
      </c>
      <c r="BG644" s="15">
        <v>107.7</v>
      </c>
      <c r="BH644" s="15">
        <v>103.56</v>
      </c>
      <c r="BI644" s="73">
        <v>46.71</v>
      </c>
      <c r="BJ644" s="15">
        <v>34.159999999999997</v>
      </c>
      <c r="BK644" s="15">
        <v>38.1</v>
      </c>
      <c r="BL644" s="15">
        <v>47.74</v>
      </c>
      <c r="BM644" s="15">
        <v>117.68</v>
      </c>
      <c r="BN644" s="73">
        <v>122.55</v>
      </c>
      <c r="BO644" s="15">
        <v>12.01</v>
      </c>
      <c r="BP644" s="15">
        <v>34.43</v>
      </c>
      <c r="BQ644" s="15">
        <v>64.27</v>
      </c>
      <c r="BU644" s="73"/>
      <c r="BV644" s="73"/>
      <c r="BW644" s="73"/>
      <c r="BX644" s="73"/>
      <c r="BY644" s="73"/>
      <c r="BZ644" s="73"/>
      <c r="CA644" s="73"/>
      <c r="CB644" s="73"/>
      <c r="CC644" s="73"/>
      <c r="CD644" s="73"/>
      <c r="CE644" s="73"/>
      <c r="CF644" s="73"/>
    </row>
    <row r="645" spans="1:84">
      <c r="A645" s="71">
        <v>38066</v>
      </c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  <c r="AJ645" s="73"/>
      <c r="AK645" s="73"/>
      <c r="AL645" s="73"/>
      <c r="AM645" s="73"/>
      <c r="AN645" s="73"/>
      <c r="AO645" s="73"/>
      <c r="AP645" s="73"/>
      <c r="AQ645" s="73"/>
      <c r="AR645" s="73"/>
      <c r="AS645" s="73"/>
      <c r="AT645" s="73"/>
      <c r="AU645" s="73"/>
      <c r="AV645" s="73"/>
      <c r="AW645" s="73"/>
      <c r="AX645" s="73"/>
      <c r="AY645" s="73"/>
      <c r="AZ645" s="73"/>
      <c r="BA645" s="73"/>
      <c r="BB645" s="73">
        <v>72.680000000000007</v>
      </c>
      <c r="BC645" s="73">
        <v>76.52</v>
      </c>
      <c r="BD645" s="73"/>
      <c r="BE645" s="73">
        <v>200.49</v>
      </c>
      <c r="BF645" s="15">
        <v>210.35</v>
      </c>
      <c r="BG645" s="15">
        <v>113.78</v>
      </c>
      <c r="BH645" s="15">
        <v>111.5</v>
      </c>
      <c r="BI645" s="73">
        <v>44.37</v>
      </c>
      <c r="BJ645" s="15">
        <v>33.020000000000003</v>
      </c>
      <c r="BK645" s="15">
        <v>40.71</v>
      </c>
      <c r="BL645" s="15">
        <v>48.51</v>
      </c>
      <c r="BM645" s="15">
        <v>111.82</v>
      </c>
      <c r="BN645" s="73">
        <v>124.38</v>
      </c>
      <c r="BO645" s="15">
        <v>11.94</v>
      </c>
      <c r="BP645" s="15">
        <v>35.450000000000003</v>
      </c>
      <c r="BQ645" s="15">
        <v>63.46</v>
      </c>
      <c r="BU645" s="73"/>
      <c r="BV645" s="73"/>
      <c r="BW645" s="73"/>
      <c r="BX645" s="73"/>
      <c r="BY645" s="73"/>
      <c r="BZ645" s="73"/>
      <c r="CA645" s="73"/>
      <c r="CB645" s="73"/>
      <c r="CC645" s="73"/>
      <c r="CD645" s="73"/>
      <c r="CE645" s="73"/>
      <c r="CF645" s="73"/>
    </row>
    <row r="646" spans="1:84">
      <c r="A646" s="71">
        <v>38073</v>
      </c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  <c r="AJ646" s="73"/>
      <c r="AK646" s="73"/>
      <c r="AL646" s="73"/>
      <c r="AM646" s="73"/>
      <c r="AN646" s="73"/>
      <c r="AO646" s="73"/>
      <c r="AP646" s="73"/>
      <c r="AQ646" s="73"/>
      <c r="AR646" s="73"/>
      <c r="AS646" s="73"/>
      <c r="AT646" s="73"/>
      <c r="AU646" s="73"/>
      <c r="AV646" s="73"/>
      <c r="AW646" s="73"/>
      <c r="AX646" s="73"/>
      <c r="AY646" s="73"/>
      <c r="AZ646" s="73"/>
      <c r="BA646" s="73"/>
      <c r="BB646" s="73">
        <v>72.66</v>
      </c>
      <c r="BC646" s="73">
        <v>76.77</v>
      </c>
      <c r="BD646" s="73"/>
      <c r="BE646" s="73">
        <v>210.49</v>
      </c>
      <c r="BF646" s="15">
        <v>220.66</v>
      </c>
      <c r="BG646" s="15">
        <v>117.64</v>
      </c>
      <c r="BH646" s="15">
        <v>115.26</v>
      </c>
      <c r="BI646" s="73">
        <v>41.91</v>
      </c>
      <c r="BJ646" s="15">
        <v>32.020000000000003</v>
      </c>
      <c r="BK646" s="15">
        <v>40.03</v>
      </c>
      <c r="BL646" s="15">
        <v>47.71</v>
      </c>
      <c r="BM646" s="15">
        <v>110.14</v>
      </c>
      <c r="BN646" s="73">
        <v>126.01</v>
      </c>
      <c r="BO646" s="15">
        <v>11.91</v>
      </c>
      <c r="BP646" s="15">
        <v>31.38</v>
      </c>
      <c r="BQ646" s="15">
        <v>59.19</v>
      </c>
      <c r="BU646" s="73"/>
      <c r="BV646" s="73"/>
      <c r="BW646" s="73"/>
      <c r="BX646" s="73"/>
      <c r="BY646" s="73"/>
      <c r="BZ646" s="73"/>
      <c r="CA646" s="73"/>
      <c r="CB646" s="73"/>
      <c r="CC646" s="73"/>
      <c r="CD646" s="73"/>
      <c r="CE646" s="73"/>
      <c r="CF646" s="73"/>
    </row>
    <row r="647" spans="1:84">
      <c r="A647" s="71">
        <v>38080</v>
      </c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  <c r="AJ647" s="73"/>
      <c r="AK647" s="73"/>
      <c r="AL647" s="73"/>
      <c r="AM647" s="73"/>
      <c r="AN647" s="73"/>
      <c r="AO647" s="73"/>
      <c r="AP647" s="73"/>
      <c r="AQ647" s="73"/>
      <c r="AR647" s="73"/>
      <c r="AS647" s="73"/>
      <c r="AT647" s="73"/>
      <c r="AU647" s="73"/>
      <c r="AV647" s="73"/>
      <c r="AW647" s="73"/>
      <c r="AX647" s="73"/>
      <c r="AY647" s="73"/>
      <c r="AZ647" s="73"/>
      <c r="BA647" s="73"/>
      <c r="BB647" s="73">
        <v>73.150000000000006</v>
      </c>
      <c r="BC647" s="73">
        <v>76.959999999999994</v>
      </c>
      <c r="BD647" s="73"/>
      <c r="BE647" s="73">
        <v>216.19</v>
      </c>
      <c r="BF647" s="15">
        <v>219.64</v>
      </c>
      <c r="BG647" s="15">
        <v>119.34</v>
      </c>
      <c r="BH647" s="15">
        <v>116.59</v>
      </c>
      <c r="BI647" s="73">
        <v>41.61</v>
      </c>
      <c r="BJ647" s="15">
        <v>32.909999999999997</v>
      </c>
      <c r="BK647" s="15">
        <v>38.869999999999997</v>
      </c>
      <c r="BL647" s="15">
        <v>47.95</v>
      </c>
      <c r="BM647" s="15">
        <v>107.69</v>
      </c>
      <c r="BN647" s="73">
        <v>123.93</v>
      </c>
      <c r="BO647" s="15">
        <v>12.09</v>
      </c>
      <c r="BP647" s="15">
        <v>31.41</v>
      </c>
      <c r="BQ647" s="15">
        <v>58.58</v>
      </c>
      <c r="BU647" s="73"/>
      <c r="BV647" s="73"/>
      <c r="BW647" s="73"/>
      <c r="BX647" s="73"/>
      <c r="BY647" s="73"/>
      <c r="BZ647" s="73"/>
      <c r="CA647" s="73"/>
      <c r="CB647" s="73"/>
      <c r="CC647" s="73"/>
      <c r="CD647" s="73"/>
      <c r="CE647" s="73"/>
      <c r="CF647" s="73"/>
    </row>
    <row r="648" spans="1:84">
      <c r="A648" s="71">
        <v>38087</v>
      </c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  <c r="AJ648" s="73"/>
      <c r="AK648" s="73"/>
      <c r="AL648" s="73"/>
      <c r="AM648" s="73"/>
      <c r="AN648" s="73"/>
      <c r="AO648" s="73"/>
      <c r="AP648" s="73"/>
      <c r="AQ648" s="73"/>
      <c r="AR648" s="73"/>
      <c r="AS648" s="73"/>
      <c r="AT648" s="73"/>
      <c r="AU648" s="73"/>
      <c r="AV648" s="73"/>
      <c r="AW648" s="73"/>
      <c r="AX648" s="73"/>
      <c r="AY648" s="73"/>
      <c r="AZ648" s="73"/>
      <c r="BA648" s="73"/>
      <c r="BB648" s="73">
        <v>73.319999999999993</v>
      </c>
      <c r="BC648" s="73">
        <v>76</v>
      </c>
      <c r="BD648" s="73"/>
      <c r="BE648" s="73">
        <v>215.83</v>
      </c>
      <c r="BF648" s="15">
        <v>219.85</v>
      </c>
      <c r="BG648" s="15">
        <v>120.44</v>
      </c>
      <c r="BH648" s="15">
        <v>113.84</v>
      </c>
      <c r="BI648" s="73">
        <v>42.21</v>
      </c>
      <c r="BJ648" s="15">
        <v>33.36</v>
      </c>
      <c r="BK648" s="15">
        <v>39.340000000000003</v>
      </c>
      <c r="BL648" s="15">
        <v>47.89</v>
      </c>
      <c r="BM648" s="15">
        <v>107.48</v>
      </c>
      <c r="BN648" s="73">
        <v>124.79</v>
      </c>
      <c r="BO648" s="15">
        <v>12.07</v>
      </c>
      <c r="BP648" s="15">
        <v>30.39</v>
      </c>
      <c r="BQ648" s="15">
        <v>58.78</v>
      </c>
      <c r="BU648" s="73"/>
      <c r="BV648" s="73"/>
      <c r="BW648" s="73"/>
      <c r="BX648" s="73"/>
      <c r="BY648" s="73"/>
      <c r="BZ648" s="73"/>
      <c r="CA648" s="73"/>
      <c r="CB648" s="73"/>
      <c r="CC648" s="73"/>
      <c r="CD648" s="73"/>
      <c r="CE648" s="73"/>
      <c r="CF648" s="73"/>
    </row>
    <row r="649" spans="1:84">
      <c r="A649" s="71">
        <v>38094</v>
      </c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  <c r="AJ649" s="73"/>
      <c r="AK649" s="73"/>
      <c r="AL649" s="73"/>
      <c r="AM649" s="73"/>
      <c r="AN649" s="73"/>
      <c r="AO649" s="73"/>
      <c r="AP649" s="73"/>
      <c r="AQ649" s="73"/>
      <c r="AR649" s="73"/>
      <c r="AS649" s="73"/>
      <c r="AT649" s="73"/>
      <c r="AU649" s="73"/>
      <c r="AV649" s="73"/>
      <c r="AW649" s="73"/>
      <c r="AX649" s="73"/>
      <c r="AY649" s="73"/>
      <c r="AZ649" s="73"/>
      <c r="BA649" s="73"/>
      <c r="BB649" s="73">
        <v>73.489999999999995</v>
      </c>
      <c r="BC649" s="73">
        <v>76.53</v>
      </c>
      <c r="BD649" s="73"/>
      <c r="BE649" s="73">
        <v>216.9</v>
      </c>
      <c r="BF649" s="15">
        <v>211.19</v>
      </c>
      <c r="BG649" s="15">
        <v>120.05</v>
      </c>
      <c r="BH649" s="15">
        <v>115.46</v>
      </c>
      <c r="BI649" s="73">
        <v>42.08</v>
      </c>
      <c r="BJ649" s="15">
        <v>33.22</v>
      </c>
      <c r="BK649" s="15">
        <v>39.57</v>
      </c>
      <c r="BL649" s="15">
        <v>47.17</v>
      </c>
      <c r="BM649" s="15">
        <v>106.72</v>
      </c>
      <c r="BN649" s="73">
        <v>124.13</v>
      </c>
      <c r="BO649" s="15">
        <v>11.95</v>
      </c>
      <c r="BP649" s="15">
        <v>31.68</v>
      </c>
      <c r="BQ649" s="15">
        <v>59.61</v>
      </c>
      <c r="BU649" s="73"/>
      <c r="BV649" s="73"/>
      <c r="BW649" s="73"/>
      <c r="BX649" s="73"/>
      <c r="BY649" s="73"/>
      <c r="BZ649" s="73"/>
      <c r="CA649" s="73"/>
      <c r="CB649" s="73"/>
      <c r="CC649" s="73"/>
      <c r="CD649" s="73"/>
      <c r="CE649" s="73"/>
      <c r="CF649" s="73"/>
    </row>
    <row r="650" spans="1:84">
      <c r="A650" s="71">
        <v>38101</v>
      </c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  <c r="AJ650" s="73"/>
      <c r="AK650" s="73"/>
      <c r="AL650" s="73"/>
      <c r="AM650" s="73"/>
      <c r="AN650" s="73"/>
      <c r="AO650" s="73"/>
      <c r="AP650" s="73"/>
      <c r="AQ650" s="73"/>
      <c r="AR650" s="73"/>
      <c r="AS650" s="73"/>
      <c r="AT650" s="73"/>
      <c r="AU650" s="73"/>
      <c r="AV650" s="73"/>
      <c r="AW650" s="73"/>
      <c r="AX650" s="73"/>
      <c r="AY650" s="73"/>
      <c r="AZ650" s="73"/>
      <c r="BA650" s="73"/>
      <c r="BB650" s="73">
        <v>73.75</v>
      </c>
      <c r="BC650" s="73">
        <v>76.05</v>
      </c>
      <c r="BD650" s="73"/>
      <c r="BE650" s="73">
        <v>216.69</v>
      </c>
      <c r="BF650" s="15">
        <v>224.72</v>
      </c>
      <c r="BG650" s="15">
        <v>120.63</v>
      </c>
      <c r="BH650" s="15">
        <v>116</v>
      </c>
      <c r="BI650" s="73">
        <v>42.54</v>
      </c>
      <c r="BJ650" s="15">
        <v>33.08</v>
      </c>
      <c r="BK650" s="15">
        <v>38.659999999999997</v>
      </c>
      <c r="BL650" s="15">
        <v>47.84</v>
      </c>
      <c r="BM650" s="15">
        <v>108.74</v>
      </c>
      <c r="BN650" s="73">
        <v>125.3</v>
      </c>
      <c r="BO650" s="15">
        <v>11.95</v>
      </c>
      <c r="BP650" s="15">
        <v>28.77</v>
      </c>
      <c r="BQ650" s="15">
        <v>59.35</v>
      </c>
      <c r="BU650" s="73"/>
      <c r="BV650" s="73"/>
      <c r="BW650" s="73"/>
      <c r="BX650" s="73"/>
      <c r="BY650" s="73"/>
      <c r="BZ650" s="73"/>
      <c r="CA650" s="73"/>
      <c r="CB650" s="73"/>
      <c r="CC650" s="73"/>
      <c r="CD650" s="73"/>
      <c r="CE650" s="73"/>
      <c r="CF650" s="73"/>
    </row>
    <row r="651" spans="1:84">
      <c r="A651" s="71">
        <v>38108</v>
      </c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  <c r="AK651" s="73"/>
      <c r="AL651" s="73"/>
      <c r="AM651" s="73"/>
      <c r="AN651" s="73"/>
      <c r="AO651" s="73"/>
      <c r="AP651" s="73"/>
      <c r="AQ651" s="73"/>
      <c r="AR651" s="73"/>
      <c r="AS651" s="73"/>
      <c r="AT651" s="73"/>
      <c r="AU651" s="73"/>
      <c r="AV651" s="73"/>
      <c r="AW651" s="73"/>
      <c r="AX651" s="73"/>
      <c r="AY651" s="73"/>
      <c r="AZ651" s="73"/>
      <c r="BA651" s="73"/>
      <c r="BB651" s="73">
        <v>74.45</v>
      </c>
      <c r="BC651" s="73">
        <v>77.83</v>
      </c>
      <c r="BD651" s="73"/>
      <c r="BE651" s="73">
        <v>217.28</v>
      </c>
      <c r="BF651" s="15">
        <v>224.09</v>
      </c>
      <c r="BG651" s="15">
        <v>122.62</v>
      </c>
      <c r="BH651" s="15">
        <v>119.63</v>
      </c>
      <c r="BI651" s="73">
        <v>43.4</v>
      </c>
      <c r="BJ651" s="15">
        <v>33.24</v>
      </c>
      <c r="BK651" s="15">
        <v>40.86</v>
      </c>
      <c r="BL651" s="15">
        <v>47.93</v>
      </c>
      <c r="BM651" s="15">
        <v>105.19</v>
      </c>
      <c r="BN651" s="73">
        <v>124.16</v>
      </c>
      <c r="BO651" s="15">
        <v>11.98</v>
      </c>
      <c r="BP651" s="15">
        <v>30.2</v>
      </c>
      <c r="BQ651" s="15">
        <v>59.45</v>
      </c>
      <c r="BU651" s="73"/>
      <c r="BV651" s="73"/>
      <c r="BW651" s="73"/>
      <c r="BX651" s="73"/>
      <c r="BY651" s="73"/>
      <c r="BZ651" s="73"/>
      <c r="CA651" s="73"/>
      <c r="CB651" s="73"/>
      <c r="CC651" s="73"/>
      <c r="CD651" s="73"/>
      <c r="CE651" s="73"/>
      <c r="CF651" s="73"/>
    </row>
    <row r="652" spans="1:84">
      <c r="A652" s="71">
        <v>38115</v>
      </c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  <c r="AJ652" s="73"/>
      <c r="AK652" s="73"/>
      <c r="AL652" s="73"/>
      <c r="AM652" s="73"/>
      <c r="AN652" s="73"/>
      <c r="AO652" s="73"/>
      <c r="AP652" s="73"/>
      <c r="AQ652" s="73"/>
      <c r="AR652" s="73"/>
      <c r="AS652" s="73"/>
      <c r="AT652" s="73"/>
      <c r="AU652" s="73"/>
      <c r="AV652" s="73"/>
      <c r="AW652" s="73"/>
      <c r="AX652" s="73"/>
      <c r="AY652" s="73"/>
      <c r="AZ652" s="73"/>
      <c r="BA652" s="73"/>
      <c r="BB652" s="73">
        <v>75.12</v>
      </c>
      <c r="BC652" s="73">
        <v>78.12</v>
      </c>
      <c r="BD652" s="73"/>
      <c r="BE652" s="73">
        <v>221.62</v>
      </c>
      <c r="BF652" s="15">
        <v>228.04</v>
      </c>
      <c r="BG652" s="15">
        <v>127.12</v>
      </c>
      <c r="BH652" s="15">
        <v>125.35</v>
      </c>
      <c r="BI652" s="73">
        <v>45.51</v>
      </c>
      <c r="BJ652" s="15">
        <v>34.58</v>
      </c>
      <c r="BK652" s="15">
        <v>42</v>
      </c>
      <c r="BL652" s="15">
        <v>47.67</v>
      </c>
      <c r="BM652" s="15">
        <v>111.52</v>
      </c>
      <c r="BN652" s="73">
        <v>120.37</v>
      </c>
      <c r="BO652" s="15">
        <v>11.97</v>
      </c>
      <c r="BP652" s="15">
        <v>30.3</v>
      </c>
      <c r="BQ652" s="15">
        <v>58.87</v>
      </c>
      <c r="BU652" s="73"/>
      <c r="BV652" s="73"/>
      <c r="BW652" s="73"/>
      <c r="BX652" s="73"/>
      <c r="BY652" s="73"/>
      <c r="BZ652" s="73"/>
      <c r="CA652" s="73"/>
      <c r="CB652" s="73"/>
      <c r="CC652" s="73"/>
      <c r="CD652" s="73"/>
      <c r="CE652" s="73"/>
      <c r="CF652" s="73"/>
    </row>
    <row r="653" spans="1:84">
      <c r="A653" s="71">
        <v>38122</v>
      </c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  <c r="AK653" s="73"/>
      <c r="AL653" s="73"/>
      <c r="AM653" s="73"/>
      <c r="AN653" s="73"/>
      <c r="AO653" s="73"/>
      <c r="AP653" s="73"/>
      <c r="AQ653" s="73"/>
      <c r="AR653" s="73"/>
      <c r="AS653" s="73"/>
      <c r="AT653" s="73"/>
      <c r="AU653" s="73"/>
      <c r="AV653" s="73"/>
      <c r="AW653" s="73"/>
      <c r="AX653" s="73"/>
      <c r="AY653" s="73"/>
      <c r="AZ653" s="73"/>
      <c r="BA653" s="73"/>
      <c r="BB653" s="73">
        <v>76.11</v>
      </c>
      <c r="BC653" s="73">
        <v>80.5</v>
      </c>
      <c r="BD653" s="73"/>
      <c r="BE653" s="73">
        <v>231.59</v>
      </c>
      <c r="BF653" s="15">
        <v>228.82</v>
      </c>
      <c r="BG653" s="15">
        <v>130.88</v>
      </c>
      <c r="BH653" s="15">
        <v>127.32</v>
      </c>
      <c r="BI653" s="73">
        <v>47.58</v>
      </c>
      <c r="BJ653" s="15">
        <v>36.25</v>
      </c>
      <c r="BK653" s="15">
        <v>44.08</v>
      </c>
      <c r="BL653" s="15">
        <v>50.18</v>
      </c>
      <c r="BM653" s="15">
        <v>112.66</v>
      </c>
      <c r="BN653" s="73">
        <v>110.32</v>
      </c>
      <c r="BO653" s="15">
        <v>11.95</v>
      </c>
      <c r="BP653" s="15">
        <v>31.42</v>
      </c>
      <c r="BQ653" s="15">
        <v>59.06</v>
      </c>
      <c r="BU653" s="73"/>
      <c r="BV653" s="73"/>
      <c r="BW653" s="73"/>
      <c r="BX653" s="73"/>
      <c r="BY653" s="73"/>
      <c r="BZ653" s="73"/>
      <c r="CA653" s="73"/>
      <c r="CB653" s="73"/>
      <c r="CC653" s="73"/>
      <c r="CD653" s="73"/>
      <c r="CE653" s="73"/>
      <c r="CF653" s="73"/>
    </row>
    <row r="654" spans="1:84">
      <c r="A654" s="71">
        <v>38129</v>
      </c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  <c r="AJ654" s="73"/>
      <c r="AK654" s="73"/>
      <c r="AL654" s="73"/>
      <c r="AM654" s="73"/>
      <c r="AN654" s="73"/>
      <c r="AO654" s="73"/>
      <c r="AP654" s="73"/>
      <c r="AQ654" s="73"/>
      <c r="AR654" s="73"/>
      <c r="AS654" s="73"/>
      <c r="AT654" s="73"/>
      <c r="AU654" s="73"/>
      <c r="AV654" s="73"/>
      <c r="AW654" s="73"/>
      <c r="AX654" s="73"/>
      <c r="AY654" s="73"/>
      <c r="AZ654" s="73"/>
      <c r="BA654" s="73"/>
      <c r="BB654" s="73">
        <v>77.040000000000006</v>
      </c>
      <c r="BC654" s="73">
        <v>81.77</v>
      </c>
      <c r="BD654" s="73"/>
      <c r="BE654" s="73">
        <v>237.46</v>
      </c>
      <c r="BF654" s="15">
        <v>224.6</v>
      </c>
      <c r="BG654" s="15">
        <v>133.27000000000001</v>
      </c>
      <c r="BH654" s="15">
        <v>130.55000000000001</v>
      </c>
      <c r="BI654" s="73">
        <v>48.65</v>
      </c>
      <c r="BJ654" s="15">
        <v>38.83</v>
      </c>
      <c r="BK654" s="15">
        <v>46.59</v>
      </c>
      <c r="BL654" s="15">
        <v>49.98</v>
      </c>
      <c r="BM654" s="15">
        <v>116.66</v>
      </c>
      <c r="BN654" s="73">
        <v>108.02</v>
      </c>
      <c r="BO654" s="15">
        <v>12.02</v>
      </c>
      <c r="BP654" s="15">
        <v>29.89</v>
      </c>
      <c r="BQ654" s="15">
        <v>59.16</v>
      </c>
      <c r="BU654" s="73"/>
      <c r="BV654" s="73"/>
      <c r="BW654" s="73"/>
      <c r="BX654" s="73"/>
      <c r="BY654" s="73"/>
      <c r="BZ654" s="73"/>
      <c r="CA654" s="73"/>
      <c r="CB654" s="73"/>
      <c r="CC654" s="73"/>
      <c r="CD654" s="73"/>
      <c r="CE654" s="73"/>
      <c r="CF654" s="73"/>
    </row>
    <row r="655" spans="1:84">
      <c r="A655" s="71">
        <v>38136</v>
      </c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  <c r="AK655" s="73"/>
      <c r="AL655" s="73"/>
      <c r="AM655" s="73"/>
      <c r="AN655" s="73"/>
      <c r="AO655" s="73"/>
      <c r="AP655" s="73"/>
      <c r="AQ655" s="73"/>
      <c r="AR655" s="73"/>
      <c r="AS655" s="73"/>
      <c r="AT655" s="73"/>
      <c r="AU655" s="73"/>
      <c r="AV655" s="73"/>
      <c r="AW655" s="73"/>
      <c r="AX655" s="73"/>
      <c r="AY655" s="73"/>
      <c r="AZ655" s="73"/>
      <c r="BA655" s="73"/>
      <c r="BB655" s="73">
        <v>77.930000000000007</v>
      </c>
      <c r="BC655" s="73">
        <v>81.84</v>
      </c>
      <c r="BD655" s="73"/>
      <c r="BE655" s="73">
        <v>241.96</v>
      </c>
      <c r="BF655" s="15">
        <v>217.14</v>
      </c>
      <c r="BG655" s="15">
        <v>137.30000000000001</v>
      </c>
      <c r="BH655" s="15">
        <v>134.25</v>
      </c>
      <c r="BI655" s="73">
        <v>51.18</v>
      </c>
      <c r="BJ655" s="15">
        <v>39.72</v>
      </c>
      <c r="BK655" s="15">
        <v>48.14</v>
      </c>
      <c r="BL655" s="15">
        <v>51.49</v>
      </c>
      <c r="BM655" s="15">
        <v>118.07</v>
      </c>
      <c r="BN655" s="73">
        <v>105.81</v>
      </c>
      <c r="BO655" s="15">
        <v>11.99</v>
      </c>
      <c r="BP655" s="15">
        <v>28.44</v>
      </c>
      <c r="BQ655" s="15">
        <v>58.26</v>
      </c>
      <c r="BU655" s="73"/>
      <c r="BV655" s="73"/>
      <c r="BW655" s="73"/>
      <c r="BX655" s="73"/>
      <c r="BY655" s="73"/>
      <c r="BZ655" s="73"/>
      <c r="CA655" s="73"/>
      <c r="CB655" s="73"/>
      <c r="CC655" s="73"/>
      <c r="CD655" s="73"/>
      <c r="CE655" s="73"/>
      <c r="CF655" s="73"/>
    </row>
    <row r="656" spans="1:84">
      <c r="A656" s="71">
        <v>38143</v>
      </c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  <c r="AJ656" s="73"/>
      <c r="AK656" s="73"/>
      <c r="AL656" s="73"/>
      <c r="AM656" s="73"/>
      <c r="AN656" s="73"/>
      <c r="AO656" s="73"/>
      <c r="AP656" s="73"/>
      <c r="AQ656" s="73"/>
      <c r="AR656" s="73"/>
      <c r="AS656" s="73"/>
      <c r="AT656" s="73"/>
      <c r="AU656" s="73"/>
      <c r="AV656" s="73"/>
      <c r="AW656" s="73"/>
      <c r="AX656" s="73"/>
      <c r="AY656" s="73"/>
      <c r="AZ656" s="73"/>
      <c r="BA656" s="73"/>
      <c r="BB656" s="73">
        <v>78.37</v>
      </c>
      <c r="BC656" s="73">
        <v>82.12</v>
      </c>
      <c r="BD656" s="73"/>
      <c r="BE656" s="73">
        <v>249.87</v>
      </c>
      <c r="BF656" s="15">
        <v>221.86</v>
      </c>
      <c r="BG656" s="15">
        <v>138.38</v>
      </c>
      <c r="BH656" s="15">
        <v>134.96</v>
      </c>
      <c r="BI656" s="73">
        <v>54.2</v>
      </c>
      <c r="BJ656" s="15">
        <v>40.57</v>
      </c>
      <c r="BK656" s="15">
        <v>47.65</v>
      </c>
      <c r="BL656" s="15">
        <v>54.55</v>
      </c>
      <c r="BM656" s="15">
        <v>117.14</v>
      </c>
      <c r="BN656" s="73">
        <v>106.02</v>
      </c>
      <c r="BO656" s="15">
        <v>11.86</v>
      </c>
      <c r="BP656" s="15">
        <v>31.32</v>
      </c>
      <c r="BQ656" s="15">
        <v>58.9</v>
      </c>
      <c r="BU656" s="73"/>
      <c r="BV656" s="73"/>
      <c r="BW656" s="73"/>
      <c r="BX656" s="73"/>
      <c r="BY656" s="73"/>
      <c r="BZ656" s="73"/>
      <c r="CA656" s="73"/>
      <c r="CB656" s="73"/>
      <c r="CC656" s="73"/>
      <c r="CD656" s="73"/>
      <c r="CE656" s="73"/>
      <c r="CF656" s="73"/>
    </row>
    <row r="657" spans="1:84">
      <c r="A657" s="71">
        <v>38150</v>
      </c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  <c r="AJ657" s="73"/>
      <c r="AK657" s="73"/>
      <c r="AL657" s="73"/>
      <c r="AM657" s="73"/>
      <c r="AN657" s="73"/>
      <c r="AO657" s="73"/>
      <c r="AP657" s="73"/>
      <c r="AQ657" s="73"/>
      <c r="AR657" s="73"/>
      <c r="AS657" s="73"/>
      <c r="AT657" s="73"/>
      <c r="AU657" s="73"/>
      <c r="AV657" s="73"/>
      <c r="AW657" s="73"/>
      <c r="AX657" s="73"/>
      <c r="AY657" s="73"/>
      <c r="AZ657" s="73"/>
      <c r="BA657" s="73"/>
      <c r="BB657" s="73">
        <v>78.66</v>
      </c>
      <c r="BC657" s="73">
        <v>81.52</v>
      </c>
      <c r="BD657" s="73"/>
      <c r="BE657" s="73">
        <v>251.8</v>
      </c>
      <c r="BF657" s="15">
        <v>220.07</v>
      </c>
      <c r="BG657" s="15">
        <v>140.28</v>
      </c>
      <c r="BH657" s="15">
        <v>135.75</v>
      </c>
      <c r="BI657" s="73">
        <v>52.57</v>
      </c>
      <c r="BJ657" s="15">
        <v>39.65</v>
      </c>
      <c r="BK657" s="15">
        <v>49.13</v>
      </c>
      <c r="BL657" s="15">
        <v>54.86</v>
      </c>
      <c r="BM657" s="15">
        <v>115.87</v>
      </c>
      <c r="BN657" s="73">
        <v>106.49</v>
      </c>
      <c r="BO657" s="15">
        <v>11.98</v>
      </c>
      <c r="BP657" s="15">
        <v>29.7</v>
      </c>
      <c r="BQ657" s="15">
        <v>59.1</v>
      </c>
      <c r="BU657" s="73"/>
      <c r="BV657" s="73"/>
      <c r="BW657" s="73"/>
      <c r="BX657" s="73"/>
      <c r="BY657" s="73"/>
      <c r="BZ657" s="73"/>
      <c r="CA657" s="73"/>
      <c r="CB657" s="73"/>
      <c r="CC657" s="73"/>
      <c r="CD657" s="73"/>
      <c r="CE657" s="73"/>
      <c r="CF657" s="73"/>
    </row>
    <row r="658" spans="1:84">
      <c r="A658" s="71">
        <v>38157</v>
      </c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  <c r="AJ658" s="73"/>
      <c r="AK658" s="73"/>
      <c r="AL658" s="73"/>
      <c r="AM658" s="73"/>
      <c r="AN658" s="73"/>
      <c r="AO658" s="73"/>
      <c r="AP658" s="73"/>
      <c r="AQ658" s="73"/>
      <c r="AR658" s="73"/>
      <c r="AS658" s="73"/>
      <c r="AT658" s="73"/>
      <c r="AU658" s="73"/>
      <c r="AV658" s="73"/>
      <c r="AW658" s="73"/>
      <c r="AX658" s="73"/>
      <c r="AY658" s="73"/>
      <c r="AZ658" s="73"/>
      <c r="BA658" s="73"/>
      <c r="BB658" s="73">
        <v>78.83</v>
      </c>
      <c r="BC658" s="73">
        <v>82.4</v>
      </c>
      <c r="BD658" s="73"/>
      <c r="BE658" s="73">
        <v>252.79</v>
      </c>
      <c r="BF658" s="15">
        <v>219.89</v>
      </c>
      <c r="BG658" s="15">
        <v>141.37</v>
      </c>
      <c r="BH658" s="15">
        <v>136.69</v>
      </c>
      <c r="BI658" s="73">
        <v>49.29</v>
      </c>
      <c r="BJ658" s="15">
        <v>36.57</v>
      </c>
      <c r="BK658" s="15">
        <v>48.14</v>
      </c>
      <c r="BL658" s="15">
        <v>52.75</v>
      </c>
      <c r="BM658" s="15">
        <v>117.59</v>
      </c>
      <c r="BN658" s="73">
        <v>106.75</v>
      </c>
      <c r="BO658" s="15">
        <v>11.99</v>
      </c>
      <c r="BP658" s="15">
        <v>29.94</v>
      </c>
      <c r="BQ658" s="15">
        <v>59.06</v>
      </c>
      <c r="BU658" s="73"/>
      <c r="BV658" s="73"/>
      <c r="BW658" s="73"/>
      <c r="BX658" s="73"/>
      <c r="BY658" s="73"/>
      <c r="BZ658" s="73"/>
      <c r="CA658" s="73"/>
      <c r="CB658" s="73"/>
      <c r="CC658" s="73"/>
      <c r="CD658" s="73"/>
      <c r="CE658" s="73"/>
      <c r="CF658" s="73"/>
    </row>
    <row r="659" spans="1:84">
      <c r="A659" s="71">
        <v>38164</v>
      </c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  <c r="AJ659" s="73"/>
      <c r="AK659" s="73"/>
      <c r="AL659" s="73"/>
      <c r="AM659" s="73"/>
      <c r="AN659" s="73"/>
      <c r="AO659" s="73"/>
      <c r="AP659" s="73"/>
      <c r="AQ659" s="73"/>
      <c r="AR659" s="73"/>
      <c r="AS659" s="73"/>
      <c r="AT659" s="73"/>
      <c r="AU659" s="73"/>
      <c r="AV659" s="73"/>
      <c r="AW659" s="73"/>
      <c r="AX659" s="73"/>
      <c r="AY659" s="73"/>
      <c r="AZ659" s="73"/>
      <c r="BA659" s="73"/>
      <c r="BB659" s="73">
        <v>79.150000000000006</v>
      </c>
      <c r="BC659" s="73">
        <v>82.26</v>
      </c>
      <c r="BD659" s="73"/>
      <c r="BE659" s="73">
        <v>251.31</v>
      </c>
      <c r="BF659" s="15">
        <v>220.86</v>
      </c>
      <c r="BG659" s="15">
        <v>141.94</v>
      </c>
      <c r="BH659" s="15">
        <v>137.11000000000001</v>
      </c>
      <c r="BI659" s="73">
        <v>48.35</v>
      </c>
      <c r="BJ659" s="15">
        <v>34.75</v>
      </c>
      <c r="BK659" s="15">
        <v>47.65</v>
      </c>
      <c r="BL659" s="15">
        <v>48.2</v>
      </c>
      <c r="BM659" s="15">
        <v>113.02</v>
      </c>
      <c r="BN659" s="73">
        <v>106.46</v>
      </c>
      <c r="BO659" s="15">
        <v>11.91</v>
      </c>
      <c r="BP659" s="15">
        <v>31.86</v>
      </c>
      <c r="BQ659" s="15">
        <v>58.47</v>
      </c>
      <c r="BU659" s="73"/>
      <c r="BV659" s="73"/>
      <c r="BW659" s="73"/>
      <c r="BX659" s="73"/>
      <c r="BY659" s="73"/>
      <c r="BZ659" s="73"/>
      <c r="CA659" s="73"/>
      <c r="CB659" s="73"/>
      <c r="CC659" s="73"/>
      <c r="CD659" s="73"/>
      <c r="CE659" s="73"/>
      <c r="CF659" s="73"/>
    </row>
    <row r="660" spans="1:84">
      <c r="A660" s="71">
        <v>38171</v>
      </c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  <c r="AJ660" s="73"/>
      <c r="AK660" s="73"/>
      <c r="AL660" s="73"/>
      <c r="AM660" s="73"/>
      <c r="AN660" s="73"/>
      <c r="AO660" s="73"/>
      <c r="AP660" s="73"/>
      <c r="AQ660" s="73"/>
      <c r="AR660" s="73"/>
      <c r="AS660" s="73"/>
      <c r="AT660" s="73"/>
      <c r="AU660" s="73"/>
      <c r="AV660" s="73"/>
      <c r="AW660" s="73"/>
      <c r="AX660" s="73"/>
      <c r="AY660" s="73"/>
      <c r="AZ660" s="73"/>
      <c r="BA660" s="73"/>
      <c r="BB660" s="73">
        <v>79.900000000000006</v>
      </c>
      <c r="BC660" s="73">
        <v>83.44</v>
      </c>
      <c r="BD660" s="73"/>
      <c r="BE660" s="73">
        <v>251.13</v>
      </c>
      <c r="BF660" s="15">
        <v>222.87</v>
      </c>
      <c r="BG660" s="15">
        <v>140.26</v>
      </c>
      <c r="BH660" s="15">
        <v>136.72999999999999</v>
      </c>
      <c r="BI660" s="73">
        <v>47.28</v>
      </c>
      <c r="BJ660" s="15">
        <v>34.880000000000003</v>
      </c>
      <c r="BK660" s="15">
        <v>47.92</v>
      </c>
      <c r="BL660" s="15">
        <v>47.57</v>
      </c>
      <c r="BM660" s="15">
        <v>104.09</v>
      </c>
      <c r="BN660" s="73">
        <v>106.7</v>
      </c>
      <c r="BO660" s="15">
        <v>12.04</v>
      </c>
      <c r="BP660" s="15">
        <v>29.51</v>
      </c>
      <c r="BQ660" s="15">
        <v>57.4</v>
      </c>
      <c r="BU660" s="73"/>
      <c r="BV660" s="73"/>
      <c r="BW660" s="73"/>
      <c r="BX660" s="73"/>
      <c r="BY660" s="73"/>
      <c r="BZ660" s="73"/>
      <c r="CA660" s="73"/>
      <c r="CB660" s="73"/>
      <c r="CC660" s="73"/>
      <c r="CD660" s="73"/>
      <c r="CE660" s="73"/>
      <c r="CF660" s="73"/>
    </row>
    <row r="661" spans="1:84">
      <c r="A661" s="71">
        <v>38178</v>
      </c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  <c r="AJ661" s="73"/>
      <c r="AK661" s="73"/>
      <c r="AL661" s="73"/>
      <c r="AM661" s="73"/>
      <c r="AN661" s="73"/>
      <c r="AO661" s="73"/>
      <c r="AP661" s="73"/>
      <c r="AQ661" s="73"/>
      <c r="AR661" s="73"/>
      <c r="AS661" s="73"/>
      <c r="AT661" s="73"/>
      <c r="AU661" s="73"/>
      <c r="AV661" s="73"/>
      <c r="AW661" s="73"/>
      <c r="AX661" s="73"/>
      <c r="AY661" s="73"/>
      <c r="AZ661" s="73"/>
      <c r="BA661" s="73"/>
      <c r="BB661" s="73">
        <v>80.19</v>
      </c>
      <c r="BC661" s="73">
        <v>83.79</v>
      </c>
      <c r="BD661" s="73"/>
      <c r="BE661" s="73">
        <v>248.5</v>
      </c>
      <c r="BF661" s="15">
        <v>223.34</v>
      </c>
      <c r="BG661" s="15">
        <v>139.88999999999999</v>
      </c>
      <c r="BH661" s="15">
        <v>134.69999999999999</v>
      </c>
      <c r="BI661" s="73">
        <v>48.26</v>
      </c>
      <c r="BJ661" s="15">
        <v>34.619999999999997</v>
      </c>
      <c r="BK661" s="15">
        <v>47.99</v>
      </c>
      <c r="BL661" s="15">
        <v>44.93</v>
      </c>
      <c r="BM661" s="15">
        <v>101.07</v>
      </c>
      <c r="BN661" s="73">
        <v>105.54</v>
      </c>
      <c r="BO661" s="15">
        <v>11.85</v>
      </c>
      <c r="BP661" s="15">
        <v>31.15</v>
      </c>
      <c r="BQ661" s="15">
        <v>57.25</v>
      </c>
      <c r="BU661" s="73"/>
      <c r="BV661" s="73"/>
      <c r="BW661" s="73"/>
      <c r="BX661" s="73"/>
      <c r="BY661" s="73"/>
      <c r="BZ661" s="73"/>
      <c r="CA661" s="73"/>
      <c r="CB661" s="73"/>
      <c r="CC661" s="73"/>
      <c r="CD661" s="73"/>
      <c r="CE661" s="73"/>
      <c r="CF661" s="73"/>
    </row>
    <row r="662" spans="1:84">
      <c r="A662" s="71">
        <v>38185</v>
      </c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  <c r="AJ662" s="73"/>
      <c r="AK662" s="73"/>
      <c r="AL662" s="73"/>
      <c r="AM662" s="73"/>
      <c r="AN662" s="73"/>
      <c r="AO662" s="73"/>
      <c r="AP662" s="73"/>
      <c r="AQ662" s="73"/>
      <c r="AR662" s="73"/>
      <c r="AS662" s="73"/>
      <c r="AT662" s="73"/>
      <c r="AU662" s="73"/>
      <c r="AV662" s="73"/>
      <c r="AW662" s="73"/>
      <c r="AX662" s="73"/>
      <c r="AY662" s="73"/>
      <c r="AZ662" s="73"/>
      <c r="BA662" s="73"/>
      <c r="BB662" s="73">
        <v>79.91</v>
      </c>
      <c r="BC662" s="73">
        <v>80.16</v>
      </c>
      <c r="BD662" s="73"/>
      <c r="BE662" s="73">
        <v>231.88</v>
      </c>
      <c r="BF662" s="15">
        <v>221.4</v>
      </c>
      <c r="BG662" s="15">
        <v>136.74</v>
      </c>
      <c r="BH662" s="15">
        <v>129.94999999999999</v>
      </c>
      <c r="BI662" s="73">
        <v>46.55</v>
      </c>
      <c r="BJ662" s="15">
        <v>34.64</v>
      </c>
      <c r="BK662" s="15">
        <v>48.6</v>
      </c>
      <c r="BL662" s="15">
        <v>47.39</v>
      </c>
      <c r="BM662" s="15">
        <v>98.2</v>
      </c>
      <c r="BN662" s="73">
        <v>107.84</v>
      </c>
      <c r="BO662" s="15">
        <v>11.96</v>
      </c>
      <c r="BP662" s="15">
        <v>28.6</v>
      </c>
      <c r="BQ662" s="15">
        <v>58.48</v>
      </c>
      <c r="BU662" s="73"/>
      <c r="BV662" s="73"/>
      <c r="BW662" s="73"/>
      <c r="BX662" s="73"/>
      <c r="BY662" s="73"/>
      <c r="BZ662" s="73"/>
      <c r="CA662" s="73"/>
      <c r="CB662" s="73"/>
      <c r="CC662" s="73"/>
      <c r="CD662" s="73"/>
      <c r="CE662" s="73"/>
      <c r="CF662" s="73"/>
    </row>
    <row r="663" spans="1:84">
      <c r="A663" s="71">
        <v>38192</v>
      </c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  <c r="AJ663" s="73"/>
      <c r="AK663" s="73"/>
      <c r="AL663" s="73"/>
      <c r="AM663" s="73"/>
      <c r="AN663" s="73"/>
      <c r="AO663" s="73"/>
      <c r="AP663" s="73"/>
      <c r="AQ663" s="73"/>
      <c r="AR663" s="73"/>
      <c r="AS663" s="73"/>
      <c r="AT663" s="73"/>
      <c r="AU663" s="73"/>
      <c r="AV663" s="73"/>
      <c r="AW663" s="73"/>
      <c r="AX663" s="73"/>
      <c r="AY663" s="73"/>
      <c r="AZ663" s="73"/>
      <c r="BA663" s="73"/>
      <c r="BB663" s="73">
        <v>79.69</v>
      </c>
      <c r="BC663" s="73">
        <v>78.84</v>
      </c>
      <c r="BD663" s="73"/>
      <c r="BE663" s="73">
        <v>208.23</v>
      </c>
      <c r="BF663" s="15">
        <v>221.55</v>
      </c>
      <c r="BG663" s="15">
        <v>130.86000000000001</v>
      </c>
      <c r="BH663" s="15">
        <v>124.01</v>
      </c>
      <c r="BI663" s="73">
        <v>46.13</v>
      </c>
      <c r="BJ663" s="15">
        <v>34.67</v>
      </c>
      <c r="BK663" s="15">
        <v>47.16</v>
      </c>
      <c r="BL663" s="15">
        <v>45.4</v>
      </c>
      <c r="BM663" s="15">
        <v>94.58</v>
      </c>
      <c r="BN663" s="73">
        <v>107.06</v>
      </c>
      <c r="BO663" s="15">
        <v>11.97</v>
      </c>
      <c r="BP663" s="15">
        <v>26.44</v>
      </c>
      <c r="BQ663" s="15">
        <v>57.62</v>
      </c>
      <c r="BU663" s="73"/>
      <c r="BV663" s="73"/>
      <c r="BW663" s="73"/>
      <c r="BX663" s="73"/>
      <c r="BY663" s="73"/>
      <c r="BZ663" s="73"/>
      <c r="CA663" s="73"/>
      <c r="CB663" s="73"/>
      <c r="CC663" s="73"/>
      <c r="CD663" s="73"/>
      <c r="CE663" s="73"/>
      <c r="CF663" s="73"/>
    </row>
    <row r="664" spans="1:84">
      <c r="A664" s="71">
        <v>38199</v>
      </c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  <c r="AJ664" s="73"/>
      <c r="AK664" s="73"/>
      <c r="AL664" s="73"/>
      <c r="AM664" s="73"/>
      <c r="AN664" s="73"/>
      <c r="AO664" s="73"/>
      <c r="AP664" s="73"/>
      <c r="AQ664" s="73"/>
      <c r="AR664" s="73"/>
      <c r="AS664" s="73"/>
      <c r="AT664" s="73"/>
      <c r="AU664" s="73"/>
      <c r="AV664" s="73"/>
      <c r="AW664" s="73"/>
      <c r="AX664" s="73"/>
      <c r="AY664" s="73"/>
      <c r="AZ664" s="73"/>
      <c r="BA664" s="73"/>
      <c r="BB664" s="73">
        <v>79.56</v>
      </c>
      <c r="BC664" s="73">
        <v>78.08</v>
      </c>
      <c r="BD664" s="73"/>
      <c r="BE664" s="73">
        <v>194.92</v>
      </c>
      <c r="BF664" s="15">
        <v>209.63</v>
      </c>
      <c r="BG664" s="15">
        <v>120.22</v>
      </c>
      <c r="BH664" s="15">
        <v>114.68</v>
      </c>
      <c r="BI664" s="73">
        <v>45.21</v>
      </c>
      <c r="BJ664" s="15">
        <v>34.67</v>
      </c>
      <c r="BK664" s="15">
        <v>44.8</v>
      </c>
      <c r="BL664" s="15">
        <v>44.38</v>
      </c>
      <c r="BM664" s="15">
        <v>94.04</v>
      </c>
      <c r="BN664" s="73">
        <v>107.19</v>
      </c>
      <c r="BO664" s="15">
        <v>12.03</v>
      </c>
      <c r="BP664" s="15">
        <v>26.35</v>
      </c>
      <c r="BQ664" s="15">
        <v>58.55</v>
      </c>
      <c r="BU664" s="73"/>
      <c r="BV664" s="73"/>
      <c r="BW664" s="73"/>
      <c r="BX664" s="73"/>
      <c r="BY664" s="73"/>
      <c r="BZ664" s="73"/>
      <c r="CA664" s="73"/>
      <c r="CB664" s="73"/>
      <c r="CC664" s="73"/>
      <c r="CD664" s="73"/>
      <c r="CE664" s="73"/>
      <c r="CF664" s="73"/>
    </row>
    <row r="665" spans="1:84">
      <c r="A665" s="71">
        <v>38206</v>
      </c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  <c r="AJ665" s="73"/>
      <c r="AK665" s="73"/>
      <c r="AL665" s="73"/>
      <c r="AM665" s="73"/>
      <c r="AN665" s="73"/>
      <c r="AO665" s="73"/>
      <c r="AP665" s="73"/>
      <c r="AQ665" s="73"/>
      <c r="AR665" s="73"/>
      <c r="AS665" s="73"/>
      <c r="AT665" s="73"/>
      <c r="AU665" s="73"/>
      <c r="AV665" s="73"/>
      <c r="AW665" s="73"/>
      <c r="AX665" s="73"/>
      <c r="AY665" s="73"/>
      <c r="AZ665" s="73"/>
      <c r="BA665" s="73"/>
      <c r="BB665" s="73">
        <v>79.05</v>
      </c>
      <c r="BC665" s="73">
        <v>75.97</v>
      </c>
      <c r="BD665" s="73"/>
      <c r="BE665" s="73">
        <v>192.84</v>
      </c>
      <c r="BF665" s="15">
        <v>203.14</v>
      </c>
      <c r="BG665" s="15">
        <v>118.57</v>
      </c>
      <c r="BH665" s="15">
        <v>111.18</v>
      </c>
      <c r="BI665" s="73">
        <v>44.66</v>
      </c>
      <c r="BJ665" s="15">
        <v>33.86</v>
      </c>
      <c r="BK665" s="15">
        <v>40.51</v>
      </c>
      <c r="BL665" s="15">
        <v>45.58</v>
      </c>
      <c r="BM665" s="15">
        <v>88.21</v>
      </c>
      <c r="BN665" s="73">
        <v>104.14</v>
      </c>
      <c r="BO665" s="15">
        <v>11.82</v>
      </c>
      <c r="BP665" s="15">
        <v>25.14</v>
      </c>
      <c r="BQ665" s="15">
        <v>59.31</v>
      </c>
      <c r="BU665" s="73"/>
      <c r="BV665" s="73"/>
      <c r="BW665" s="73"/>
      <c r="BX665" s="73"/>
      <c r="BY665" s="73"/>
      <c r="BZ665" s="73"/>
      <c r="CA665" s="73"/>
      <c r="CB665" s="73"/>
      <c r="CC665" s="73"/>
      <c r="CD665" s="73"/>
      <c r="CE665" s="73"/>
      <c r="CF665" s="73"/>
    </row>
    <row r="666" spans="1:84">
      <c r="A666" s="71">
        <v>38213</v>
      </c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  <c r="AJ666" s="73"/>
      <c r="AK666" s="73"/>
      <c r="AL666" s="73"/>
      <c r="AM666" s="73"/>
      <c r="AN666" s="73"/>
      <c r="AO666" s="73"/>
      <c r="AP666" s="73"/>
      <c r="AQ666" s="73"/>
      <c r="AR666" s="73"/>
      <c r="AS666" s="73"/>
      <c r="AT666" s="73"/>
      <c r="AU666" s="73"/>
      <c r="AV666" s="73"/>
      <c r="AW666" s="73"/>
      <c r="AX666" s="73"/>
      <c r="AY666" s="73"/>
      <c r="AZ666" s="73"/>
      <c r="BA666" s="73"/>
      <c r="BB666" s="73">
        <v>78.52</v>
      </c>
      <c r="BC666" s="73">
        <v>75.56</v>
      </c>
      <c r="BD666" s="73"/>
      <c r="BE666" s="73">
        <v>186.63</v>
      </c>
      <c r="BF666" s="15">
        <v>206.08</v>
      </c>
      <c r="BG666" s="15">
        <v>118.82</v>
      </c>
      <c r="BH666" s="15">
        <v>113.84</v>
      </c>
      <c r="BI666" s="73">
        <v>44.1</v>
      </c>
      <c r="BJ666" s="15">
        <v>33.15</v>
      </c>
      <c r="BK666" s="15">
        <v>42.31</v>
      </c>
      <c r="BL666" s="15">
        <v>44.91</v>
      </c>
      <c r="BM666" s="15">
        <v>88.33</v>
      </c>
      <c r="BN666" s="73">
        <v>109.6</v>
      </c>
      <c r="BO666" s="15">
        <v>11.9</v>
      </c>
      <c r="BP666" s="15">
        <v>25.78</v>
      </c>
      <c r="BQ666" s="15">
        <v>59.44</v>
      </c>
      <c r="BU666" s="73"/>
      <c r="BV666" s="73"/>
      <c r="BW666" s="73"/>
      <c r="BX666" s="73"/>
      <c r="BY666" s="73"/>
      <c r="BZ666" s="73"/>
      <c r="CA666" s="73"/>
      <c r="CB666" s="73"/>
      <c r="CC666" s="73"/>
      <c r="CD666" s="73"/>
      <c r="CE666" s="73"/>
      <c r="CF666" s="73"/>
    </row>
    <row r="667" spans="1:84">
      <c r="A667" s="71">
        <v>38220</v>
      </c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  <c r="AJ667" s="73"/>
      <c r="AK667" s="73"/>
      <c r="AL667" s="73"/>
      <c r="AM667" s="73"/>
      <c r="AN667" s="73"/>
      <c r="AO667" s="73"/>
      <c r="AP667" s="73"/>
      <c r="AQ667" s="73"/>
      <c r="AR667" s="73"/>
      <c r="AS667" s="73"/>
      <c r="AT667" s="73"/>
      <c r="AU667" s="73"/>
      <c r="AV667" s="73"/>
      <c r="AW667" s="73"/>
      <c r="AX667" s="73"/>
      <c r="AY667" s="73"/>
      <c r="AZ667" s="73"/>
      <c r="BA667" s="73"/>
      <c r="BB667" s="73">
        <v>78.09</v>
      </c>
      <c r="BC667" s="73">
        <v>74.34</v>
      </c>
      <c r="BD667" s="73"/>
      <c r="BE667" s="73">
        <v>176.01</v>
      </c>
      <c r="BF667" s="15">
        <v>199.92</v>
      </c>
      <c r="BG667" s="15">
        <v>117.39</v>
      </c>
      <c r="BH667" s="15">
        <v>110.71</v>
      </c>
      <c r="BI667" s="73">
        <v>40.19</v>
      </c>
      <c r="BJ667" s="15">
        <v>33.36</v>
      </c>
      <c r="BK667" s="15">
        <v>39.26</v>
      </c>
      <c r="BL667" s="15">
        <v>40.270000000000003</v>
      </c>
      <c r="BM667" s="15">
        <v>78.53</v>
      </c>
      <c r="BN667" s="73">
        <v>104.6</v>
      </c>
      <c r="BO667" s="15">
        <v>11.88</v>
      </c>
      <c r="BP667" s="15">
        <v>26.34</v>
      </c>
      <c r="BQ667" s="15">
        <v>59.44</v>
      </c>
      <c r="BU667" s="73"/>
      <c r="BV667" s="73"/>
      <c r="BW667" s="73"/>
      <c r="BX667" s="73"/>
      <c r="BY667" s="73"/>
      <c r="BZ667" s="73"/>
      <c r="CA667" s="73"/>
      <c r="CB667" s="73"/>
      <c r="CC667" s="73"/>
      <c r="CD667" s="73"/>
      <c r="CE667" s="73"/>
      <c r="CF667" s="73"/>
    </row>
    <row r="668" spans="1:84">
      <c r="A668" s="71">
        <v>38227</v>
      </c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  <c r="AJ668" s="73"/>
      <c r="AK668" s="73"/>
      <c r="AL668" s="73"/>
      <c r="AM668" s="73"/>
      <c r="AN668" s="73"/>
      <c r="AO668" s="73"/>
      <c r="AP668" s="73"/>
      <c r="AQ668" s="73"/>
      <c r="AR668" s="73"/>
      <c r="AS668" s="73"/>
      <c r="AT668" s="73"/>
      <c r="AU668" s="73"/>
      <c r="AV668" s="73"/>
      <c r="AW668" s="73"/>
      <c r="AX668" s="73"/>
      <c r="AY668" s="73"/>
      <c r="AZ668" s="73"/>
      <c r="BA668" s="73"/>
      <c r="BB668" s="73">
        <v>77.91</v>
      </c>
      <c r="BC668" s="73">
        <v>72.37</v>
      </c>
      <c r="BD668" s="73"/>
      <c r="BE668" s="73">
        <v>171.74</v>
      </c>
      <c r="BF668" s="15">
        <v>189.71</v>
      </c>
      <c r="BG668" s="15">
        <v>106.86</v>
      </c>
      <c r="BH668" s="15">
        <v>101.1</v>
      </c>
      <c r="BI668" s="73">
        <v>39.9</v>
      </c>
      <c r="BJ668" s="15">
        <v>32.42</v>
      </c>
      <c r="BK668" s="15">
        <v>37.619999999999997</v>
      </c>
      <c r="BL668" s="15">
        <v>37.25</v>
      </c>
      <c r="BM668" s="15">
        <v>77.22</v>
      </c>
      <c r="BN668" s="73">
        <v>106.79</v>
      </c>
      <c r="BO668" s="15">
        <v>11.93</v>
      </c>
      <c r="BP668" s="15">
        <v>25.45</v>
      </c>
      <c r="BQ668" s="15">
        <v>58.7</v>
      </c>
      <c r="BU668" s="73"/>
      <c r="BV668" s="73"/>
      <c r="BW668" s="73"/>
      <c r="BX668" s="73"/>
      <c r="BY668" s="73"/>
      <c r="BZ668" s="73"/>
      <c r="CA668" s="73"/>
      <c r="CB668" s="73"/>
      <c r="CC668" s="73"/>
      <c r="CD668" s="73"/>
      <c r="CE668" s="73"/>
      <c r="CF668" s="73"/>
    </row>
    <row r="669" spans="1:84">
      <c r="A669" s="71">
        <v>38234</v>
      </c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  <c r="AK669" s="73"/>
      <c r="AL669" s="73"/>
      <c r="AM669" s="73"/>
      <c r="AN669" s="73"/>
      <c r="AO669" s="73"/>
      <c r="AP669" s="73"/>
      <c r="AQ669" s="73"/>
      <c r="AR669" s="73"/>
      <c r="AS669" s="73"/>
      <c r="AT669" s="73"/>
      <c r="AU669" s="73"/>
      <c r="AV669" s="73"/>
      <c r="AW669" s="73"/>
      <c r="AX669" s="73"/>
      <c r="AY669" s="73"/>
      <c r="AZ669" s="73"/>
      <c r="BA669" s="73"/>
      <c r="BB669" s="73">
        <v>77.17</v>
      </c>
      <c r="BC669" s="73">
        <v>70.14</v>
      </c>
      <c r="BD669" s="73"/>
      <c r="BE669" s="73">
        <v>165.62</v>
      </c>
      <c r="BF669" s="15">
        <v>186.76</v>
      </c>
      <c r="BG669" s="15">
        <v>97.27</v>
      </c>
      <c r="BH669" s="15">
        <v>89.72</v>
      </c>
      <c r="BI669" s="73">
        <v>41.85</v>
      </c>
      <c r="BJ669" s="15">
        <v>31.57</v>
      </c>
      <c r="BK669" s="15">
        <v>36.630000000000003</v>
      </c>
      <c r="BL669" s="15">
        <v>36.42</v>
      </c>
      <c r="BM669" s="15">
        <v>76.709999999999994</v>
      </c>
      <c r="BN669" s="73">
        <v>109.39</v>
      </c>
      <c r="BO669" s="15">
        <v>11.99</v>
      </c>
      <c r="BP669" s="15">
        <v>26.42</v>
      </c>
      <c r="BQ669" s="15">
        <v>58.23</v>
      </c>
      <c r="BU669" s="73"/>
      <c r="BV669" s="73"/>
      <c r="BW669" s="73"/>
      <c r="BX669" s="73"/>
      <c r="BY669" s="73"/>
      <c r="BZ669" s="73"/>
      <c r="CA669" s="73"/>
      <c r="CB669" s="73"/>
      <c r="CC669" s="73"/>
      <c r="CD669" s="73"/>
      <c r="CE669" s="73"/>
      <c r="CF669" s="73"/>
    </row>
    <row r="670" spans="1:84">
      <c r="A670" s="71">
        <v>38241</v>
      </c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  <c r="AJ670" s="73"/>
      <c r="AK670" s="73"/>
      <c r="AL670" s="73"/>
      <c r="AM670" s="73"/>
      <c r="AN670" s="73"/>
      <c r="AO670" s="73"/>
      <c r="AP670" s="73"/>
      <c r="AQ670" s="73"/>
      <c r="AR670" s="73"/>
      <c r="AS670" s="73"/>
      <c r="AT670" s="73"/>
      <c r="AU670" s="73"/>
      <c r="AV670" s="73"/>
      <c r="AW670" s="73"/>
      <c r="AX670" s="73"/>
      <c r="AY670" s="73"/>
      <c r="AZ670" s="73"/>
      <c r="BA670" s="73"/>
      <c r="BB670" s="73">
        <v>77.099999999999994</v>
      </c>
      <c r="BC670" s="73">
        <v>69.59</v>
      </c>
      <c r="BD670" s="73"/>
      <c r="BE670" s="73">
        <v>151.84</v>
      </c>
      <c r="BF670" s="15">
        <v>173.85</v>
      </c>
      <c r="BG670" s="15">
        <v>93.98</v>
      </c>
      <c r="BH670" s="15">
        <v>87.37</v>
      </c>
      <c r="BI670" s="73">
        <v>40.08</v>
      </c>
      <c r="BJ670" s="15">
        <v>31.94</v>
      </c>
      <c r="BK670" s="15">
        <v>36.659999999999997</v>
      </c>
      <c r="BL670" s="15">
        <v>36.96</v>
      </c>
      <c r="BM670" s="15">
        <v>69.900000000000006</v>
      </c>
      <c r="BN670" s="73">
        <v>109.47</v>
      </c>
      <c r="BO670" s="15">
        <v>11.58</v>
      </c>
      <c r="BP670" s="15">
        <v>26.87</v>
      </c>
      <c r="BQ670" s="15">
        <v>58.42</v>
      </c>
      <c r="BU670" s="73"/>
      <c r="BV670" s="73"/>
      <c r="BW670" s="73"/>
      <c r="BX670" s="73"/>
      <c r="BY670" s="73"/>
      <c r="BZ670" s="73"/>
      <c r="CA670" s="73"/>
      <c r="CB670" s="73"/>
      <c r="CC670" s="73"/>
      <c r="CD670" s="73"/>
      <c r="CE670" s="73"/>
      <c r="CF670" s="73"/>
    </row>
    <row r="671" spans="1:84">
      <c r="A671" s="71">
        <v>38248</v>
      </c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  <c r="AJ671" s="73"/>
      <c r="AK671" s="73"/>
      <c r="AL671" s="73"/>
      <c r="AM671" s="73"/>
      <c r="AN671" s="73"/>
      <c r="AO671" s="73"/>
      <c r="AP671" s="73"/>
      <c r="AQ671" s="73"/>
      <c r="AR671" s="73"/>
      <c r="AS671" s="73"/>
      <c r="AT671" s="73"/>
      <c r="AU671" s="73"/>
      <c r="AV671" s="73"/>
      <c r="AW671" s="73"/>
      <c r="AX671" s="73"/>
      <c r="AY671" s="73"/>
      <c r="AZ671" s="73"/>
      <c r="BA671" s="73"/>
      <c r="BB671" s="73">
        <v>76.63</v>
      </c>
      <c r="BC671" s="73">
        <v>69.209999999999994</v>
      </c>
      <c r="BD671" s="73"/>
      <c r="BE671" s="73">
        <v>144.96</v>
      </c>
      <c r="BF671" s="15">
        <v>174.03</v>
      </c>
      <c r="BG671" s="15">
        <v>93.6</v>
      </c>
      <c r="BH671" s="15">
        <v>86.95</v>
      </c>
      <c r="BI671" s="73">
        <v>41.51</v>
      </c>
      <c r="BJ671" s="15">
        <v>32.53</v>
      </c>
      <c r="BK671" s="15">
        <v>40.19</v>
      </c>
      <c r="BL671" s="15">
        <v>40.39</v>
      </c>
      <c r="BM671" s="15">
        <v>66.75</v>
      </c>
      <c r="BN671" s="73">
        <v>110.46</v>
      </c>
      <c r="BO671" s="15">
        <v>11.49</v>
      </c>
      <c r="BP671" s="15">
        <v>25.1</v>
      </c>
      <c r="BQ671" s="15">
        <v>59.34</v>
      </c>
      <c r="BU671" s="73"/>
      <c r="BV671" s="73"/>
      <c r="BW671" s="73"/>
      <c r="BX671" s="73"/>
      <c r="BY671" s="73"/>
      <c r="BZ671" s="73"/>
      <c r="CA671" s="73"/>
      <c r="CB671" s="73"/>
      <c r="CC671" s="73"/>
      <c r="CD671" s="73"/>
      <c r="CE671" s="73"/>
      <c r="CF671" s="73"/>
    </row>
    <row r="672" spans="1:84">
      <c r="A672" s="71">
        <v>38255</v>
      </c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  <c r="AJ672" s="73"/>
      <c r="AK672" s="73"/>
      <c r="AL672" s="73"/>
      <c r="AM672" s="73"/>
      <c r="AN672" s="73"/>
      <c r="AO672" s="73"/>
      <c r="AP672" s="73"/>
      <c r="AQ672" s="73"/>
      <c r="AR672" s="73"/>
      <c r="AS672" s="73"/>
      <c r="AT672" s="73"/>
      <c r="AU672" s="73"/>
      <c r="AV672" s="73"/>
      <c r="AW672" s="73"/>
      <c r="AX672" s="73"/>
      <c r="AY672" s="73"/>
      <c r="AZ672" s="73"/>
      <c r="BA672" s="73"/>
      <c r="BB672" s="73">
        <v>76.06</v>
      </c>
      <c r="BC672" s="73">
        <v>69.92</v>
      </c>
      <c r="BD672" s="73"/>
      <c r="BE672" s="73">
        <v>140.68</v>
      </c>
      <c r="BF672" s="15">
        <v>163.57</v>
      </c>
      <c r="BG672" s="15">
        <v>87.28</v>
      </c>
      <c r="BH672" s="15">
        <v>82.42</v>
      </c>
      <c r="BI672" s="73">
        <v>40.229999999999997</v>
      </c>
      <c r="BJ672" s="15">
        <v>31.23</v>
      </c>
      <c r="BK672" s="15">
        <v>38.619999999999997</v>
      </c>
      <c r="BL672" s="15">
        <v>39.6</v>
      </c>
      <c r="BM672" s="15">
        <v>68.430000000000007</v>
      </c>
      <c r="BN672" s="73">
        <v>109.48</v>
      </c>
      <c r="BO672" s="15">
        <v>11.34</v>
      </c>
      <c r="BP672" s="15">
        <v>26.99</v>
      </c>
      <c r="BQ672" s="15">
        <v>61.62</v>
      </c>
      <c r="BU672" s="73"/>
      <c r="BV672" s="73"/>
      <c r="BW672" s="73"/>
      <c r="BX672" s="73"/>
      <c r="BY672" s="73"/>
      <c r="BZ672" s="73"/>
      <c r="CA672" s="73"/>
      <c r="CB672" s="73"/>
      <c r="CC672" s="73"/>
      <c r="CD672" s="73"/>
      <c r="CE672" s="73"/>
      <c r="CF672" s="73"/>
    </row>
    <row r="673" spans="1:84">
      <c r="A673" s="71">
        <v>38262</v>
      </c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  <c r="AJ673" s="73"/>
      <c r="AK673" s="73"/>
      <c r="AL673" s="73"/>
      <c r="AM673" s="73"/>
      <c r="AN673" s="73"/>
      <c r="AO673" s="73"/>
      <c r="AP673" s="73"/>
      <c r="AQ673" s="73"/>
      <c r="AR673" s="73"/>
      <c r="AS673" s="73"/>
      <c r="AT673" s="73"/>
      <c r="AU673" s="73"/>
      <c r="AV673" s="73"/>
      <c r="AW673" s="73"/>
      <c r="AX673" s="73"/>
      <c r="AY673" s="73"/>
      <c r="AZ673" s="73"/>
      <c r="BA673" s="73"/>
      <c r="BB673" s="73">
        <v>75.47</v>
      </c>
      <c r="BC673" s="73">
        <v>69.44</v>
      </c>
      <c r="BD673" s="73"/>
      <c r="BE673" s="73">
        <v>137.25</v>
      </c>
      <c r="BF673" s="15">
        <v>153.29</v>
      </c>
      <c r="BG673" s="15">
        <v>82.55</v>
      </c>
      <c r="BH673" s="15">
        <v>78.010000000000005</v>
      </c>
      <c r="BI673" s="73">
        <v>40.28</v>
      </c>
      <c r="BJ673" s="15">
        <v>31.54</v>
      </c>
      <c r="BK673" s="15">
        <v>34.57</v>
      </c>
      <c r="BL673" s="15">
        <v>35.700000000000003</v>
      </c>
      <c r="BM673" s="15">
        <v>65.760000000000005</v>
      </c>
      <c r="BN673" s="73">
        <v>107.15</v>
      </c>
      <c r="BO673" s="15">
        <v>11.75</v>
      </c>
      <c r="BP673" s="15">
        <v>30.41</v>
      </c>
      <c r="BQ673" s="15">
        <v>63.99</v>
      </c>
      <c r="BU673" s="73"/>
      <c r="BV673" s="73"/>
      <c r="BW673" s="73"/>
      <c r="BX673" s="73"/>
      <c r="BY673" s="73"/>
      <c r="BZ673" s="73"/>
      <c r="CA673" s="73"/>
      <c r="CB673" s="73"/>
      <c r="CC673" s="73"/>
      <c r="CD673" s="73"/>
      <c r="CE673" s="73"/>
      <c r="CF673" s="73"/>
    </row>
    <row r="674" spans="1:84">
      <c r="A674" s="71">
        <v>38269</v>
      </c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  <c r="AJ674" s="73"/>
      <c r="AK674" s="73"/>
      <c r="AL674" s="73"/>
      <c r="AM674" s="73"/>
      <c r="AN674" s="73"/>
      <c r="AO674" s="73"/>
      <c r="AP674" s="73"/>
      <c r="AQ674" s="73"/>
      <c r="AR674" s="73"/>
      <c r="AS674" s="73"/>
      <c r="AT674" s="73"/>
      <c r="AU674" s="73"/>
      <c r="AV674" s="73"/>
      <c r="AW674" s="73"/>
      <c r="AX674" s="73"/>
      <c r="AY674" s="73"/>
      <c r="AZ674" s="73"/>
      <c r="BA674" s="73"/>
      <c r="BB674" s="73">
        <v>75.17</v>
      </c>
      <c r="BC674" s="73">
        <v>69.72</v>
      </c>
      <c r="BD674" s="73"/>
      <c r="BE674" s="73">
        <v>134.21</v>
      </c>
      <c r="BF674" s="15">
        <v>136.36000000000001</v>
      </c>
      <c r="BG674" s="15">
        <v>82.99</v>
      </c>
      <c r="BH674" s="15">
        <v>78.52</v>
      </c>
      <c r="BI674" s="73">
        <v>38.51</v>
      </c>
      <c r="BJ674" s="15">
        <v>30.43</v>
      </c>
      <c r="BK674" s="15">
        <v>31.93</v>
      </c>
      <c r="BL674" s="15">
        <v>35.08</v>
      </c>
      <c r="BM674" s="15">
        <v>68.91</v>
      </c>
      <c r="BN674" s="73">
        <v>106.32</v>
      </c>
      <c r="BO674" s="15">
        <v>11.79</v>
      </c>
      <c r="BP674" s="15">
        <v>28.07</v>
      </c>
      <c r="BQ674" s="15">
        <v>64.23</v>
      </c>
      <c r="BU674" s="73"/>
      <c r="BV674" s="73"/>
      <c r="BW674" s="73"/>
      <c r="BX674" s="73"/>
      <c r="BY674" s="73"/>
      <c r="BZ674" s="73"/>
      <c r="CA674" s="73"/>
      <c r="CB674" s="73"/>
      <c r="CC674" s="73"/>
      <c r="CD674" s="73"/>
      <c r="CE674" s="73"/>
      <c r="CF674" s="73"/>
    </row>
    <row r="675" spans="1:84">
      <c r="A675" s="71">
        <v>38276</v>
      </c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  <c r="AJ675" s="73"/>
      <c r="AK675" s="73"/>
      <c r="AL675" s="73"/>
      <c r="AM675" s="73"/>
      <c r="AN675" s="73"/>
      <c r="AO675" s="73"/>
      <c r="AP675" s="73"/>
      <c r="AQ675" s="73"/>
      <c r="AR675" s="73"/>
      <c r="AS675" s="73"/>
      <c r="AT675" s="73"/>
      <c r="AU675" s="73"/>
      <c r="AV675" s="73"/>
      <c r="AW675" s="73"/>
      <c r="AX675" s="73"/>
      <c r="AY675" s="73"/>
      <c r="AZ675" s="73"/>
      <c r="BA675" s="73"/>
      <c r="BB675" s="73">
        <v>74.97</v>
      </c>
      <c r="BC675" s="73">
        <v>67.900000000000006</v>
      </c>
      <c r="BD675" s="73"/>
      <c r="BE675" s="73">
        <v>132.16999999999999</v>
      </c>
      <c r="BF675" s="15">
        <v>124.07</v>
      </c>
      <c r="BG675" s="15">
        <v>82.77</v>
      </c>
      <c r="BH675" s="15">
        <v>78.78</v>
      </c>
      <c r="BI675" s="73">
        <v>36.64</v>
      </c>
      <c r="BJ675" s="15">
        <v>30.4</v>
      </c>
      <c r="BK675" s="15">
        <v>32.5</v>
      </c>
      <c r="BL675" s="15">
        <v>35.15</v>
      </c>
      <c r="BM675" s="15">
        <v>68.98</v>
      </c>
      <c r="BN675" s="73">
        <v>112.38</v>
      </c>
      <c r="BO675" s="15">
        <v>11.79</v>
      </c>
      <c r="BP675" s="15">
        <v>28.5</v>
      </c>
      <c r="BQ675" s="15">
        <v>64.14</v>
      </c>
      <c r="BU675" s="73"/>
      <c r="BV675" s="73"/>
      <c r="BW675" s="73"/>
      <c r="BX675" s="73"/>
      <c r="BY675" s="73"/>
      <c r="BZ675" s="73"/>
      <c r="CA675" s="73"/>
      <c r="CB675" s="73"/>
      <c r="CC675" s="73"/>
      <c r="CD675" s="73"/>
      <c r="CE675" s="73"/>
      <c r="CF675" s="73"/>
    </row>
    <row r="676" spans="1:84">
      <c r="A676" s="71">
        <v>38283</v>
      </c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  <c r="AJ676" s="73"/>
      <c r="AK676" s="73"/>
      <c r="AL676" s="73"/>
      <c r="AM676" s="73"/>
      <c r="AN676" s="73"/>
      <c r="AO676" s="73"/>
      <c r="AP676" s="73"/>
      <c r="AQ676" s="73"/>
      <c r="AR676" s="73"/>
      <c r="AS676" s="73"/>
      <c r="AT676" s="73"/>
      <c r="AU676" s="73"/>
      <c r="AV676" s="73"/>
      <c r="AW676" s="73"/>
      <c r="AX676" s="73"/>
      <c r="AY676" s="73"/>
      <c r="AZ676" s="73"/>
      <c r="BA676" s="73"/>
      <c r="BB676" s="73">
        <v>74.64</v>
      </c>
      <c r="BC676" s="73">
        <v>68.010000000000005</v>
      </c>
      <c r="BD676" s="73"/>
      <c r="BE676" s="73">
        <v>130.49</v>
      </c>
      <c r="BF676" s="15">
        <v>119.93</v>
      </c>
      <c r="BG676" s="15">
        <v>82.89</v>
      </c>
      <c r="BH676" s="15">
        <v>76.930000000000007</v>
      </c>
      <c r="BI676" s="73">
        <v>36.83</v>
      </c>
      <c r="BJ676" s="15">
        <v>30.34</v>
      </c>
      <c r="BK676" s="15">
        <v>33.21</v>
      </c>
      <c r="BL676" s="15">
        <v>35.74</v>
      </c>
      <c r="BM676" s="15">
        <v>70.77</v>
      </c>
      <c r="BN676" s="73">
        <v>105.31</v>
      </c>
      <c r="BO676" s="15">
        <v>11.7</v>
      </c>
      <c r="BP676" s="15">
        <v>28.61</v>
      </c>
      <c r="BQ676" s="15">
        <v>64.56</v>
      </c>
      <c r="BU676" s="73"/>
      <c r="BV676" s="73"/>
      <c r="BW676" s="73"/>
      <c r="BX676" s="73"/>
      <c r="BY676" s="73"/>
      <c r="BZ676" s="73"/>
      <c r="CA676" s="73"/>
      <c r="CB676" s="73"/>
      <c r="CC676" s="73"/>
      <c r="CD676" s="73"/>
      <c r="CE676" s="73"/>
      <c r="CF676" s="73"/>
    </row>
    <row r="677" spans="1:84">
      <c r="A677" s="71">
        <v>38290</v>
      </c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  <c r="AJ677" s="73"/>
      <c r="AK677" s="73"/>
      <c r="AL677" s="73"/>
      <c r="AM677" s="73"/>
      <c r="AN677" s="73"/>
      <c r="AO677" s="73"/>
      <c r="AP677" s="73"/>
      <c r="AQ677" s="73"/>
      <c r="AR677" s="73"/>
      <c r="AS677" s="73"/>
      <c r="AT677" s="73"/>
      <c r="AU677" s="73"/>
      <c r="AV677" s="73"/>
      <c r="AW677" s="73"/>
      <c r="AX677" s="73"/>
      <c r="AY677" s="73"/>
      <c r="AZ677" s="73"/>
      <c r="BA677" s="73"/>
      <c r="BB677" s="73">
        <v>74.25</v>
      </c>
      <c r="BC677" s="73">
        <v>67.760000000000005</v>
      </c>
      <c r="BD677" s="73"/>
      <c r="BE677" s="73">
        <v>127.37</v>
      </c>
      <c r="BF677" s="15">
        <v>112.03</v>
      </c>
      <c r="BG677" s="15">
        <v>81.81</v>
      </c>
      <c r="BH677" s="15">
        <v>74.86</v>
      </c>
      <c r="BI677" s="73">
        <v>34.18</v>
      </c>
      <c r="BJ677" s="15">
        <v>30.13</v>
      </c>
      <c r="BK677" s="15">
        <v>33.82</v>
      </c>
      <c r="BL677" s="15">
        <v>37.22</v>
      </c>
      <c r="BM677" s="15">
        <v>70.28</v>
      </c>
      <c r="BN677" s="73">
        <v>99.7</v>
      </c>
      <c r="BO677" s="15">
        <v>11.86</v>
      </c>
      <c r="BP677" s="15">
        <v>29.95</v>
      </c>
      <c r="BQ677" s="15">
        <v>64.459999999999994</v>
      </c>
      <c r="BU677" s="73"/>
      <c r="BV677" s="73"/>
      <c r="BW677" s="73"/>
      <c r="BX677" s="73"/>
      <c r="BY677" s="73"/>
      <c r="BZ677" s="73"/>
      <c r="CA677" s="73"/>
      <c r="CB677" s="73"/>
      <c r="CC677" s="73"/>
      <c r="CD677" s="73"/>
      <c r="CE677" s="73"/>
      <c r="CF677" s="73"/>
    </row>
    <row r="678" spans="1:84">
      <c r="A678" s="71">
        <v>38297</v>
      </c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  <c r="AJ678" s="73"/>
      <c r="AK678" s="73"/>
      <c r="AL678" s="73"/>
      <c r="AM678" s="73"/>
      <c r="AN678" s="73"/>
      <c r="AO678" s="73"/>
      <c r="AP678" s="73"/>
      <c r="AQ678" s="73"/>
      <c r="AR678" s="73"/>
      <c r="AS678" s="73"/>
      <c r="AT678" s="73"/>
      <c r="AU678" s="73"/>
      <c r="AV678" s="73"/>
      <c r="AW678" s="73"/>
      <c r="AX678" s="73"/>
      <c r="AY678" s="73"/>
      <c r="AZ678" s="73"/>
      <c r="BA678" s="73"/>
      <c r="BB678" s="73">
        <v>74.06</v>
      </c>
      <c r="BC678" s="73">
        <v>67.67</v>
      </c>
      <c r="BD678" s="73"/>
      <c r="BE678" s="73">
        <v>126.16</v>
      </c>
      <c r="BF678" s="15">
        <v>112.64</v>
      </c>
      <c r="BG678" s="15">
        <v>80.790000000000006</v>
      </c>
      <c r="BH678" s="15">
        <v>70.33</v>
      </c>
      <c r="BI678" s="73">
        <v>35.78</v>
      </c>
      <c r="BJ678" s="15">
        <v>30.48</v>
      </c>
      <c r="BK678" s="15">
        <v>31.91</v>
      </c>
      <c r="BL678" s="15">
        <v>38.22</v>
      </c>
      <c r="BM678" s="15">
        <v>70.650000000000006</v>
      </c>
      <c r="BN678" s="73">
        <v>96.17</v>
      </c>
      <c r="BO678" s="15">
        <v>11.74</v>
      </c>
      <c r="BP678" s="15">
        <v>30.58</v>
      </c>
      <c r="BQ678" s="15">
        <v>63.71</v>
      </c>
      <c r="BU678" s="73"/>
      <c r="BV678" s="73"/>
      <c r="BW678" s="73"/>
      <c r="BX678" s="73"/>
      <c r="BY678" s="73"/>
      <c r="BZ678" s="73"/>
      <c r="CA678" s="73"/>
      <c r="CB678" s="73"/>
      <c r="CC678" s="73"/>
      <c r="CD678" s="73"/>
      <c r="CE678" s="73"/>
      <c r="CF678" s="73"/>
    </row>
    <row r="679" spans="1:84">
      <c r="A679" s="71">
        <v>38304</v>
      </c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  <c r="AJ679" s="73"/>
      <c r="AK679" s="73"/>
      <c r="AL679" s="73"/>
      <c r="AM679" s="73"/>
      <c r="AN679" s="73"/>
      <c r="AO679" s="73"/>
      <c r="AP679" s="73"/>
      <c r="AQ679" s="73"/>
      <c r="AR679" s="73"/>
      <c r="AS679" s="73"/>
      <c r="AT679" s="73"/>
      <c r="AU679" s="73"/>
      <c r="AV679" s="73"/>
      <c r="AW679" s="73"/>
      <c r="AX679" s="73"/>
      <c r="AY679" s="73"/>
      <c r="AZ679" s="73"/>
      <c r="BA679" s="73"/>
      <c r="BB679" s="73">
        <v>73.760000000000005</v>
      </c>
      <c r="BC679" s="73">
        <v>68.5</v>
      </c>
      <c r="BD679" s="73"/>
      <c r="BE679" s="73">
        <v>124.65</v>
      </c>
      <c r="BF679" s="15">
        <v>108.09</v>
      </c>
      <c r="BG679" s="15">
        <v>77.31</v>
      </c>
      <c r="BH679" s="15">
        <v>68.61</v>
      </c>
      <c r="BI679" s="73">
        <v>36.119999999999997</v>
      </c>
      <c r="BJ679" s="15">
        <v>30.1</v>
      </c>
      <c r="BK679" s="15">
        <v>31.72</v>
      </c>
      <c r="BL679" s="15">
        <v>38.119999999999997</v>
      </c>
      <c r="BM679" s="15">
        <v>70.959999999999994</v>
      </c>
      <c r="BN679" s="73">
        <v>94.15</v>
      </c>
      <c r="BO679" s="15">
        <v>12.29</v>
      </c>
      <c r="BP679" s="15">
        <v>29.47</v>
      </c>
      <c r="BQ679" s="15">
        <v>63.29</v>
      </c>
      <c r="BU679" s="73"/>
      <c r="BV679" s="73"/>
      <c r="BW679" s="73"/>
      <c r="BX679" s="73"/>
      <c r="BY679" s="73"/>
      <c r="BZ679" s="73"/>
      <c r="CA679" s="73"/>
      <c r="CB679" s="73"/>
      <c r="CC679" s="73"/>
      <c r="CD679" s="73"/>
      <c r="CE679" s="73"/>
      <c r="CF679" s="73"/>
    </row>
    <row r="680" spans="1:84">
      <c r="A680" s="71">
        <v>38311</v>
      </c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  <c r="AJ680" s="73"/>
      <c r="AK680" s="73"/>
      <c r="AL680" s="73"/>
      <c r="AM680" s="73"/>
      <c r="AN680" s="73"/>
      <c r="AO680" s="73"/>
      <c r="AP680" s="73"/>
      <c r="AQ680" s="73"/>
      <c r="AR680" s="73"/>
      <c r="AS680" s="73"/>
      <c r="AT680" s="73"/>
      <c r="AU680" s="73"/>
      <c r="AV680" s="73"/>
      <c r="AW680" s="73"/>
      <c r="AX680" s="73"/>
      <c r="AY680" s="73"/>
      <c r="AZ680" s="73"/>
      <c r="BA680" s="73"/>
      <c r="BB680" s="73">
        <v>73.349999999999994</v>
      </c>
      <c r="BC680" s="73">
        <v>68.36</v>
      </c>
      <c r="BD680" s="73"/>
      <c r="BE680" s="73">
        <v>123.8</v>
      </c>
      <c r="BF680" s="15">
        <v>108.9</v>
      </c>
      <c r="BG680" s="15">
        <v>76.569999999999993</v>
      </c>
      <c r="BH680" s="15">
        <v>69.58</v>
      </c>
      <c r="BI680" s="73">
        <v>37.700000000000003</v>
      </c>
      <c r="BJ680" s="15">
        <v>30.14</v>
      </c>
      <c r="BK680" s="15">
        <v>32.93</v>
      </c>
      <c r="BL680" s="15">
        <v>36.369999999999997</v>
      </c>
      <c r="BM680" s="15">
        <v>72.52</v>
      </c>
      <c r="BN680" s="73">
        <v>96.13</v>
      </c>
      <c r="BO680" s="15">
        <v>11.68</v>
      </c>
      <c r="BP680" s="15">
        <v>29.71</v>
      </c>
      <c r="BQ680" s="15">
        <v>67.87</v>
      </c>
      <c r="BU680" s="73"/>
      <c r="BV680" s="73"/>
      <c r="BW680" s="73"/>
      <c r="BX680" s="73"/>
      <c r="BY680" s="73"/>
      <c r="BZ680" s="73"/>
      <c r="CA680" s="73"/>
      <c r="CB680" s="73"/>
      <c r="CC680" s="73"/>
      <c r="CD680" s="73"/>
      <c r="CE680" s="73"/>
      <c r="CF680" s="73"/>
    </row>
    <row r="681" spans="1:84">
      <c r="A681" s="71">
        <v>38318</v>
      </c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  <c r="AJ681" s="73"/>
      <c r="AK681" s="73"/>
      <c r="AL681" s="73"/>
      <c r="AM681" s="73"/>
      <c r="AN681" s="73"/>
      <c r="AO681" s="73"/>
      <c r="AP681" s="73"/>
      <c r="AQ681" s="73"/>
      <c r="AR681" s="73"/>
      <c r="AS681" s="73"/>
      <c r="AT681" s="73"/>
      <c r="AU681" s="73"/>
      <c r="AV681" s="73"/>
      <c r="AW681" s="73"/>
      <c r="AX681" s="73"/>
      <c r="AY681" s="73"/>
      <c r="AZ681" s="73"/>
      <c r="BA681" s="73"/>
      <c r="BB681" s="73">
        <v>72.75</v>
      </c>
      <c r="BC681" s="73">
        <v>68.430000000000007</v>
      </c>
      <c r="BD681" s="73"/>
      <c r="BE681" s="73">
        <v>125.38</v>
      </c>
      <c r="BF681" s="15">
        <v>110.31</v>
      </c>
      <c r="BG681" s="15">
        <v>72.02</v>
      </c>
      <c r="BH681" s="15">
        <v>67.150000000000006</v>
      </c>
      <c r="BI681" s="73">
        <v>39.5</v>
      </c>
      <c r="BJ681" s="15">
        <v>29.65</v>
      </c>
      <c r="BK681" s="15">
        <v>33.01</v>
      </c>
      <c r="BL681" s="15">
        <v>37.56</v>
      </c>
      <c r="BM681" s="15">
        <v>72.39</v>
      </c>
      <c r="BN681" s="73">
        <v>100.56</v>
      </c>
      <c r="BO681" s="15">
        <v>11.63</v>
      </c>
      <c r="BP681" s="15">
        <v>29.92</v>
      </c>
      <c r="BQ681" s="15">
        <v>68.78</v>
      </c>
      <c r="BU681" s="73"/>
      <c r="BV681" s="73"/>
      <c r="BW681" s="73"/>
      <c r="BX681" s="73"/>
      <c r="BY681" s="73"/>
      <c r="BZ681" s="73"/>
      <c r="CA681" s="73"/>
      <c r="CB681" s="73"/>
      <c r="CC681" s="73"/>
      <c r="CD681" s="73"/>
      <c r="CE681" s="73"/>
      <c r="CF681" s="73"/>
    </row>
    <row r="682" spans="1:84">
      <c r="A682" s="71">
        <v>38325</v>
      </c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  <c r="AJ682" s="73"/>
      <c r="AK682" s="73"/>
      <c r="AL682" s="73"/>
      <c r="AM682" s="73"/>
      <c r="AN682" s="73"/>
      <c r="AO682" s="73"/>
      <c r="AP682" s="73"/>
      <c r="AQ682" s="73"/>
      <c r="AR682" s="73"/>
      <c r="AS682" s="73"/>
      <c r="AT682" s="73"/>
      <c r="AU682" s="73"/>
      <c r="AV682" s="73"/>
      <c r="AW682" s="73"/>
      <c r="AX682" s="73"/>
      <c r="AY682" s="73"/>
      <c r="AZ682" s="73"/>
      <c r="BA682" s="73"/>
      <c r="BB682" s="73">
        <v>72.45</v>
      </c>
      <c r="BC682" s="73">
        <v>67.48</v>
      </c>
      <c r="BD682" s="73"/>
      <c r="BE682" s="73">
        <v>125.72</v>
      </c>
      <c r="BF682" s="15">
        <v>113.41</v>
      </c>
      <c r="BG682" s="15">
        <v>74.55</v>
      </c>
      <c r="BH682" s="15">
        <v>68.510000000000005</v>
      </c>
      <c r="BI682" s="73">
        <v>39.17</v>
      </c>
      <c r="BJ682" s="15">
        <v>29.15</v>
      </c>
      <c r="BK682" s="15">
        <v>30.32</v>
      </c>
      <c r="BL682" s="15">
        <v>39.22</v>
      </c>
      <c r="BM682" s="15">
        <v>69.400000000000006</v>
      </c>
      <c r="BN682" s="73">
        <v>103.03</v>
      </c>
      <c r="BO682" s="15">
        <v>11.8</v>
      </c>
      <c r="BP682" s="15">
        <v>26.95</v>
      </c>
      <c r="BQ682" s="15">
        <v>69.88</v>
      </c>
      <c r="BU682" s="73"/>
      <c r="BV682" s="73"/>
      <c r="BW682" s="73"/>
      <c r="BX682" s="73"/>
      <c r="BY682" s="73"/>
      <c r="BZ682" s="73"/>
      <c r="CA682" s="73"/>
      <c r="CB682" s="73"/>
      <c r="CC682" s="73"/>
      <c r="CD682" s="73"/>
      <c r="CE682" s="73"/>
      <c r="CF682" s="73"/>
    </row>
    <row r="683" spans="1:84">
      <c r="A683" s="71">
        <v>38332</v>
      </c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  <c r="AJ683" s="73"/>
      <c r="AK683" s="73"/>
      <c r="AL683" s="73"/>
      <c r="AM683" s="73"/>
      <c r="AN683" s="73"/>
      <c r="AO683" s="73"/>
      <c r="AP683" s="73"/>
      <c r="AQ683" s="73"/>
      <c r="AR683" s="73"/>
      <c r="AS683" s="73"/>
      <c r="AT683" s="73"/>
      <c r="AU683" s="73"/>
      <c r="AV683" s="73"/>
      <c r="AW683" s="73"/>
      <c r="AX683" s="73"/>
      <c r="AY683" s="73"/>
      <c r="AZ683" s="73"/>
      <c r="BA683" s="73"/>
      <c r="BB683" s="73">
        <v>72.5</v>
      </c>
      <c r="BC683" s="73">
        <v>68</v>
      </c>
      <c r="BD683" s="73"/>
      <c r="BE683" s="73">
        <v>126.16</v>
      </c>
      <c r="BF683" s="15">
        <v>111.51</v>
      </c>
      <c r="BG683" s="15">
        <v>75.61</v>
      </c>
      <c r="BH683" s="15">
        <v>68.819999999999993</v>
      </c>
      <c r="BI683" s="73">
        <v>40.47</v>
      </c>
      <c r="BJ683" s="15">
        <v>29.11</v>
      </c>
      <c r="BK683" s="15">
        <v>31.05</v>
      </c>
      <c r="BL683" s="15">
        <v>38.57</v>
      </c>
      <c r="BM683" s="15">
        <v>70.010000000000005</v>
      </c>
      <c r="BN683" s="73">
        <v>103.14</v>
      </c>
      <c r="BO683" s="15">
        <v>11.87</v>
      </c>
      <c r="BP683" s="15">
        <v>28.99</v>
      </c>
      <c r="BQ683" s="15">
        <v>63.74</v>
      </c>
      <c r="BU683" s="73"/>
      <c r="BV683" s="73"/>
      <c r="BW683" s="73"/>
      <c r="BX683" s="73"/>
      <c r="BY683" s="73"/>
      <c r="BZ683" s="73"/>
      <c r="CA683" s="73"/>
      <c r="CB683" s="73"/>
      <c r="CC683" s="73"/>
      <c r="CD683" s="73"/>
      <c r="CE683" s="73"/>
      <c r="CF683" s="73"/>
    </row>
    <row r="684" spans="1:84">
      <c r="A684" s="71">
        <v>38339</v>
      </c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  <c r="AJ684" s="73"/>
      <c r="AK684" s="73"/>
      <c r="AL684" s="73"/>
      <c r="AM684" s="73"/>
      <c r="AN684" s="73"/>
      <c r="AO684" s="73"/>
      <c r="AP684" s="73"/>
      <c r="AQ684" s="73"/>
      <c r="AR684" s="73"/>
      <c r="AS684" s="73"/>
      <c r="AT684" s="73"/>
      <c r="AU684" s="73"/>
      <c r="AV684" s="73"/>
      <c r="AW684" s="73"/>
      <c r="AX684" s="73"/>
      <c r="AY684" s="73"/>
      <c r="AZ684" s="73"/>
      <c r="BA684" s="73"/>
      <c r="BB684" s="73">
        <v>72.48</v>
      </c>
      <c r="BC684" s="73">
        <v>68.260000000000005</v>
      </c>
      <c r="BD684" s="73"/>
      <c r="BE684" s="73">
        <v>128.63999999999999</v>
      </c>
      <c r="BF684" s="15">
        <v>112.78</v>
      </c>
      <c r="BG684" s="15">
        <v>75.7</v>
      </c>
      <c r="BH684" s="15">
        <v>69.27</v>
      </c>
      <c r="BI684" s="73">
        <v>39.5</v>
      </c>
      <c r="BJ684" s="15">
        <v>28.82</v>
      </c>
      <c r="BK684" s="15">
        <v>31.42</v>
      </c>
      <c r="BL684" s="15">
        <v>39.21</v>
      </c>
      <c r="BM684" s="15">
        <v>70</v>
      </c>
      <c r="BN684" s="73">
        <v>109.46</v>
      </c>
      <c r="BO684" s="15">
        <v>11.74</v>
      </c>
      <c r="BP684" s="15">
        <v>29.07</v>
      </c>
      <c r="BQ684" s="15">
        <v>61.7</v>
      </c>
      <c r="BU684" s="73"/>
      <c r="BV684" s="73"/>
      <c r="BW684" s="73"/>
      <c r="BX684" s="73"/>
      <c r="BY684" s="73"/>
      <c r="BZ684" s="73"/>
      <c r="CA684" s="73"/>
      <c r="CB684" s="73"/>
      <c r="CC684" s="73"/>
      <c r="CD684" s="73"/>
      <c r="CE684" s="73"/>
      <c r="CF684" s="73"/>
    </row>
    <row r="685" spans="1:84">
      <c r="A685" s="71">
        <v>38346</v>
      </c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  <c r="AJ685" s="73"/>
      <c r="AK685" s="73"/>
      <c r="AL685" s="73"/>
      <c r="AM685" s="73"/>
      <c r="AN685" s="73"/>
      <c r="AO685" s="73"/>
      <c r="AP685" s="73"/>
      <c r="AQ685" s="73"/>
      <c r="AR685" s="73"/>
      <c r="AS685" s="73"/>
      <c r="AT685" s="73"/>
      <c r="AU685" s="73"/>
      <c r="AV685" s="73"/>
      <c r="AW685" s="73"/>
      <c r="AX685" s="73"/>
      <c r="AY685" s="73"/>
      <c r="AZ685" s="73"/>
      <c r="BA685" s="73"/>
      <c r="BB685" s="73">
        <v>72.08</v>
      </c>
      <c r="BC685" s="73">
        <v>68.12</v>
      </c>
      <c r="BD685" s="73"/>
      <c r="BE685" s="73">
        <v>129.04</v>
      </c>
      <c r="BF685" s="15">
        <v>112.92</v>
      </c>
      <c r="BG685" s="15">
        <v>75.7</v>
      </c>
      <c r="BH685" s="15">
        <v>69.14</v>
      </c>
      <c r="BI685" s="73">
        <v>40.159999999999997</v>
      </c>
      <c r="BJ685" s="15">
        <v>28.82</v>
      </c>
      <c r="BK685" s="15">
        <v>32.520000000000003</v>
      </c>
      <c r="BL685" s="15">
        <v>40.81</v>
      </c>
      <c r="BM685" s="15">
        <v>72.400000000000006</v>
      </c>
      <c r="BN685" s="73">
        <v>113.64</v>
      </c>
      <c r="BO685" s="15">
        <v>11.73</v>
      </c>
      <c r="BP685" s="15">
        <v>28.17</v>
      </c>
      <c r="BQ685" s="15">
        <v>62.91</v>
      </c>
      <c r="BU685" s="73"/>
      <c r="BV685" s="73"/>
      <c r="BW685" s="73"/>
      <c r="BX685" s="73"/>
      <c r="BY685" s="73"/>
      <c r="BZ685" s="73"/>
      <c r="CA685" s="73"/>
      <c r="CB685" s="73"/>
      <c r="CC685" s="73"/>
      <c r="CD685" s="73"/>
      <c r="CE685" s="73"/>
      <c r="CF685" s="73"/>
    </row>
    <row r="686" spans="1:84">
      <c r="A686" s="71">
        <v>38353</v>
      </c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  <c r="AJ686" s="73"/>
      <c r="AK686" s="73"/>
      <c r="AL686" s="73"/>
      <c r="AM686" s="73"/>
      <c r="AN686" s="73"/>
      <c r="AO686" s="73"/>
      <c r="AP686" s="73"/>
      <c r="AQ686" s="73"/>
      <c r="AR686" s="73"/>
      <c r="AS686" s="73"/>
      <c r="AT686" s="73"/>
      <c r="AU686" s="73"/>
      <c r="AV686" s="73"/>
      <c r="AW686" s="73"/>
      <c r="AX686" s="73"/>
      <c r="AY686" s="73"/>
      <c r="AZ686" s="73"/>
      <c r="BA686" s="73"/>
      <c r="BB686" s="73">
        <v>72.34</v>
      </c>
      <c r="BC686" s="73">
        <v>69.98</v>
      </c>
      <c r="BD686" s="73"/>
      <c r="BE686" s="73">
        <v>128.37</v>
      </c>
      <c r="BF686" s="15">
        <v>114.73</v>
      </c>
      <c r="BG686" s="15">
        <v>77.489999999999995</v>
      </c>
      <c r="BH686" s="15">
        <v>68.819999999999993</v>
      </c>
      <c r="BI686" s="73">
        <v>40.22</v>
      </c>
      <c r="BJ686" s="15">
        <v>30.02</v>
      </c>
      <c r="BK686" s="15">
        <v>32.85</v>
      </c>
      <c r="BL686" s="15">
        <v>39.840000000000003</v>
      </c>
      <c r="BM686" s="15">
        <v>75.569999999999993</v>
      </c>
      <c r="BN686" s="73">
        <v>114.05</v>
      </c>
      <c r="BO686" s="15">
        <v>11.81</v>
      </c>
      <c r="BP686" s="15">
        <v>29.58</v>
      </c>
      <c r="BQ686" s="15">
        <v>64.61</v>
      </c>
      <c r="BU686" s="73"/>
      <c r="BV686" s="73"/>
      <c r="BW686" s="73"/>
      <c r="BX686" s="73"/>
      <c r="BY686" s="73"/>
      <c r="BZ686" s="73"/>
      <c r="CA686" s="73"/>
      <c r="CB686" s="73"/>
      <c r="CC686" s="73"/>
      <c r="CD686" s="73"/>
      <c r="CE686" s="73"/>
      <c r="CF686" s="73"/>
    </row>
    <row r="687" spans="1:84">
      <c r="A687" s="71">
        <v>38360</v>
      </c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  <c r="AJ687" s="73"/>
      <c r="AK687" s="73"/>
      <c r="AL687" s="73"/>
      <c r="AM687" s="73"/>
      <c r="AN687" s="73"/>
      <c r="AO687" s="73"/>
      <c r="AP687" s="73"/>
      <c r="AQ687" s="73"/>
      <c r="AR687" s="73"/>
      <c r="AS687" s="73"/>
      <c r="AT687" s="73"/>
      <c r="AU687" s="73"/>
      <c r="AV687" s="73"/>
      <c r="AW687" s="73"/>
      <c r="AX687" s="73"/>
      <c r="AY687" s="73"/>
      <c r="AZ687" s="73"/>
      <c r="BA687" s="73"/>
      <c r="BB687" s="73">
        <v>72.3</v>
      </c>
      <c r="BC687" s="73">
        <v>72.010000000000005</v>
      </c>
      <c r="BD687" s="73"/>
      <c r="BE687" s="73">
        <v>128.63999999999999</v>
      </c>
      <c r="BF687" s="15">
        <v>112.24</v>
      </c>
      <c r="BG687" s="15">
        <v>76.22</v>
      </c>
      <c r="BH687" s="15">
        <v>68.959999999999994</v>
      </c>
      <c r="BI687" s="73">
        <v>38.51</v>
      </c>
      <c r="BJ687" s="15">
        <v>29.14</v>
      </c>
      <c r="BK687" s="15">
        <v>33.17</v>
      </c>
      <c r="BL687" s="15">
        <v>40.92</v>
      </c>
      <c r="BM687" s="15">
        <v>77.430000000000007</v>
      </c>
      <c r="BN687" s="73">
        <v>119.96</v>
      </c>
      <c r="BO687" s="15">
        <v>11.77</v>
      </c>
      <c r="BP687" s="15">
        <v>28.73</v>
      </c>
      <c r="BQ687" s="15">
        <v>64.58</v>
      </c>
      <c r="BU687" s="73"/>
      <c r="BV687" s="73"/>
      <c r="BW687" s="73"/>
      <c r="BX687" s="73"/>
      <c r="BY687" s="73"/>
      <c r="BZ687" s="73"/>
      <c r="CA687" s="73"/>
      <c r="CB687" s="73"/>
      <c r="CC687" s="73"/>
      <c r="CD687" s="73"/>
      <c r="CE687" s="73"/>
      <c r="CF687" s="73"/>
    </row>
    <row r="688" spans="1:84">
      <c r="A688" s="71">
        <v>38367</v>
      </c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  <c r="AJ688" s="73"/>
      <c r="AK688" s="73"/>
      <c r="AL688" s="73"/>
      <c r="AM688" s="73"/>
      <c r="AN688" s="73"/>
      <c r="AO688" s="73"/>
      <c r="AP688" s="73"/>
      <c r="AQ688" s="73"/>
      <c r="AR688" s="73"/>
      <c r="AS688" s="73"/>
      <c r="AT688" s="73"/>
      <c r="AU688" s="73"/>
      <c r="AV688" s="73"/>
      <c r="AW688" s="73"/>
      <c r="AX688" s="73"/>
      <c r="AY688" s="73"/>
      <c r="AZ688" s="73"/>
      <c r="BA688" s="73"/>
      <c r="BB688" s="73">
        <v>72.349999999999994</v>
      </c>
      <c r="BC688" s="73">
        <v>72.05</v>
      </c>
      <c r="BD688" s="73"/>
      <c r="BE688" s="73">
        <v>131.63</v>
      </c>
      <c r="BF688" s="15">
        <v>111.54</v>
      </c>
      <c r="BG688" s="15">
        <v>78.25</v>
      </c>
      <c r="BH688" s="15">
        <v>71.72</v>
      </c>
      <c r="BI688" s="73">
        <v>39.799999999999997</v>
      </c>
      <c r="BJ688" s="15">
        <v>28.71</v>
      </c>
      <c r="BK688" s="15">
        <v>32.74</v>
      </c>
      <c r="BL688" s="15">
        <v>41.77</v>
      </c>
      <c r="BM688" s="15">
        <v>82.91</v>
      </c>
      <c r="BN688" s="73">
        <v>123.62</v>
      </c>
      <c r="BO688" s="15">
        <v>11.6</v>
      </c>
      <c r="BP688" s="15">
        <v>30.47</v>
      </c>
      <c r="BQ688" s="15">
        <v>64.52</v>
      </c>
      <c r="BU688" s="73"/>
      <c r="BV688" s="73"/>
      <c r="BW688" s="73"/>
      <c r="BX688" s="73"/>
      <c r="BY688" s="73"/>
      <c r="BZ688" s="73"/>
      <c r="CA688" s="73"/>
      <c r="CB688" s="73"/>
      <c r="CC688" s="73"/>
      <c r="CD688" s="73"/>
      <c r="CE688" s="73"/>
      <c r="CF688" s="73"/>
    </row>
    <row r="689" spans="1:84">
      <c r="A689" s="71">
        <v>38374</v>
      </c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O689" s="73"/>
      <c r="AP689" s="73"/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>
        <v>72.569999999999993</v>
      </c>
      <c r="BC689" s="73">
        <v>71.64</v>
      </c>
      <c r="BD689" s="73"/>
      <c r="BE689" s="73">
        <v>142.37</v>
      </c>
      <c r="BF689" s="15">
        <v>115.77</v>
      </c>
      <c r="BG689" s="15">
        <v>82.85</v>
      </c>
      <c r="BH689" s="15">
        <v>78.599999999999994</v>
      </c>
      <c r="BI689" s="73">
        <v>40.22</v>
      </c>
      <c r="BJ689" s="15">
        <v>28.87</v>
      </c>
      <c r="BK689" s="15">
        <v>33.22</v>
      </c>
      <c r="BL689" s="15">
        <v>42.57</v>
      </c>
      <c r="BM689" s="15">
        <v>84.38</v>
      </c>
      <c r="BN689" s="73">
        <v>123.84</v>
      </c>
      <c r="BO689" s="15">
        <v>11.92</v>
      </c>
      <c r="BP689" s="15">
        <v>29.33</v>
      </c>
      <c r="BQ689" s="15">
        <v>63.97</v>
      </c>
      <c r="BU689" s="73"/>
      <c r="BV689" s="73"/>
      <c r="BW689" s="73"/>
      <c r="BX689" s="73"/>
      <c r="BY689" s="73"/>
      <c r="BZ689" s="73"/>
      <c r="CA689" s="73"/>
      <c r="CB689" s="73"/>
      <c r="CC689" s="73"/>
      <c r="CD689" s="73"/>
      <c r="CE689" s="73"/>
      <c r="CF689" s="73"/>
    </row>
    <row r="690" spans="1:84">
      <c r="A690" s="71">
        <v>38381</v>
      </c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O690" s="73"/>
      <c r="AP690" s="73"/>
      <c r="AQ690" s="73"/>
      <c r="AR690" s="73"/>
      <c r="AS690" s="73"/>
      <c r="AT690" s="73"/>
      <c r="AU690" s="73"/>
      <c r="AV690" s="73"/>
      <c r="AW690" s="73"/>
      <c r="AX690" s="73"/>
      <c r="AY690" s="73"/>
      <c r="AZ690" s="73"/>
      <c r="BA690" s="73"/>
      <c r="BB690" s="73">
        <v>72.63</v>
      </c>
      <c r="BC690" s="73">
        <v>71.5</v>
      </c>
      <c r="BD690" s="73"/>
      <c r="BE690" s="73">
        <v>153.33000000000001</v>
      </c>
      <c r="BF690" s="15">
        <v>120.73</v>
      </c>
      <c r="BG690" s="15">
        <v>90.83</v>
      </c>
      <c r="BH690" s="15">
        <v>88.76</v>
      </c>
      <c r="BI690" s="73">
        <v>42.28</v>
      </c>
      <c r="BJ690" s="15">
        <v>30.34</v>
      </c>
      <c r="BK690" s="15">
        <v>36.32</v>
      </c>
      <c r="BL690" s="15">
        <v>44.05</v>
      </c>
      <c r="BM690" s="15">
        <v>88.8</v>
      </c>
      <c r="BN690" s="73">
        <v>125.86</v>
      </c>
      <c r="BO690" s="15">
        <v>11.77</v>
      </c>
      <c r="BP690" s="15">
        <v>30.95</v>
      </c>
      <c r="BQ690" s="15">
        <v>64.099999999999994</v>
      </c>
      <c r="BU690" s="73"/>
      <c r="BV690" s="73"/>
      <c r="BW690" s="73"/>
      <c r="BX690" s="73"/>
      <c r="BY690" s="73"/>
      <c r="BZ690" s="73"/>
      <c r="CA690" s="73"/>
      <c r="CB690" s="73"/>
      <c r="CC690" s="73"/>
      <c r="CD690" s="73"/>
      <c r="CE690" s="73"/>
      <c r="CF690" s="73"/>
    </row>
    <row r="691" spans="1:84">
      <c r="A691" s="71">
        <v>38388</v>
      </c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  <c r="AJ691" s="73"/>
      <c r="AK691" s="73"/>
      <c r="AL691" s="73"/>
      <c r="AM691" s="73"/>
      <c r="AN691" s="73"/>
      <c r="AO691" s="73"/>
      <c r="AP691" s="73"/>
      <c r="AQ691" s="73"/>
      <c r="AR691" s="73"/>
      <c r="AS691" s="73"/>
      <c r="AT691" s="73"/>
      <c r="AU691" s="73"/>
      <c r="AV691" s="73"/>
      <c r="AW691" s="73"/>
      <c r="AX691" s="73"/>
      <c r="AY691" s="73"/>
      <c r="AZ691" s="73"/>
      <c r="BA691" s="73"/>
      <c r="BB691" s="73">
        <v>72.67</v>
      </c>
      <c r="BC691" s="73">
        <v>71.37</v>
      </c>
      <c r="BD691" s="73"/>
      <c r="BE691" s="73">
        <v>159.88999999999999</v>
      </c>
      <c r="BF691" s="15">
        <v>127.61</v>
      </c>
      <c r="BG691" s="15">
        <v>95.14</v>
      </c>
      <c r="BH691" s="15">
        <v>91.34</v>
      </c>
      <c r="BI691" s="73">
        <v>43.27</v>
      </c>
      <c r="BJ691" s="15">
        <v>30.21</v>
      </c>
      <c r="BK691" s="15">
        <v>35.840000000000003</v>
      </c>
      <c r="BL691" s="15">
        <v>45.64</v>
      </c>
      <c r="BM691" s="15">
        <v>91.33</v>
      </c>
      <c r="BN691" s="73">
        <v>126.78</v>
      </c>
      <c r="BO691" s="15">
        <v>11.75</v>
      </c>
      <c r="BP691" s="15">
        <v>28.36</v>
      </c>
      <c r="BQ691" s="15">
        <v>64.03</v>
      </c>
      <c r="BU691" s="73"/>
      <c r="BV691" s="73"/>
      <c r="BW691" s="73"/>
      <c r="BX691" s="73"/>
      <c r="BY691" s="73"/>
      <c r="BZ691" s="73"/>
      <c r="CA691" s="73"/>
      <c r="CB691" s="73"/>
      <c r="CC691" s="73"/>
      <c r="CD691" s="73"/>
      <c r="CE691" s="73"/>
      <c r="CF691" s="73"/>
    </row>
    <row r="692" spans="1:84">
      <c r="A692" s="71">
        <v>38395</v>
      </c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  <c r="AJ692" s="73"/>
      <c r="AK692" s="73"/>
      <c r="AL692" s="73"/>
      <c r="AM692" s="73"/>
      <c r="AN692" s="73"/>
      <c r="AO692" s="73"/>
      <c r="AP692" s="73"/>
      <c r="AQ692" s="73"/>
      <c r="AR692" s="73"/>
      <c r="AS692" s="73"/>
      <c r="AT692" s="73"/>
      <c r="AU692" s="73"/>
      <c r="AV692" s="73"/>
      <c r="AW692" s="73"/>
      <c r="AX692" s="73"/>
      <c r="AY692" s="73"/>
      <c r="AZ692" s="73"/>
      <c r="BA692" s="73"/>
      <c r="BB692" s="73">
        <v>72.69</v>
      </c>
      <c r="BC692" s="73">
        <v>71.37</v>
      </c>
      <c r="BD692" s="73"/>
      <c r="BE692" s="73">
        <v>160.91999999999999</v>
      </c>
      <c r="BF692" s="15">
        <v>131.80000000000001</v>
      </c>
      <c r="BG692" s="15">
        <v>95.85</v>
      </c>
      <c r="BH692" s="15">
        <v>88.69</v>
      </c>
      <c r="BI692" s="73">
        <v>44.29</v>
      </c>
      <c r="BJ692" s="15">
        <v>30.44</v>
      </c>
      <c r="BK692" s="15">
        <v>37.770000000000003</v>
      </c>
      <c r="BL692" s="15">
        <v>46.14</v>
      </c>
      <c r="BM692" s="15">
        <v>92.49</v>
      </c>
      <c r="BN692" s="73">
        <v>124.68</v>
      </c>
      <c r="BO692" s="15">
        <v>11.87</v>
      </c>
      <c r="BP692" s="15">
        <v>29.01</v>
      </c>
      <c r="BQ692" s="15">
        <v>64.33</v>
      </c>
      <c r="BU692" s="73"/>
      <c r="BV692" s="73"/>
      <c r="BW692" s="73"/>
      <c r="BX692" s="73"/>
      <c r="BY692" s="73"/>
      <c r="BZ692" s="73"/>
      <c r="CA692" s="73"/>
      <c r="CB692" s="73"/>
      <c r="CC692" s="73"/>
      <c r="CD692" s="73"/>
      <c r="CE692" s="73"/>
      <c r="CF692" s="73"/>
    </row>
    <row r="693" spans="1:84">
      <c r="A693" s="71">
        <v>38402</v>
      </c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  <c r="AJ693" s="73"/>
      <c r="AK693" s="73"/>
      <c r="AL693" s="73"/>
      <c r="AM693" s="73"/>
      <c r="AN693" s="73"/>
      <c r="AO693" s="73"/>
      <c r="AP693" s="73"/>
      <c r="AQ693" s="73"/>
      <c r="AR693" s="73"/>
      <c r="AS693" s="73"/>
      <c r="AT693" s="73"/>
      <c r="AU693" s="73"/>
      <c r="AV693" s="73"/>
      <c r="AW693" s="73"/>
      <c r="AX693" s="73"/>
      <c r="AY693" s="73"/>
      <c r="AZ693" s="73"/>
      <c r="BA693" s="73"/>
      <c r="BB693" s="73">
        <v>72.67</v>
      </c>
      <c r="BC693" s="73">
        <v>71.47</v>
      </c>
      <c r="BD693" s="73"/>
      <c r="BE693" s="73">
        <v>150.55000000000001</v>
      </c>
      <c r="BF693" s="15">
        <v>141.32</v>
      </c>
      <c r="BG693" s="15">
        <v>95.06</v>
      </c>
      <c r="BH693" s="15">
        <v>84.44</v>
      </c>
      <c r="BI693" s="73">
        <v>43.28</v>
      </c>
      <c r="BJ693" s="15">
        <v>31.67</v>
      </c>
      <c r="BK693" s="15">
        <v>36.840000000000003</v>
      </c>
      <c r="BL693" s="15">
        <v>45.44</v>
      </c>
      <c r="BM693" s="15">
        <v>93.77</v>
      </c>
      <c r="BN693" s="73">
        <v>124</v>
      </c>
      <c r="BO693" s="15">
        <v>12.03</v>
      </c>
      <c r="BP693" s="15">
        <v>30.21</v>
      </c>
      <c r="BQ693" s="15">
        <v>63.86</v>
      </c>
      <c r="BU693" s="73"/>
      <c r="BV693" s="73"/>
      <c r="BW693" s="73"/>
      <c r="BX693" s="73"/>
      <c r="BY693" s="73"/>
      <c r="BZ693" s="73"/>
      <c r="CA693" s="73"/>
      <c r="CB693" s="73"/>
      <c r="CC693" s="73"/>
      <c r="CD693" s="73"/>
      <c r="CE693" s="73"/>
      <c r="CF693" s="73"/>
    </row>
    <row r="694" spans="1:84">
      <c r="A694" s="71">
        <v>38409</v>
      </c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  <c r="AJ694" s="73"/>
      <c r="AK694" s="73"/>
      <c r="AL694" s="73"/>
      <c r="AM694" s="73"/>
      <c r="AN694" s="73"/>
      <c r="AO694" s="73"/>
      <c r="AP694" s="73"/>
      <c r="AQ694" s="73"/>
      <c r="AR694" s="73"/>
      <c r="AS694" s="73"/>
      <c r="AT694" s="73"/>
      <c r="AU694" s="73"/>
      <c r="AV694" s="73"/>
      <c r="AW694" s="73"/>
      <c r="AX694" s="73"/>
      <c r="AY694" s="73"/>
      <c r="AZ694" s="73"/>
      <c r="BA694" s="73"/>
      <c r="BB694" s="73">
        <v>72.77</v>
      </c>
      <c r="BC694" s="73">
        <v>71.52</v>
      </c>
      <c r="BD694" s="73"/>
      <c r="BE694" s="73">
        <v>142.13999999999999</v>
      </c>
      <c r="BF694" s="15">
        <v>147.05000000000001</v>
      </c>
      <c r="BG694" s="15">
        <v>88.69</v>
      </c>
      <c r="BH694" s="15">
        <v>82.18</v>
      </c>
      <c r="BI694" s="73">
        <v>42.2</v>
      </c>
      <c r="BJ694" s="15">
        <v>31.3</v>
      </c>
      <c r="BK694" s="15">
        <v>35.65</v>
      </c>
      <c r="BL694" s="15">
        <v>45.23</v>
      </c>
      <c r="BM694" s="15">
        <v>95.43</v>
      </c>
      <c r="BN694" s="73">
        <v>122.09</v>
      </c>
      <c r="BO694" s="15">
        <v>11.88</v>
      </c>
      <c r="BP694" s="15">
        <v>29.01</v>
      </c>
      <c r="BQ694" s="15">
        <v>63.73</v>
      </c>
      <c r="BU694" s="73"/>
      <c r="BV694" s="73"/>
      <c r="BW694" s="73"/>
      <c r="BX694" s="73"/>
      <c r="BY694" s="73"/>
      <c r="BZ694" s="73"/>
      <c r="CA694" s="73"/>
      <c r="CB694" s="73"/>
      <c r="CC694" s="73"/>
      <c r="CD694" s="73"/>
      <c r="CE694" s="73"/>
      <c r="CF694" s="73"/>
    </row>
    <row r="695" spans="1:84">
      <c r="A695" s="71">
        <v>38416</v>
      </c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  <c r="AJ695" s="73"/>
      <c r="AK695" s="73"/>
      <c r="AL695" s="73"/>
      <c r="AM695" s="73"/>
      <c r="AN695" s="73"/>
      <c r="AO695" s="73"/>
      <c r="AP695" s="73"/>
      <c r="AQ695" s="73"/>
      <c r="AR695" s="73"/>
      <c r="AS695" s="73"/>
      <c r="AT695" s="73"/>
      <c r="AU695" s="73"/>
      <c r="AV695" s="73"/>
      <c r="AW695" s="73"/>
      <c r="AX695" s="73"/>
      <c r="AY695" s="73"/>
      <c r="AZ695" s="73"/>
      <c r="BA695" s="73"/>
      <c r="BB695" s="73">
        <v>72.69</v>
      </c>
      <c r="BC695" s="73">
        <v>71.739999999999995</v>
      </c>
      <c r="BD695" s="73"/>
      <c r="BE695" s="73">
        <v>142.94999999999999</v>
      </c>
      <c r="BF695" s="15">
        <v>149.54</v>
      </c>
      <c r="BG695" s="15">
        <v>91.15</v>
      </c>
      <c r="BH695" s="15">
        <v>83.69</v>
      </c>
      <c r="BI695" s="73">
        <v>43.26</v>
      </c>
      <c r="BJ695" s="15">
        <v>32.1</v>
      </c>
      <c r="BK695" s="15">
        <v>38.71</v>
      </c>
      <c r="BL695" s="15">
        <v>45.92</v>
      </c>
      <c r="BM695" s="15">
        <v>94.19</v>
      </c>
      <c r="BN695" s="73">
        <v>118.76</v>
      </c>
      <c r="BO695" s="15">
        <v>11.65</v>
      </c>
      <c r="BP695" s="15">
        <v>29.51</v>
      </c>
      <c r="BQ695" s="15">
        <v>60.84</v>
      </c>
      <c r="BU695" s="73"/>
      <c r="BV695" s="73"/>
      <c r="BW695" s="73"/>
      <c r="BX695" s="73"/>
      <c r="BY695" s="73"/>
      <c r="BZ695" s="73"/>
      <c r="CA695" s="73"/>
      <c r="CB695" s="73"/>
      <c r="CC695" s="73"/>
      <c r="CD695" s="73"/>
      <c r="CE695" s="73"/>
      <c r="CF695" s="73"/>
    </row>
    <row r="696" spans="1:84">
      <c r="A696" s="71">
        <v>38423</v>
      </c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  <c r="AJ696" s="73"/>
      <c r="AK696" s="73"/>
      <c r="AL696" s="73"/>
      <c r="AM696" s="73"/>
      <c r="AN696" s="73"/>
      <c r="AO696" s="73"/>
      <c r="AP696" s="73"/>
      <c r="AQ696" s="73"/>
      <c r="AR696" s="73"/>
      <c r="AS696" s="73"/>
      <c r="AT696" s="73"/>
      <c r="AU696" s="73"/>
      <c r="AV696" s="73"/>
      <c r="AW696" s="73"/>
      <c r="AX696" s="73"/>
      <c r="AY696" s="73"/>
      <c r="AZ696" s="73"/>
      <c r="BA696" s="73"/>
      <c r="BB696" s="73">
        <v>72.930000000000007</v>
      </c>
      <c r="BC696" s="73">
        <v>72.97</v>
      </c>
      <c r="BD696" s="73"/>
      <c r="BE696" s="73">
        <v>147.16999999999999</v>
      </c>
      <c r="BF696" s="15">
        <v>151.71</v>
      </c>
      <c r="BG696" s="15">
        <v>95.53</v>
      </c>
      <c r="BH696" s="15">
        <v>91.44</v>
      </c>
      <c r="BI696" s="73">
        <v>43.87</v>
      </c>
      <c r="BJ696" s="15">
        <v>31.97</v>
      </c>
      <c r="BK696" s="15">
        <v>37.520000000000003</v>
      </c>
      <c r="BL696" s="15">
        <v>45.62</v>
      </c>
      <c r="BM696" s="15">
        <v>94.35</v>
      </c>
      <c r="BN696" s="73">
        <v>106.28</v>
      </c>
      <c r="BO696" s="15">
        <v>11.8</v>
      </c>
      <c r="BP696" s="15">
        <v>28.94</v>
      </c>
      <c r="BQ696" s="15">
        <v>64.180000000000007</v>
      </c>
      <c r="BU696" s="73"/>
      <c r="BV696" s="73"/>
      <c r="BW696" s="73"/>
      <c r="BX696" s="73"/>
      <c r="BY696" s="73"/>
      <c r="BZ696" s="73"/>
      <c r="CA696" s="73"/>
      <c r="CB696" s="73"/>
      <c r="CC696" s="73"/>
      <c r="CD696" s="73"/>
      <c r="CE696" s="73"/>
      <c r="CF696" s="73"/>
    </row>
    <row r="697" spans="1:84">
      <c r="A697" s="71">
        <v>38430</v>
      </c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  <c r="AJ697" s="73"/>
      <c r="AK697" s="73"/>
      <c r="AL697" s="73"/>
      <c r="AM697" s="73"/>
      <c r="AN697" s="73"/>
      <c r="AO697" s="73"/>
      <c r="AP697" s="73"/>
      <c r="AQ697" s="73"/>
      <c r="AR697" s="73"/>
      <c r="AS697" s="73"/>
      <c r="AT697" s="73"/>
      <c r="AU697" s="73"/>
      <c r="AV697" s="73"/>
      <c r="AW697" s="73"/>
      <c r="AX697" s="73"/>
      <c r="AY697" s="73"/>
      <c r="AZ697" s="73"/>
      <c r="BA697" s="73"/>
      <c r="BB697" s="73">
        <v>73.099999999999994</v>
      </c>
      <c r="BC697" s="73">
        <v>74.069999999999993</v>
      </c>
      <c r="BD697" s="73"/>
      <c r="BE697" s="73">
        <v>153.85</v>
      </c>
      <c r="BF697" s="15">
        <v>155.02000000000001</v>
      </c>
      <c r="BG697" s="15">
        <v>98.18</v>
      </c>
      <c r="BH697" s="15">
        <v>92.36</v>
      </c>
      <c r="BI697" s="73">
        <v>44.55</v>
      </c>
      <c r="BJ697" s="15">
        <v>31.95</v>
      </c>
      <c r="BK697" s="15">
        <v>36.54</v>
      </c>
      <c r="BL697" s="15">
        <v>45.94</v>
      </c>
      <c r="BM697" s="15">
        <v>94.66</v>
      </c>
      <c r="BN697" s="73">
        <v>103.81</v>
      </c>
      <c r="BO697" s="15">
        <v>11.76</v>
      </c>
      <c r="BP697" s="15">
        <v>28.86</v>
      </c>
      <c r="BQ697" s="15">
        <v>64.45</v>
      </c>
      <c r="BU697" s="73"/>
      <c r="BV697" s="73"/>
      <c r="BW697" s="73"/>
      <c r="BX697" s="73"/>
      <c r="BY697" s="73"/>
      <c r="BZ697" s="73"/>
      <c r="CA697" s="73"/>
      <c r="CB697" s="73"/>
      <c r="CC697" s="73"/>
      <c r="CD697" s="73"/>
      <c r="CE697" s="73"/>
      <c r="CF697" s="73"/>
    </row>
    <row r="698" spans="1:84">
      <c r="A698" s="71">
        <v>38437</v>
      </c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  <c r="AJ698" s="73"/>
      <c r="AK698" s="73"/>
      <c r="AL698" s="73"/>
      <c r="AM698" s="73"/>
      <c r="AN698" s="73"/>
      <c r="AO698" s="73"/>
      <c r="AP698" s="73"/>
      <c r="AQ698" s="73"/>
      <c r="AR698" s="73"/>
      <c r="AS698" s="73"/>
      <c r="AT698" s="73"/>
      <c r="AU698" s="73"/>
      <c r="AV698" s="73"/>
      <c r="AW698" s="73"/>
      <c r="AX698" s="73"/>
      <c r="AY698" s="73"/>
      <c r="AZ698" s="73"/>
      <c r="BA698" s="73"/>
      <c r="BB698" s="73">
        <v>73.09</v>
      </c>
      <c r="BC698" s="73">
        <v>73.650000000000006</v>
      </c>
      <c r="BD698" s="73"/>
      <c r="BE698" s="73">
        <v>155.30000000000001</v>
      </c>
      <c r="BF698" s="15">
        <v>155.1</v>
      </c>
      <c r="BG698" s="15">
        <v>99.28</v>
      </c>
      <c r="BH698" s="15">
        <v>90.76</v>
      </c>
      <c r="BI698" s="73">
        <v>44.62</v>
      </c>
      <c r="BJ698" s="15">
        <v>32.49</v>
      </c>
      <c r="BK698" s="15">
        <v>37.74</v>
      </c>
      <c r="BL698" s="15">
        <v>47.16</v>
      </c>
      <c r="BM698" s="15">
        <v>94.71</v>
      </c>
      <c r="BN698" s="73">
        <v>103.39</v>
      </c>
      <c r="BO698" s="15">
        <v>12.13</v>
      </c>
      <c r="BP698" s="15">
        <v>28.78</v>
      </c>
      <c r="BQ698" s="15">
        <v>63.93</v>
      </c>
      <c r="BU698" s="73"/>
      <c r="BV698" s="73"/>
      <c r="BW698" s="73"/>
      <c r="BX698" s="73"/>
      <c r="BY698" s="73"/>
      <c r="BZ698" s="73"/>
      <c r="CA698" s="73"/>
      <c r="CB698" s="73"/>
      <c r="CC698" s="73"/>
      <c r="CD698" s="73"/>
      <c r="CE698" s="73"/>
      <c r="CF698" s="73"/>
    </row>
    <row r="699" spans="1:84">
      <c r="A699" s="71">
        <v>38444</v>
      </c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  <c r="AJ699" s="73"/>
      <c r="AK699" s="73"/>
      <c r="AL699" s="73"/>
      <c r="AM699" s="73"/>
      <c r="AN699" s="73"/>
      <c r="AO699" s="73"/>
      <c r="AP699" s="73"/>
      <c r="AQ699" s="73"/>
      <c r="AR699" s="73"/>
      <c r="AS699" s="73"/>
      <c r="AT699" s="73"/>
      <c r="AU699" s="73"/>
      <c r="AV699" s="73"/>
      <c r="AW699" s="73"/>
      <c r="AX699" s="73"/>
      <c r="AY699" s="73"/>
      <c r="AZ699" s="73"/>
      <c r="BA699" s="73"/>
      <c r="BB699" s="73">
        <v>73.02</v>
      </c>
      <c r="BC699" s="73">
        <v>73.75</v>
      </c>
      <c r="BD699" s="73"/>
      <c r="BE699" s="73">
        <v>156.93</v>
      </c>
      <c r="BF699" s="15">
        <v>155.41</v>
      </c>
      <c r="BG699" s="15">
        <v>96.9</v>
      </c>
      <c r="BH699" s="15">
        <v>89.47</v>
      </c>
      <c r="BI699" s="73">
        <v>45.39</v>
      </c>
      <c r="BJ699" s="15">
        <v>31.98</v>
      </c>
      <c r="BK699" s="15">
        <v>38.86</v>
      </c>
      <c r="BL699" s="15">
        <v>46.36</v>
      </c>
      <c r="BM699" s="15">
        <v>96.06</v>
      </c>
      <c r="BN699" s="73">
        <v>97.48</v>
      </c>
      <c r="BO699" s="15">
        <v>11.47</v>
      </c>
      <c r="BP699" s="15">
        <v>27.44</v>
      </c>
      <c r="BQ699" s="15">
        <v>59.08</v>
      </c>
      <c r="BU699" s="73"/>
      <c r="BV699" s="73"/>
      <c r="BW699" s="73"/>
      <c r="BX699" s="73"/>
      <c r="BY699" s="73"/>
      <c r="BZ699" s="73"/>
      <c r="CA699" s="73"/>
      <c r="CB699" s="73"/>
      <c r="CC699" s="73"/>
      <c r="CD699" s="73"/>
      <c r="CE699" s="73"/>
      <c r="CF699" s="73"/>
    </row>
    <row r="700" spans="1:84">
      <c r="A700" s="71">
        <v>38451</v>
      </c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  <c r="AJ700" s="73"/>
      <c r="AK700" s="73"/>
      <c r="AL700" s="73"/>
      <c r="AM700" s="73"/>
      <c r="AN700" s="73"/>
      <c r="AO700" s="73"/>
      <c r="AP700" s="73"/>
      <c r="AQ700" s="73"/>
      <c r="AR700" s="73"/>
      <c r="AS700" s="73"/>
      <c r="AT700" s="73"/>
      <c r="AU700" s="73"/>
      <c r="AV700" s="73"/>
      <c r="AW700" s="73"/>
      <c r="AX700" s="73"/>
      <c r="AY700" s="73"/>
      <c r="AZ700" s="73"/>
      <c r="BA700" s="73"/>
      <c r="BB700" s="73">
        <v>72.959999999999994</v>
      </c>
      <c r="BC700" s="73">
        <v>73.22</v>
      </c>
      <c r="BD700" s="73"/>
      <c r="BE700" s="73">
        <v>155.22999999999999</v>
      </c>
      <c r="BF700" s="15">
        <v>156.06</v>
      </c>
      <c r="BG700" s="15">
        <v>92.45</v>
      </c>
      <c r="BH700" s="15">
        <v>81.13</v>
      </c>
      <c r="BI700" s="73">
        <v>47.68</v>
      </c>
      <c r="BJ700" s="15">
        <v>33.71</v>
      </c>
      <c r="BK700" s="15">
        <v>39.68</v>
      </c>
      <c r="BL700" s="15">
        <v>48.4</v>
      </c>
      <c r="BM700" s="15">
        <v>96.31</v>
      </c>
      <c r="BN700" s="73">
        <v>92.01</v>
      </c>
      <c r="BO700" s="15">
        <v>11.45</v>
      </c>
      <c r="BP700" s="15">
        <v>29.69</v>
      </c>
      <c r="BQ700" s="15">
        <v>51.37</v>
      </c>
      <c r="BU700" s="73"/>
      <c r="BV700" s="73"/>
      <c r="BW700" s="73"/>
      <c r="BX700" s="73"/>
      <c r="BY700" s="73"/>
      <c r="BZ700" s="73"/>
      <c r="CA700" s="73"/>
      <c r="CB700" s="73"/>
      <c r="CC700" s="73"/>
      <c r="CD700" s="73"/>
      <c r="CE700" s="73"/>
      <c r="CF700" s="73"/>
    </row>
    <row r="701" spans="1:84">
      <c r="A701" s="71">
        <v>38458</v>
      </c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  <c r="AJ701" s="73"/>
      <c r="AK701" s="73"/>
      <c r="AL701" s="73"/>
      <c r="AM701" s="73"/>
      <c r="AN701" s="73"/>
      <c r="AO701" s="73"/>
      <c r="AP701" s="73"/>
      <c r="AQ701" s="73"/>
      <c r="AR701" s="73"/>
      <c r="AS701" s="73"/>
      <c r="AT701" s="73"/>
      <c r="AU701" s="73"/>
      <c r="AV701" s="73"/>
      <c r="AW701" s="73"/>
      <c r="AX701" s="73"/>
      <c r="AY701" s="73"/>
      <c r="AZ701" s="73"/>
      <c r="BA701" s="73"/>
      <c r="BB701" s="73">
        <v>72.959999999999994</v>
      </c>
      <c r="BC701" s="73">
        <v>72.77</v>
      </c>
      <c r="BD701" s="73"/>
      <c r="BE701" s="73">
        <v>152.88</v>
      </c>
      <c r="BF701" s="15">
        <v>156.9</v>
      </c>
      <c r="BG701" s="15">
        <v>89.05</v>
      </c>
      <c r="BH701" s="15">
        <v>83.68</v>
      </c>
      <c r="BI701" s="73">
        <v>49.68</v>
      </c>
      <c r="BJ701" s="15">
        <v>35.46</v>
      </c>
      <c r="BK701" s="15">
        <v>40.14</v>
      </c>
      <c r="BL701" s="15">
        <v>49.83</v>
      </c>
      <c r="BM701" s="15">
        <v>95.8</v>
      </c>
      <c r="BN701" s="73">
        <v>88.02</v>
      </c>
      <c r="BO701" s="15">
        <v>12.09</v>
      </c>
      <c r="BP701" s="15">
        <v>28.34</v>
      </c>
      <c r="BQ701" s="15">
        <v>56.61</v>
      </c>
      <c r="BU701" s="73"/>
      <c r="BV701" s="73"/>
      <c r="BW701" s="73"/>
      <c r="BX701" s="73"/>
      <c r="BY701" s="73"/>
      <c r="BZ701" s="73"/>
      <c r="CA701" s="73"/>
      <c r="CB701" s="73"/>
      <c r="CC701" s="73"/>
      <c r="CD701" s="73"/>
      <c r="CE701" s="73"/>
      <c r="CF701" s="73"/>
    </row>
    <row r="702" spans="1:84">
      <c r="A702" s="71">
        <v>38465</v>
      </c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  <c r="AJ702" s="73"/>
      <c r="AK702" s="73"/>
      <c r="AL702" s="73"/>
      <c r="AM702" s="73"/>
      <c r="AN702" s="73"/>
      <c r="AO702" s="73"/>
      <c r="AP702" s="73"/>
      <c r="AQ702" s="73"/>
      <c r="AR702" s="73"/>
      <c r="AS702" s="73"/>
      <c r="AT702" s="73"/>
      <c r="AU702" s="73"/>
      <c r="AV702" s="73"/>
      <c r="AW702" s="73"/>
      <c r="AX702" s="73"/>
      <c r="AY702" s="73"/>
      <c r="AZ702" s="73"/>
      <c r="BA702" s="73"/>
      <c r="BB702" s="73">
        <v>73</v>
      </c>
      <c r="BC702" s="73">
        <v>73.02</v>
      </c>
      <c r="BD702" s="73"/>
      <c r="BE702" s="73">
        <v>151.29</v>
      </c>
      <c r="BF702" s="15">
        <v>158.85</v>
      </c>
      <c r="BG702" s="15">
        <v>91.37</v>
      </c>
      <c r="BH702" s="15">
        <v>83.49</v>
      </c>
      <c r="BI702" s="73">
        <v>48.93</v>
      </c>
      <c r="BJ702" s="15">
        <v>37.619999999999997</v>
      </c>
      <c r="BK702" s="15">
        <v>41.39</v>
      </c>
      <c r="BL702" s="15">
        <v>50.62</v>
      </c>
      <c r="BM702" s="15">
        <v>96.99</v>
      </c>
      <c r="BN702" s="73">
        <v>89.9</v>
      </c>
      <c r="BO702" s="15">
        <v>11.48</v>
      </c>
      <c r="BP702" s="15">
        <v>30.35</v>
      </c>
      <c r="BQ702" s="15">
        <v>58.27</v>
      </c>
      <c r="BU702" s="73"/>
      <c r="BV702" s="73"/>
      <c r="BW702" s="73"/>
      <c r="BX702" s="73"/>
      <c r="BY702" s="73"/>
      <c r="BZ702" s="73"/>
      <c r="CA702" s="73"/>
      <c r="CB702" s="73"/>
      <c r="CC702" s="73"/>
      <c r="CD702" s="73"/>
      <c r="CE702" s="73"/>
      <c r="CF702" s="73"/>
    </row>
    <row r="703" spans="1:84">
      <c r="A703" s="71">
        <v>38472</v>
      </c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  <c r="AJ703" s="73"/>
      <c r="AK703" s="73"/>
      <c r="AL703" s="73"/>
      <c r="AM703" s="73"/>
      <c r="AN703" s="73"/>
      <c r="AO703" s="73"/>
      <c r="AP703" s="73"/>
      <c r="AQ703" s="73"/>
      <c r="AR703" s="73"/>
      <c r="AS703" s="73"/>
      <c r="AT703" s="73"/>
      <c r="AU703" s="73"/>
      <c r="AV703" s="73"/>
      <c r="AW703" s="73"/>
      <c r="AX703" s="73"/>
      <c r="AY703" s="73"/>
      <c r="AZ703" s="73"/>
      <c r="BA703" s="73"/>
      <c r="BB703" s="73">
        <v>72.94</v>
      </c>
      <c r="BC703" s="73">
        <v>72.63</v>
      </c>
      <c r="BD703" s="73"/>
      <c r="BE703" s="73">
        <v>148.43</v>
      </c>
      <c r="BF703" s="15">
        <v>155.07</v>
      </c>
      <c r="BG703" s="15">
        <v>91.04</v>
      </c>
      <c r="BH703" s="15">
        <v>82.56</v>
      </c>
      <c r="BI703" s="73">
        <v>51.2</v>
      </c>
      <c r="BJ703" s="15">
        <v>38.020000000000003</v>
      </c>
      <c r="BK703" s="15">
        <v>42.87</v>
      </c>
      <c r="BL703" s="15">
        <v>50.52</v>
      </c>
      <c r="BM703" s="15">
        <v>98.06</v>
      </c>
      <c r="BN703" s="73">
        <v>91.7</v>
      </c>
      <c r="BO703" s="15">
        <v>11.69</v>
      </c>
      <c r="BP703" s="15">
        <v>35.340000000000003</v>
      </c>
      <c r="BQ703" s="15">
        <v>56.6</v>
      </c>
      <c r="BU703" s="73"/>
      <c r="BV703" s="73"/>
      <c r="BW703" s="73"/>
      <c r="BX703" s="73"/>
      <c r="BY703" s="73"/>
      <c r="BZ703" s="73"/>
      <c r="CA703" s="73"/>
      <c r="CB703" s="73"/>
      <c r="CC703" s="73"/>
      <c r="CD703" s="73"/>
      <c r="CE703" s="73"/>
      <c r="CF703" s="73"/>
    </row>
    <row r="704" spans="1:84">
      <c r="A704" s="71">
        <v>38479</v>
      </c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  <c r="AJ704" s="73"/>
      <c r="AK704" s="73"/>
      <c r="AL704" s="73"/>
      <c r="AM704" s="73"/>
      <c r="AN704" s="73"/>
      <c r="AO704" s="73"/>
      <c r="AP704" s="73"/>
      <c r="AQ704" s="73"/>
      <c r="AR704" s="73"/>
      <c r="AS704" s="73"/>
      <c r="AT704" s="73"/>
      <c r="AU704" s="73"/>
      <c r="AV704" s="73"/>
      <c r="AW704" s="73"/>
      <c r="AX704" s="73"/>
      <c r="AY704" s="73"/>
      <c r="AZ704" s="73"/>
      <c r="BA704" s="73"/>
      <c r="BB704" s="73">
        <v>73.150000000000006</v>
      </c>
      <c r="BC704" s="73">
        <v>72.650000000000006</v>
      </c>
      <c r="BD704" s="73"/>
      <c r="BE704" s="73">
        <v>139.53</v>
      </c>
      <c r="BF704" s="15">
        <v>156.63</v>
      </c>
      <c r="BG704" s="15">
        <v>92.38</v>
      </c>
      <c r="BH704" s="15">
        <v>82.14</v>
      </c>
      <c r="BI704" s="73">
        <v>53.19</v>
      </c>
      <c r="BJ704" s="15">
        <v>38.14</v>
      </c>
      <c r="BK704" s="15">
        <v>44.88</v>
      </c>
      <c r="BL704" s="15">
        <v>49.95</v>
      </c>
      <c r="BM704" s="15">
        <v>97.62</v>
      </c>
      <c r="BN704" s="73">
        <v>88.84</v>
      </c>
      <c r="BO704" s="15">
        <v>11.79</v>
      </c>
      <c r="BP704" s="15">
        <v>31.36</v>
      </c>
      <c r="BQ704" s="15">
        <v>48.94</v>
      </c>
      <c r="BU704" s="73"/>
      <c r="BV704" s="73"/>
      <c r="BW704" s="73"/>
      <c r="BX704" s="73"/>
      <c r="BY704" s="73"/>
      <c r="BZ704" s="73"/>
      <c r="CA704" s="73"/>
      <c r="CB704" s="73"/>
      <c r="CC704" s="73"/>
      <c r="CD704" s="73"/>
      <c r="CE704" s="73"/>
      <c r="CF704" s="73"/>
    </row>
    <row r="705" spans="1:84">
      <c r="A705" s="71">
        <v>38486</v>
      </c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  <c r="AJ705" s="73"/>
      <c r="AK705" s="73"/>
      <c r="AL705" s="73"/>
      <c r="AM705" s="73"/>
      <c r="AN705" s="73"/>
      <c r="AO705" s="73"/>
      <c r="AP705" s="73"/>
      <c r="AQ705" s="73"/>
      <c r="AR705" s="73"/>
      <c r="AS705" s="73"/>
      <c r="AT705" s="73"/>
      <c r="AU705" s="73"/>
      <c r="AV705" s="73"/>
      <c r="AW705" s="73"/>
      <c r="AX705" s="73"/>
      <c r="AY705" s="73"/>
      <c r="AZ705" s="73"/>
      <c r="BA705" s="73"/>
      <c r="BB705" s="73">
        <v>73.42</v>
      </c>
      <c r="BC705" s="73">
        <v>72.14</v>
      </c>
      <c r="BD705" s="73"/>
      <c r="BE705" s="73">
        <v>139.19</v>
      </c>
      <c r="BF705" s="15">
        <v>151.22999999999999</v>
      </c>
      <c r="BG705" s="15">
        <v>92.06</v>
      </c>
      <c r="BH705" s="15">
        <v>82.81</v>
      </c>
      <c r="BI705" s="73">
        <v>53.52</v>
      </c>
      <c r="BJ705" s="15">
        <v>38.6</v>
      </c>
      <c r="BK705" s="15">
        <v>47.74</v>
      </c>
      <c r="BL705" s="15">
        <v>52.3</v>
      </c>
      <c r="BM705" s="15">
        <v>98.44</v>
      </c>
      <c r="BN705" s="73">
        <v>89.61</v>
      </c>
      <c r="BO705" s="15">
        <v>11.86</v>
      </c>
      <c r="BP705" s="15">
        <v>31.23</v>
      </c>
      <c r="BQ705" s="15">
        <v>48.91</v>
      </c>
      <c r="BU705" s="73"/>
      <c r="BV705" s="73"/>
      <c r="BW705" s="73"/>
      <c r="BX705" s="73"/>
      <c r="BY705" s="73"/>
      <c r="BZ705" s="73"/>
      <c r="CA705" s="73"/>
      <c r="CB705" s="73"/>
      <c r="CC705" s="73"/>
      <c r="CD705" s="73"/>
      <c r="CE705" s="73"/>
      <c r="CF705" s="73"/>
    </row>
    <row r="706" spans="1:84">
      <c r="A706" s="71">
        <v>38493</v>
      </c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  <c r="AJ706" s="73"/>
      <c r="AK706" s="73"/>
      <c r="AL706" s="73"/>
      <c r="AM706" s="73"/>
      <c r="AN706" s="73"/>
      <c r="AO706" s="73"/>
      <c r="AP706" s="73"/>
      <c r="AQ706" s="73"/>
      <c r="AR706" s="73"/>
      <c r="AS706" s="73"/>
      <c r="AT706" s="73"/>
      <c r="AU706" s="73"/>
      <c r="AV706" s="73"/>
      <c r="AW706" s="73"/>
      <c r="AX706" s="73"/>
      <c r="AY706" s="73"/>
      <c r="AZ706" s="73"/>
      <c r="BA706" s="73"/>
      <c r="BB706" s="73">
        <v>73.180000000000007</v>
      </c>
      <c r="BC706" s="73">
        <v>73.2</v>
      </c>
      <c r="BD706" s="73"/>
      <c r="BE706" s="73">
        <v>137.4</v>
      </c>
      <c r="BF706" s="15">
        <v>135.28</v>
      </c>
      <c r="BG706" s="15">
        <v>91.62</v>
      </c>
      <c r="BH706" s="15">
        <v>83.46</v>
      </c>
      <c r="BI706" s="73">
        <v>54.89</v>
      </c>
      <c r="BJ706" s="15">
        <v>39.369999999999997</v>
      </c>
      <c r="BK706" s="15">
        <v>48.77</v>
      </c>
      <c r="BL706" s="15">
        <v>52.38</v>
      </c>
      <c r="BM706" s="15">
        <v>101.1</v>
      </c>
      <c r="BN706" s="73">
        <v>86.69</v>
      </c>
      <c r="BO706" s="15">
        <v>11.75</v>
      </c>
      <c r="BP706" s="15">
        <v>32.520000000000003</v>
      </c>
      <c r="BQ706" s="15">
        <v>49.63</v>
      </c>
      <c r="BU706" s="73"/>
      <c r="BV706" s="73"/>
      <c r="BW706" s="73"/>
      <c r="BX706" s="73"/>
      <c r="BY706" s="73"/>
      <c r="BZ706" s="73"/>
      <c r="CA706" s="73"/>
      <c r="CB706" s="73"/>
      <c r="CC706" s="73"/>
      <c r="CD706" s="73"/>
      <c r="CE706" s="73"/>
      <c r="CF706" s="73"/>
    </row>
    <row r="707" spans="1:84">
      <c r="A707" s="71">
        <v>38500</v>
      </c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  <c r="AJ707" s="73"/>
      <c r="AK707" s="73"/>
      <c r="AL707" s="73"/>
      <c r="AM707" s="73"/>
      <c r="AN707" s="73"/>
      <c r="AO707" s="73"/>
      <c r="AP707" s="73"/>
      <c r="AQ707" s="73"/>
      <c r="AR707" s="73"/>
      <c r="AS707" s="73"/>
      <c r="AT707" s="73"/>
      <c r="AU707" s="73"/>
      <c r="AV707" s="73"/>
      <c r="AW707" s="73"/>
      <c r="AX707" s="73"/>
      <c r="AY707" s="73"/>
      <c r="AZ707" s="73"/>
      <c r="BA707" s="73"/>
      <c r="BB707" s="73">
        <v>73.38</v>
      </c>
      <c r="BC707" s="73">
        <v>71.69</v>
      </c>
      <c r="BD707" s="73"/>
      <c r="BE707" s="73">
        <v>139.81</v>
      </c>
      <c r="BF707" s="15">
        <v>129.66</v>
      </c>
      <c r="BG707" s="15">
        <v>91.68</v>
      </c>
      <c r="BH707" s="15">
        <v>82.39</v>
      </c>
      <c r="BI707" s="73">
        <v>54.76</v>
      </c>
      <c r="BJ707" s="15">
        <v>39.99</v>
      </c>
      <c r="BK707" s="15">
        <v>49.05</v>
      </c>
      <c r="BL707" s="15">
        <v>53.81</v>
      </c>
      <c r="BM707" s="15">
        <v>101.04</v>
      </c>
      <c r="BN707" s="73">
        <v>88.56</v>
      </c>
      <c r="BO707" s="15">
        <v>11.73</v>
      </c>
      <c r="BP707" s="15">
        <v>31.84</v>
      </c>
      <c r="BQ707" s="15">
        <v>49.81</v>
      </c>
      <c r="BU707" s="73"/>
      <c r="BV707" s="73"/>
      <c r="BW707" s="73"/>
      <c r="BX707" s="73"/>
      <c r="BY707" s="73"/>
      <c r="BZ707" s="73"/>
      <c r="CA707" s="73"/>
      <c r="CB707" s="73"/>
      <c r="CC707" s="73"/>
      <c r="CD707" s="73"/>
      <c r="CE707" s="73"/>
      <c r="CF707" s="73"/>
    </row>
    <row r="708" spans="1:84">
      <c r="A708" s="71">
        <v>38507</v>
      </c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  <c r="AJ708" s="73"/>
      <c r="AK708" s="73"/>
      <c r="AL708" s="73"/>
      <c r="AM708" s="73"/>
      <c r="AN708" s="73"/>
      <c r="AO708" s="73"/>
      <c r="AP708" s="73"/>
      <c r="AQ708" s="73"/>
      <c r="AR708" s="73"/>
      <c r="AS708" s="73"/>
      <c r="AT708" s="73"/>
      <c r="AU708" s="73"/>
      <c r="AV708" s="73"/>
      <c r="AW708" s="73"/>
      <c r="AX708" s="73"/>
      <c r="AY708" s="73"/>
      <c r="AZ708" s="73"/>
      <c r="BA708" s="73"/>
      <c r="BB708" s="73">
        <v>73.56</v>
      </c>
      <c r="BC708" s="73">
        <v>72.47</v>
      </c>
      <c r="BD708" s="73"/>
      <c r="BE708" s="73">
        <v>137.35</v>
      </c>
      <c r="BF708" s="15">
        <v>129.12</v>
      </c>
      <c r="BG708" s="15">
        <v>91.93</v>
      </c>
      <c r="BH708" s="15">
        <v>87.65</v>
      </c>
      <c r="BI708" s="73">
        <v>55.4</v>
      </c>
      <c r="BJ708" s="15">
        <v>39.799999999999997</v>
      </c>
      <c r="BK708" s="15">
        <v>50.11</v>
      </c>
      <c r="BL708" s="15">
        <v>53.54</v>
      </c>
      <c r="BM708" s="15">
        <v>100.66</v>
      </c>
      <c r="BN708" s="73">
        <v>86.96</v>
      </c>
      <c r="BO708" s="15">
        <v>11.8</v>
      </c>
      <c r="BP708" s="15">
        <v>33.39</v>
      </c>
      <c r="BQ708" s="15">
        <v>47.63</v>
      </c>
      <c r="BU708" s="73"/>
      <c r="BV708" s="73"/>
      <c r="BW708" s="73"/>
      <c r="BX708" s="73"/>
      <c r="BY708" s="73"/>
      <c r="BZ708" s="73"/>
      <c r="CA708" s="73"/>
      <c r="CB708" s="73"/>
      <c r="CC708" s="73"/>
      <c r="CD708" s="73"/>
      <c r="CE708" s="73"/>
      <c r="CF708" s="73"/>
    </row>
    <row r="709" spans="1:84">
      <c r="A709" s="71">
        <v>38514</v>
      </c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  <c r="AJ709" s="73"/>
      <c r="AK709" s="73"/>
      <c r="AL709" s="73"/>
      <c r="AM709" s="73"/>
      <c r="AN709" s="73"/>
      <c r="AO709" s="73"/>
      <c r="AP709" s="73"/>
      <c r="AQ709" s="73"/>
      <c r="AR709" s="73"/>
      <c r="AS709" s="73"/>
      <c r="AT709" s="73"/>
      <c r="AU709" s="73"/>
      <c r="AV709" s="73"/>
      <c r="AW709" s="73"/>
      <c r="AX709" s="73"/>
      <c r="AY709" s="73"/>
      <c r="AZ709" s="73"/>
      <c r="BA709" s="73"/>
      <c r="BB709" s="73">
        <v>73.77</v>
      </c>
      <c r="BC709" s="73">
        <v>73.09</v>
      </c>
      <c r="BD709" s="73"/>
      <c r="BE709" s="73">
        <v>137.86000000000001</v>
      </c>
      <c r="BF709" s="15">
        <v>128.13</v>
      </c>
      <c r="BG709" s="15">
        <v>94.73</v>
      </c>
      <c r="BH709" s="15">
        <v>84.84</v>
      </c>
      <c r="BI709" s="73">
        <v>56.17</v>
      </c>
      <c r="BJ709" s="15">
        <v>40.75</v>
      </c>
      <c r="BK709" s="15">
        <v>51.09</v>
      </c>
      <c r="BL709" s="15">
        <v>54.64</v>
      </c>
      <c r="BM709" s="15">
        <v>100.3</v>
      </c>
      <c r="BN709" s="73">
        <v>87.29</v>
      </c>
      <c r="BO709" s="15">
        <v>11.66</v>
      </c>
      <c r="BP709" s="15">
        <v>32</v>
      </c>
      <c r="BQ709" s="15">
        <v>49.74</v>
      </c>
      <c r="BU709" s="73"/>
      <c r="BV709" s="73"/>
      <c r="BW709" s="73"/>
      <c r="BX709" s="73"/>
      <c r="BY709" s="73"/>
      <c r="BZ709" s="73"/>
      <c r="CA709" s="73"/>
      <c r="CB709" s="73"/>
      <c r="CC709" s="73"/>
      <c r="CD709" s="73"/>
      <c r="CE709" s="73"/>
      <c r="CF709" s="73"/>
    </row>
    <row r="710" spans="1:84">
      <c r="A710" s="71">
        <v>38521</v>
      </c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  <c r="AJ710" s="73"/>
      <c r="AK710" s="73"/>
      <c r="AL710" s="73"/>
      <c r="AM710" s="73"/>
      <c r="AN710" s="73"/>
      <c r="AO710" s="73"/>
      <c r="AP710" s="73"/>
      <c r="AQ710" s="73"/>
      <c r="AR710" s="73"/>
      <c r="AS710" s="73"/>
      <c r="AT710" s="73"/>
      <c r="AU710" s="73"/>
      <c r="AV710" s="73"/>
      <c r="AW710" s="73"/>
      <c r="AX710" s="73"/>
      <c r="AY710" s="73"/>
      <c r="AZ710" s="73"/>
      <c r="BA710" s="73"/>
      <c r="BB710" s="73">
        <v>73.31</v>
      </c>
      <c r="BC710" s="73">
        <v>71.72</v>
      </c>
      <c r="BD710" s="73"/>
      <c r="BE710" s="73">
        <v>136.38999999999999</v>
      </c>
      <c r="BF710" s="15">
        <v>122.58</v>
      </c>
      <c r="BG710" s="15">
        <v>92.07</v>
      </c>
      <c r="BH710" s="15">
        <v>82.49</v>
      </c>
      <c r="BI710" s="73">
        <v>57.7</v>
      </c>
      <c r="BJ710" s="15">
        <v>43.18</v>
      </c>
      <c r="BK710" s="15">
        <v>51.63</v>
      </c>
      <c r="BL710" s="15">
        <v>54.67</v>
      </c>
      <c r="BM710" s="15">
        <v>100.79</v>
      </c>
      <c r="BN710" s="73">
        <v>83.74</v>
      </c>
      <c r="BO710" s="15">
        <v>11.71</v>
      </c>
      <c r="BP710" s="15">
        <v>32.96</v>
      </c>
      <c r="BQ710" s="15">
        <v>49.33</v>
      </c>
      <c r="BU710" s="73"/>
      <c r="BV710" s="73"/>
      <c r="BW710" s="73"/>
      <c r="BX710" s="73"/>
      <c r="BY710" s="73"/>
      <c r="BZ710" s="73"/>
      <c r="CA710" s="73"/>
      <c r="CB710" s="73"/>
      <c r="CC710" s="73"/>
      <c r="CD710" s="73"/>
      <c r="CE710" s="73"/>
      <c r="CF710" s="73"/>
    </row>
    <row r="711" spans="1:84">
      <c r="A711" s="71">
        <v>38528</v>
      </c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  <c r="AJ711" s="73"/>
      <c r="AK711" s="73"/>
      <c r="AL711" s="73"/>
      <c r="AM711" s="73"/>
      <c r="AN711" s="73"/>
      <c r="AO711" s="73"/>
      <c r="AP711" s="73"/>
      <c r="AQ711" s="73"/>
      <c r="AR711" s="73"/>
      <c r="AS711" s="73"/>
      <c r="AT711" s="73"/>
      <c r="AU711" s="73"/>
      <c r="AV711" s="73"/>
      <c r="AW711" s="73"/>
      <c r="AX711" s="73"/>
      <c r="AY711" s="73"/>
      <c r="AZ711" s="73"/>
      <c r="BA711" s="73"/>
      <c r="BB711" s="73">
        <v>73.31</v>
      </c>
      <c r="BC711" s="73">
        <v>71.760000000000005</v>
      </c>
      <c r="BD711" s="73"/>
      <c r="BE711" s="73">
        <v>137.85</v>
      </c>
      <c r="BF711" s="15">
        <v>120.29</v>
      </c>
      <c r="BG711" s="15">
        <v>91.39</v>
      </c>
      <c r="BH711" s="15">
        <v>85.39</v>
      </c>
      <c r="BI711" s="73">
        <v>57.13</v>
      </c>
      <c r="BJ711" s="15">
        <v>42.87</v>
      </c>
      <c r="BK711" s="15">
        <v>54.64</v>
      </c>
      <c r="BL711" s="15">
        <v>53.9</v>
      </c>
      <c r="BM711" s="15">
        <v>100.03</v>
      </c>
      <c r="BN711" s="73">
        <v>83.32</v>
      </c>
      <c r="BO711" s="15">
        <v>11.69</v>
      </c>
      <c r="BP711" s="15">
        <v>32.35</v>
      </c>
      <c r="BQ711" s="15">
        <v>49.69</v>
      </c>
      <c r="BU711" s="73"/>
      <c r="BV711" s="73"/>
      <c r="BW711" s="73"/>
      <c r="BX711" s="73"/>
      <c r="BY711" s="73"/>
      <c r="BZ711" s="73"/>
      <c r="CA711" s="73"/>
      <c r="CB711" s="73"/>
      <c r="CC711" s="73"/>
      <c r="CD711" s="73"/>
      <c r="CE711" s="73"/>
      <c r="CF711" s="73"/>
    </row>
    <row r="712" spans="1:84">
      <c r="A712" s="71">
        <v>38535</v>
      </c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  <c r="AJ712" s="73"/>
      <c r="AK712" s="73"/>
      <c r="AL712" s="73"/>
      <c r="AM712" s="73"/>
      <c r="AN712" s="73"/>
      <c r="AO712" s="73"/>
      <c r="AP712" s="73"/>
      <c r="AQ712" s="73"/>
      <c r="AR712" s="73"/>
      <c r="AS712" s="73"/>
      <c r="AT712" s="73"/>
      <c r="AU712" s="73"/>
      <c r="AV712" s="73"/>
      <c r="AW712" s="73"/>
      <c r="AX712" s="73"/>
      <c r="AY712" s="73"/>
      <c r="AZ712" s="73"/>
      <c r="BA712" s="73"/>
      <c r="BB712" s="73">
        <v>73.47</v>
      </c>
      <c r="BC712" s="73">
        <v>71.27</v>
      </c>
      <c r="BD712" s="73"/>
      <c r="BE712" s="73">
        <v>141.13</v>
      </c>
      <c r="BF712" s="15">
        <v>124.06</v>
      </c>
      <c r="BG712" s="15">
        <v>92.32</v>
      </c>
      <c r="BH712" s="15">
        <v>87.12</v>
      </c>
      <c r="BI712" s="73">
        <v>59.02</v>
      </c>
      <c r="BJ712" s="15">
        <v>43.1</v>
      </c>
      <c r="BK712" s="15">
        <v>60.68</v>
      </c>
      <c r="BL712" s="15">
        <v>57.36</v>
      </c>
      <c r="BM712" s="15">
        <v>99.33</v>
      </c>
      <c r="BN712" s="73">
        <v>90.37</v>
      </c>
      <c r="BO712" s="15">
        <v>11.69</v>
      </c>
      <c r="BP712" s="15">
        <v>32.24</v>
      </c>
      <c r="BQ712" s="15">
        <v>49.02</v>
      </c>
      <c r="BU712" s="73"/>
      <c r="BV712" s="73"/>
      <c r="BW712" s="73"/>
      <c r="BX712" s="73"/>
      <c r="BY712" s="73"/>
      <c r="BZ712" s="73"/>
      <c r="CA712" s="73"/>
      <c r="CB712" s="73"/>
      <c r="CC712" s="73"/>
      <c r="CD712" s="73"/>
      <c r="CE712" s="73"/>
      <c r="CF712" s="73"/>
    </row>
    <row r="713" spans="1:84">
      <c r="A713" s="71">
        <v>38542</v>
      </c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  <c r="AJ713" s="73"/>
      <c r="AK713" s="73"/>
      <c r="AL713" s="73"/>
      <c r="AM713" s="73"/>
      <c r="AN713" s="73"/>
      <c r="AO713" s="73"/>
      <c r="AP713" s="73"/>
      <c r="AQ713" s="73"/>
      <c r="AR713" s="73"/>
      <c r="AS713" s="73"/>
      <c r="AT713" s="73"/>
      <c r="AU713" s="73"/>
      <c r="AV713" s="73"/>
      <c r="AW713" s="73"/>
      <c r="AX713" s="73"/>
      <c r="AY713" s="73"/>
      <c r="AZ713" s="73"/>
      <c r="BA713" s="73"/>
      <c r="BB713" s="73">
        <v>73.510000000000005</v>
      </c>
      <c r="BC713" s="73">
        <v>72.930000000000007</v>
      </c>
      <c r="BD713" s="73"/>
      <c r="BE713" s="73">
        <v>144.59</v>
      </c>
      <c r="BF713" s="15">
        <v>122</v>
      </c>
      <c r="BG713" s="15">
        <v>93.19</v>
      </c>
      <c r="BH713" s="15">
        <v>88.96</v>
      </c>
      <c r="BI713" s="73">
        <v>59.83</v>
      </c>
      <c r="BJ713" s="15">
        <v>44.6</v>
      </c>
      <c r="BK713" s="15">
        <v>58.23</v>
      </c>
      <c r="BL713" s="15">
        <v>58.72</v>
      </c>
      <c r="BM713" s="15">
        <v>102.1</v>
      </c>
      <c r="BN713" s="73">
        <v>83.57</v>
      </c>
      <c r="BO713" s="15">
        <v>11.61</v>
      </c>
      <c r="BP713" s="15">
        <v>32.54</v>
      </c>
      <c r="BQ713" s="15">
        <v>49.91</v>
      </c>
      <c r="BU713" s="73"/>
      <c r="BV713" s="73"/>
      <c r="BW713" s="73"/>
      <c r="BX713" s="73"/>
      <c r="BY713" s="73"/>
      <c r="BZ713" s="73"/>
      <c r="CA713" s="73"/>
      <c r="CB713" s="73"/>
      <c r="CC713" s="73"/>
      <c r="CD713" s="73"/>
      <c r="CE713" s="73"/>
      <c r="CF713" s="73"/>
    </row>
    <row r="714" spans="1:84">
      <c r="A714" s="71">
        <v>38549</v>
      </c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  <c r="AJ714" s="73"/>
      <c r="AK714" s="73"/>
      <c r="AL714" s="73"/>
      <c r="AM714" s="73"/>
      <c r="AN714" s="73"/>
      <c r="AO714" s="73"/>
      <c r="AP714" s="73"/>
      <c r="AQ714" s="73"/>
      <c r="AR714" s="73"/>
      <c r="AS714" s="73"/>
      <c r="AT714" s="73"/>
      <c r="AU714" s="73"/>
      <c r="AV714" s="73"/>
      <c r="AW714" s="73"/>
      <c r="AX714" s="73"/>
      <c r="AY714" s="73"/>
      <c r="AZ714" s="73"/>
      <c r="BA714" s="73"/>
      <c r="BB714" s="73">
        <v>73.52</v>
      </c>
      <c r="BC714" s="73">
        <v>72.86</v>
      </c>
      <c r="BD714" s="73"/>
      <c r="BE714" s="73">
        <v>143.72</v>
      </c>
      <c r="BF714" s="15">
        <v>122.64</v>
      </c>
      <c r="BG714" s="15">
        <v>93.97</v>
      </c>
      <c r="BH714" s="15">
        <v>87.26</v>
      </c>
      <c r="BI714" s="73">
        <v>59.45</v>
      </c>
      <c r="BJ714" s="15">
        <v>45.11</v>
      </c>
      <c r="BK714" s="15">
        <v>60.93</v>
      </c>
      <c r="BL714" s="15">
        <v>59.55</v>
      </c>
      <c r="BM714" s="15">
        <v>100.83</v>
      </c>
      <c r="BN714" s="73">
        <v>81.260000000000005</v>
      </c>
      <c r="BO714" s="15">
        <v>11.82</v>
      </c>
      <c r="BP714" s="15">
        <v>34.36</v>
      </c>
      <c r="BQ714" s="15">
        <v>49.73</v>
      </c>
      <c r="BU714" s="73"/>
      <c r="BV714" s="73"/>
      <c r="BW714" s="73"/>
      <c r="BX714" s="73"/>
      <c r="BY714" s="73"/>
      <c r="BZ714" s="73"/>
      <c r="CA714" s="73"/>
      <c r="CB714" s="73"/>
      <c r="CC714" s="73"/>
      <c r="CD714" s="73"/>
      <c r="CE714" s="73"/>
      <c r="CF714" s="73"/>
    </row>
    <row r="715" spans="1:84">
      <c r="A715" s="71">
        <v>38556</v>
      </c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  <c r="AJ715" s="73"/>
      <c r="AK715" s="73"/>
      <c r="AL715" s="73"/>
      <c r="AM715" s="73"/>
      <c r="AN715" s="73"/>
      <c r="AO715" s="73"/>
      <c r="AP715" s="73"/>
      <c r="AQ715" s="73"/>
      <c r="AR715" s="73"/>
      <c r="AS715" s="73"/>
      <c r="AT715" s="73"/>
      <c r="AU715" s="73"/>
      <c r="AV715" s="73"/>
      <c r="AW715" s="73"/>
      <c r="AX715" s="73"/>
      <c r="AY715" s="73"/>
      <c r="AZ715" s="73"/>
      <c r="BA715" s="73"/>
      <c r="BB715" s="73">
        <v>73.92</v>
      </c>
      <c r="BC715" s="73">
        <v>72.95</v>
      </c>
      <c r="BD715" s="73"/>
      <c r="BE715" s="73">
        <v>141.81</v>
      </c>
      <c r="BF715" s="15">
        <v>121.84</v>
      </c>
      <c r="BG715" s="15">
        <v>92.27</v>
      </c>
      <c r="BH715" s="15">
        <v>82.84</v>
      </c>
      <c r="BI715" s="73">
        <v>61</v>
      </c>
      <c r="BJ715" s="15">
        <v>46.17</v>
      </c>
      <c r="BK715" s="15">
        <v>65.22</v>
      </c>
      <c r="BL715" s="15">
        <v>57.6</v>
      </c>
      <c r="BM715" s="15">
        <v>101.54</v>
      </c>
      <c r="BN715" s="73">
        <v>78.87</v>
      </c>
      <c r="BO715" s="15">
        <v>11.95</v>
      </c>
      <c r="BP715" s="15">
        <v>31.69</v>
      </c>
      <c r="BQ715" s="15">
        <v>49.7</v>
      </c>
      <c r="BU715" s="73"/>
      <c r="BV715" s="73"/>
      <c r="BW715" s="73"/>
      <c r="BX715" s="73"/>
      <c r="BY715" s="73"/>
      <c r="BZ715" s="73"/>
      <c r="CA715" s="73"/>
      <c r="CB715" s="73"/>
      <c r="CC715" s="73"/>
      <c r="CD715" s="73"/>
      <c r="CE715" s="73"/>
      <c r="CF715" s="73"/>
    </row>
    <row r="716" spans="1:84">
      <c r="A716" s="71">
        <v>38563</v>
      </c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  <c r="AJ716" s="73"/>
      <c r="AK716" s="73"/>
      <c r="AL716" s="73"/>
      <c r="AM716" s="73"/>
      <c r="AN716" s="73"/>
      <c r="AO716" s="73"/>
      <c r="AP716" s="73"/>
      <c r="AQ716" s="73"/>
      <c r="AR716" s="73"/>
      <c r="AS716" s="73"/>
      <c r="AT716" s="73"/>
      <c r="AU716" s="73"/>
      <c r="AV716" s="73"/>
      <c r="AW716" s="73"/>
      <c r="AX716" s="73"/>
      <c r="AY716" s="73"/>
      <c r="AZ716" s="73"/>
      <c r="BA716" s="73"/>
      <c r="BB716" s="73">
        <v>73.540000000000006</v>
      </c>
      <c r="BC716" s="73">
        <v>71.45</v>
      </c>
      <c r="BD716" s="73"/>
      <c r="BE716" s="73">
        <v>135.72999999999999</v>
      </c>
      <c r="BF716" s="15">
        <v>125</v>
      </c>
      <c r="BG716" s="15">
        <v>86.98</v>
      </c>
      <c r="BH716" s="15">
        <v>80.78</v>
      </c>
      <c r="BI716" s="73">
        <v>60.3</v>
      </c>
      <c r="BJ716" s="15">
        <v>45.31</v>
      </c>
      <c r="BK716" s="15">
        <v>64.540000000000006</v>
      </c>
      <c r="BL716" s="15">
        <v>57.52</v>
      </c>
      <c r="BM716" s="15">
        <v>102.3</v>
      </c>
      <c r="BN716" s="73">
        <v>75.25</v>
      </c>
      <c r="BO716" s="15">
        <v>11.92</v>
      </c>
      <c r="BP716" s="15">
        <v>35.24</v>
      </c>
      <c r="BQ716" s="15">
        <v>55.89</v>
      </c>
      <c r="BU716" s="73"/>
      <c r="BV716" s="73"/>
      <c r="BW716" s="73"/>
      <c r="BX716" s="73"/>
      <c r="BY716" s="73"/>
      <c r="BZ716" s="73"/>
      <c r="CA716" s="73"/>
      <c r="CB716" s="73"/>
      <c r="CC716" s="73"/>
      <c r="CD716" s="73"/>
      <c r="CE716" s="73"/>
      <c r="CF716" s="73"/>
    </row>
    <row r="717" spans="1:84">
      <c r="A717" s="71">
        <v>38570</v>
      </c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  <c r="AJ717" s="73"/>
      <c r="AK717" s="73"/>
      <c r="AL717" s="73"/>
      <c r="AM717" s="73"/>
      <c r="AN717" s="73"/>
      <c r="AO717" s="73"/>
      <c r="AP717" s="73"/>
      <c r="AQ717" s="73"/>
      <c r="AR717" s="73"/>
      <c r="AS717" s="73"/>
      <c r="AT717" s="73"/>
      <c r="AU717" s="73"/>
      <c r="AV717" s="73"/>
      <c r="AW717" s="73"/>
      <c r="AX717" s="73"/>
      <c r="AY717" s="73"/>
      <c r="AZ717" s="73"/>
      <c r="BA717" s="73"/>
      <c r="BB717" s="73">
        <v>73.53</v>
      </c>
      <c r="BC717" s="73">
        <v>71.72</v>
      </c>
      <c r="BD717" s="73"/>
      <c r="BE717" s="73">
        <v>130.41999999999999</v>
      </c>
      <c r="BF717" s="15">
        <v>125.93</v>
      </c>
      <c r="BG717" s="15">
        <v>89.69</v>
      </c>
      <c r="BH717" s="15">
        <v>81.34</v>
      </c>
      <c r="BI717" s="73">
        <v>60.71</v>
      </c>
      <c r="BJ717" s="15">
        <v>45.21</v>
      </c>
      <c r="BK717" s="15">
        <v>63.05</v>
      </c>
      <c r="BL717" s="15">
        <v>55.69</v>
      </c>
      <c r="BM717" s="15">
        <v>101.95</v>
      </c>
      <c r="BN717" s="73">
        <v>74.28</v>
      </c>
      <c r="BO717" s="15">
        <v>11.78</v>
      </c>
      <c r="BP717" s="15">
        <v>40.96</v>
      </c>
      <c r="BQ717" s="15">
        <v>59.59</v>
      </c>
      <c r="BU717" s="73"/>
      <c r="BV717" s="73"/>
      <c r="BW717" s="73"/>
      <c r="BX717" s="73"/>
      <c r="BY717" s="73"/>
      <c r="BZ717" s="73"/>
      <c r="CA717" s="73"/>
      <c r="CB717" s="73"/>
      <c r="CC717" s="73"/>
      <c r="CD717" s="73"/>
      <c r="CE717" s="73"/>
      <c r="CF717" s="73"/>
    </row>
    <row r="718" spans="1:84">
      <c r="A718" s="71">
        <v>38577</v>
      </c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  <c r="AJ718" s="73"/>
      <c r="AK718" s="73"/>
      <c r="AL718" s="73"/>
      <c r="AM718" s="73"/>
      <c r="AN718" s="73"/>
      <c r="AO718" s="73"/>
      <c r="AP718" s="73"/>
      <c r="AQ718" s="73"/>
      <c r="AR718" s="73"/>
      <c r="AS718" s="73"/>
      <c r="AT718" s="73"/>
      <c r="AU718" s="73"/>
      <c r="AV718" s="73"/>
      <c r="AW718" s="73"/>
      <c r="AX718" s="73"/>
      <c r="AY718" s="73"/>
      <c r="AZ718" s="73"/>
      <c r="BA718" s="73"/>
      <c r="BB718" s="73">
        <v>73.38</v>
      </c>
      <c r="BC718" s="73">
        <v>71.319999999999993</v>
      </c>
      <c r="BD718" s="73"/>
      <c r="BE718" s="73">
        <v>132.07</v>
      </c>
      <c r="BF718" s="15">
        <v>126.02</v>
      </c>
      <c r="BG718" s="15">
        <v>85.38</v>
      </c>
      <c r="BH718" s="15">
        <v>79.81</v>
      </c>
      <c r="BI718" s="73">
        <v>59.67</v>
      </c>
      <c r="BJ718" s="15">
        <v>45.84</v>
      </c>
      <c r="BK718" s="15">
        <v>61.76</v>
      </c>
      <c r="BL718" s="15">
        <v>56.92</v>
      </c>
      <c r="BM718" s="15">
        <v>101.89</v>
      </c>
      <c r="BN718" s="73">
        <v>75.349999999999994</v>
      </c>
      <c r="BO718" s="15">
        <v>11.82</v>
      </c>
      <c r="BP718" s="15">
        <v>39.1</v>
      </c>
      <c r="BQ718" s="15">
        <v>61.45</v>
      </c>
      <c r="BU718" s="73"/>
      <c r="BV718" s="73"/>
      <c r="BW718" s="73"/>
      <c r="BX718" s="73"/>
      <c r="BY718" s="73"/>
      <c r="BZ718" s="73"/>
      <c r="CA718" s="73"/>
      <c r="CB718" s="73"/>
      <c r="CC718" s="73"/>
      <c r="CD718" s="73"/>
      <c r="CE718" s="73"/>
      <c r="CF718" s="73"/>
    </row>
    <row r="719" spans="1:84">
      <c r="A719" s="71">
        <v>38584</v>
      </c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  <c r="AJ719" s="73"/>
      <c r="AK719" s="73"/>
      <c r="AL719" s="73"/>
      <c r="AM719" s="73"/>
      <c r="AN719" s="73"/>
      <c r="AO719" s="73"/>
      <c r="AP719" s="73"/>
      <c r="AQ719" s="73"/>
      <c r="AR719" s="73"/>
      <c r="AS719" s="73"/>
      <c r="AT719" s="73"/>
      <c r="AU719" s="73"/>
      <c r="AV719" s="73"/>
      <c r="AW719" s="73"/>
      <c r="AX719" s="73"/>
      <c r="AY719" s="73"/>
      <c r="AZ719" s="73"/>
      <c r="BA719" s="73"/>
      <c r="BB719" s="73">
        <v>73.53</v>
      </c>
      <c r="BC719" s="73">
        <v>71.38</v>
      </c>
      <c r="BD719" s="73"/>
      <c r="BE719" s="73">
        <v>132.32</v>
      </c>
      <c r="BF719" s="15">
        <v>129.85</v>
      </c>
      <c r="BG719" s="15">
        <v>90.13</v>
      </c>
      <c r="BH719" s="15">
        <v>78.87</v>
      </c>
      <c r="BI719" s="73">
        <v>59.8</v>
      </c>
      <c r="BJ719" s="15">
        <v>45.79</v>
      </c>
      <c r="BK719" s="15">
        <v>60.21</v>
      </c>
      <c r="BL719" s="15">
        <v>57.23</v>
      </c>
      <c r="BM719" s="15">
        <v>103.8</v>
      </c>
      <c r="BN719" s="73">
        <v>78.97</v>
      </c>
      <c r="BO719" s="15">
        <v>11.72</v>
      </c>
      <c r="BP719" s="15">
        <v>43.35</v>
      </c>
      <c r="BQ719" s="15">
        <v>64.819999999999993</v>
      </c>
      <c r="BU719" s="73"/>
      <c r="BV719" s="73"/>
      <c r="BW719" s="73"/>
      <c r="BX719" s="73"/>
      <c r="BY719" s="73"/>
      <c r="BZ719" s="73"/>
      <c r="CA719" s="73"/>
      <c r="CB719" s="73"/>
      <c r="CC719" s="73"/>
      <c r="CD719" s="73"/>
      <c r="CE719" s="73"/>
      <c r="CF719" s="73"/>
    </row>
    <row r="720" spans="1:84">
      <c r="A720" s="71">
        <v>38591</v>
      </c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  <c r="AJ720" s="73"/>
      <c r="AK720" s="73"/>
      <c r="AL720" s="73"/>
      <c r="AM720" s="73"/>
      <c r="AN720" s="73"/>
      <c r="AO720" s="73"/>
      <c r="AP720" s="73"/>
      <c r="AQ720" s="73"/>
      <c r="AR720" s="73"/>
      <c r="AS720" s="73"/>
      <c r="AT720" s="73"/>
      <c r="AU720" s="73"/>
      <c r="AV720" s="73"/>
      <c r="AW720" s="73"/>
      <c r="AX720" s="73"/>
      <c r="AY720" s="73"/>
      <c r="AZ720" s="73"/>
      <c r="BA720" s="73"/>
      <c r="BB720" s="73">
        <v>73.48</v>
      </c>
      <c r="BC720" s="73">
        <v>71.38</v>
      </c>
      <c r="BD720" s="73"/>
      <c r="BE720" s="73">
        <v>132.34</v>
      </c>
      <c r="BF720" s="15">
        <v>130.38</v>
      </c>
      <c r="BG720" s="15">
        <v>88.2</v>
      </c>
      <c r="BH720" s="15">
        <v>79.290000000000006</v>
      </c>
      <c r="BI720" s="73">
        <v>60.72</v>
      </c>
      <c r="BJ720" s="15">
        <v>45.93</v>
      </c>
      <c r="BK720" s="15">
        <v>59.2</v>
      </c>
      <c r="BL720" s="15">
        <v>58.04</v>
      </c>
      <c r="BM720" s="15">
        <v>111.4</v>
      </c>
      <c r="BN720" s="73">
        <v>82.63</v>
      </c>
      <c r="BO720" s="15">
        <v>11.83</v>
      </c>
      <c r="BP720" s="15">
        <v>39.33</v>
      </c>
      <c r="BQ720" s="15">
        <v>64.94</v>
      </c>
      <c r="BU720" s="73"/>
      <c r="BV720" s="73"/>
      <c r="BW720" s="73"/>
      <c r="BX720" s="73"/>
      <c r="BY720" s="73"/>
      <c r="BZ720" s="73"/>
      <c r="CA720" s="73"/>
      <c r="CB720" s="73"/>
      <c r="CC720" s="73"/>
      <c r="CD720" s="73"/>
      <c r="CE720" s="73"/>
      <c r="CF720" s="73"/>
    </row>
    <row r="721" spans="1:84">
      <c r="A721" s="71">
        <v>38598</v>
      </c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  <c r="AJ721" s="73"/>
      <c r="AK721" s="73"/>
      <c r="AL721" s="73"/>
      <c r="AM721" s="73"/>
      <c r="AN721" s="73"/>
      <c r="AO721" s="73"/>
      <c r="AP721" s="73"/>
      <c r="AQ721" s="73"/>
      <c r="AR721" s="73"/>
      <c r="AS721" s="73"/>
      <c r="AT721" s="73"/>
      <c r="AU721" s="73"/>
      <c r="AV721" s="73"/>
      <c r="AW721" s="73"/>
      <c r="AX721" s="73"/>
      <c r="AY721" s="73"/>
      <c r="AZ721" s="73"/>
      <c r="BA721" s="73"/>
      <c r="BB721" s="73">
        <v>74.14</v>
      </c>
      <c r="BC721" s="73">
        <v>73.09</v>
      </c>
      <c r="BD721" s="73"/>
      <c r="BE721" s="73">
        <v>133.63</v>
      </c>
      <c r="BF721" s="15">
        <v>131.88999999999999</v>
      </c>
      <c r="BG721" s="15">
        <v>88.95</v>
      </c>
      <c r="BH721" s="15">
        <v>81.42</v>
      </c>
      <c r="BI721" s="73">
        <v>63.28</v>
      </c>
      <c r="BJ721" s="15">
        <v>46.66</v>
      </c>
      <c r="BK721" s="15">
        <v>59.26</v>
      </c>
      <c r="BL721" s="15">
        <v>58.97</v>
      </c>
      <c r="BM721" s="15">
        <v>116.34</v>
      </c>
      <c r="BN721" s="73">
        <v>88.47</v>
      </c>
      <c r="BO721" s="15">
        <v>11.6</v>
      </c>
      <c r="BP721" s="15">
        <v>36.380000000000003</v>
      </c>
      <c r="BQ721" s="15">
        <v>64.930000000000007</v>
      </c>
      <c r="BU721" s="73"/>
      <c r="BV721" s="73"/>
      <c r="BW721" s="73"/>
      <c r="BX721" s="73"/>
      <c r="BY721" s="73"/>
      <c r="BZ721" s="73"/>
      <c r="CA721" s="73"/>
      <c r="CB721" s="73"/>
      <c r="CC721" s="73"/>
      <c r="CD721" s="73"/>
      <c r="CE721" s="73"/>
      <c r="CF721" s="73"/>
    </row>
    <row r="722" spans="1:84">
      <c r="A722" s="71">
        <v>38605</v>
      </c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  <c r="AJ722" s="73"/>
      <c r="AK722" s="73"/>
      <c r="AL722" s="73"/>
      <c r="AM722" s="73"/>
      <c r="AN722" s="73"/>
      <c r="AO722" s="73"/>
      <c r="AP722" s="73"/>
      <c r="AQ722" s="73"/>
      <c r="AR722" s="73"/>
      <c r="AS722" s="73"/>
      <c r="AT722" s="73"/>
      <c r="AU722" s="73"/>
      <c r="AV722" s="73"/>
      <c r="AW722" s="73"/>
      <c r="AX722" s="73"/>
      <c r="AY722" s="73"/>
      <c r="AZ722" s="73"/>
      <c r="BA722" s="73"/>
      <c r="BB722" s="73">
        <v>74.400000000000006</v>
      </c>
      <c r="BC722" s="73">
        <v>74.2</v>
      </c>
      <c r="BD722" s="73"/>
      <c r="BE722" s="73">
        <v>141.33000000000001</v>
      </c>
      <c r="BF722" s="15">
        <v>141.56</v>
      </c>
      <c r="BG722" s="15">
        <v>91.02</v>
      </c>
      <c r="BH722" s="15">
        <v>86.74</v>
      </c>
      <c r="BI722" s="73">
        <v>63.68</v>
      </c>
      <c r="BJ722" s="15">
        <v>46.1</v>
      </c>
      <c r="BK722" s="15">
        <v>58.95</v>
      </c>
      <c r="BL722" s="15">
        <v>62.36</v>
      </c>
      <c r="BM722" s="15">
        <v>121.69</v>
      </c>
      <c r="BN722" s="73">
        <v>94.07</v>
      </c>
      <c r="BO722" s="15">
        <v>11.82</v>
      </c>
      <c r="BP722" s="15">
        <v>42.64</v>
      </c>
      <c r="BQ722" s="15">
        <v>65.959999999999994</v>
      </c>
      <c r="BU722" s="73"/>
      <c r="BV722" s="73"/>
      <c r="BW722" s="73"/>
      <c r="BX722" s="73"/>
      <c r="BY722" s="73"/>
      <c r="BZ722" s="73"/>
      <c r="CA722" s="73"/>
      <c r="CB722" s="73"/>
      <c r="CC722" s="73"/>
      <c r="CD722" s="73"/>
      <c r="CE722" s="73"/>
      <c r="CF722" s="73"/>
    </row>
    <row r="723" spans="1:84">
      <c r="A723" s="71">
        <v>38612</v>
      </c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  <c r="AJ723" s="73"/>
      <c r="AK723" s="73"/>
      <c r="AL723" s="73"/>
      <c r="AM723" s="73"/>
      <c r="AN723" s="73"/>
      <c r="AO723" s="73"/>
      <c r="AP723" s="73"/>
      <c r="AQ723" s="73"/>
      <c r="AR723" s="73"/>
      <c r="AS723" s="73"/>
      <c r="AT723" s="73"/>
      <c r="AU723" s="73"/>
      <c r="AV723" s="73"/>
      <c r="AW723" s="73"/>
      <c r="AX723" s="73"/>
      <c r="AY723" s="73"/>
      <c r="AZ723" s="73"/>
      <c r="BA723" s="73"/>
      <c r="BB723" s="73">
        <v>74.599999999999994</v>
      </c>
      <c r="BC723" s="73">
        <v>73.14</v>
      </c>
      <c r="BD723" s="73"/>
      <c r="BE723" s="73">
        <v>147.24</v>
      </c>
      <c r="BF723" s="15">
        <v>144</v>
      </c>
      <c r="BG723" s="15">
        <v>93.74</v>
      </c>
      <c r="BH723" s="15">
        <v>86.25</v>
      </c>
      <c r="BI723" s="73">
        <v>64.52</v>
      </c>
      <c r="BJ723" s="15">
        <v>47.65</v>
      </c>
      <c r="BK723" s="15">
        <v>60.35</v>
      </c>
      <c r="BL723" s="15">
        <v>65.33</v>
      </c>
      <c r="BM723" s="15">
        <v>126.28</v>
      </c>
      <c r="BN723" s="73">
        <v>97.79</v>
      </c>
      <c r="BO723" s="15">
        <v>11.69</v>
      </c>
      <c r="BP723" s="15">
        <v>45.17</v>
      </c>
      <c r="BQ723" s="15">
        <v>69.91</v>
      </c>
      <c r="BU723" s="73"/>
      <c r="BV723" s="73"/>
      <c r="BW723" s="73"/>
      <c r="BX723" s="73"/>
      <c r="BY723" s="73"/>
      <c r="BZ723" s="73"/>
      <c r="CA723" s="73"/>
      <c r="CB723" s="73"/>
      <c r="CC723" s="73"/>
      <c r="CD723" s="73"/>
      <c r="CE723" s="73"/>
      <c r="CF723" s="73"/>
    </row>
    <row r="724" spans="1:84">
      <c r="A724" s="71">
        <v>38619</v>
      </c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  <c r="AJ724" s="73"/>
      <c r="AK724" s="73"/>
      <c r="AL724" s="73"/>
      <c r="AM724" s="73"/>
      <c r="AN724" s="73"/>
      <c r="AO724" s="73"/>
      <c r="AP724" s="73"/>
      <c r="AQ724" s="73"/>
      <c r="AR724" s="73"/>
      <c r="AS724" s="73"/>
      <c r="AT724" s="73"/>
      <c r="AU724" s="73"/>
      <c r="AV724" s="73"/>
      <c r="AW724" s="73"/>
      <c r="AX724" s="73"/>
      <c r="AY724" s="73"/>
      <c r="AZ724" s="73"/>
      <c r="BA724" s="73"/>
      <c r="BB724" s="73">
        <v>74.099999999999994</v>
      </c>
      <c r="BC724" s="73">
        <v>70.209999999999994</v>
      </c>
      <c r="BD724" s="73"/>
      <c r="BE724" s="73">
        <v>140.12</v>
      </c>
      <c r="BF724" s="15">
        <v>144.38999999999999</v>
      </c>
      <c r="BG724" s="15">
        <v>92.54</v>
      </c>
      <c r="BH724" s="15">
        <v>84.79</v>
      </c>
      <c r="BI724" s="73">
        <v>63.61</v>
      </c>
      <c r="BJ724" s="15">
        <v>48.08</v>
      </c>
      <c r="BK724" s="15">
        <v>60.3</v>
      </c>
      <c r="BL724" s="15">
        <v>66.61</v>
      </c>
      <c r="BM724" s="15">
        <v>127.53</v>
      </c>
      <c r="BN724" s="73">
        <v>99.73</v>
      </c>
      <c r="BO724" s="15">
        <v>11.92</v>
      </c>
      <c r="BP724" s="15">
        <v>45.81</v>
      </c>
      <c r="BQ724" s="15">
        <v>71.98</v>
      </c>
      <c r="BU724" s="73"/>
      <c r="BV724" s="73"/>
      <c r="BW724" s="73"/>
      <c r="BX724" s="73"/>
      <c r="BY724" s="73"/>
      <c r="BZ724" s="73"/>
      <c r="CA724" s="73"/>
      <c r="CB724" s="73"/>
      <c r="CC724" s="73"/>
      <c r="CD724" s="73"/>
      <c r="CE724" s="73"/>
      <c r="CF724" s="73"/>
    </row>
    <row r="725" spans="1:84">
      <c r="A725" s="71">
        <v>38626</v>
      </c>
      <c r="BB725" s="16">
        <v>73.83</v>
      </c>
      <c r="BC725" s="16">
        <v>69.48</v>
      </c>
      <c r="BE725" s="73">
        <v>124.64</v>
      </c>
      <c r="BF725" s="15">
        <v>141.94</v>
      </c>
      <c r="BG725" s="15">
        <v>86.61</v>
      </c>
      <c r="BH725" s="15">
        <v>79.11</v>
      </c>
      <c r="BI725" s="73">
        <v>64.12</v>
      </c>
      <c r="BJ725" s="15">
        <v>48.3</v>
      </c>
      <c r="BK725" s="15">
        <v>57.89</v>
      </c>
      <c r="BL725" s="15">
        <v>65.760000000000005</v>
      </c>
      <c r="BM725" s="15">
        <v>127.65</v>
      </c>
      <c r="BN725" s="73">
        <v>96.74</v>
      </c>
      <c r="BO725" s="15">
        <v>11.6</v>
      </c>
      <c r="BP725" s="15">
        <v>49.86</v>
      </c>
      <c r="BQ725" s="15">
        <v>74.55</v>
      </c>
    </row>
    <row r="726" spans="1:84">
      <c r="A726" s="71">
        <v>38633</v>
      </c>
      <c r="BB726" s="16">
        <v>73.55</v>
      </c>
      <c r="BC726" s="16">
        <v>69.58</v>
      </c>
      <c r="BE726" s="16">
        <v>124.02</v>
      </c>
      <c r="BF726" s="15">
        <v>134.96</v>
      </c>
      <c r="BG726" s="15">
        <v>85.47</v>
      </c>
      <c r="BH726" s="15">
        <v>72.72</v>
      </c>
      <c r="BI726" s="16">
        <v>64.959999999999994</v>
      </c>
      <c r="BJ726" s="15">
        <v>48.06</v>
      </c>
      <c r="BK726" s="15">
        <v>55.48</v>
      </c>
      <c r="BL726" s="15">
        <v>67.45</v>
      </c>
      <c r="BM726" s="15">
        <v>129.9</v>
      </c>
      <c r="BN726" s="16">
        <v>91.04</v>
      </c>
      <c r="BO726" s="15">
        <v>11.68</v>
      </c>
      <c r="BP726" s="15">
        <v>51.27</v>
      </c>
      <c r="BQ726" s="15">
        <v>74.959999999999994</v>
      </c>
    </row>
    <row r="727" spans="1:84">
      <c r="A727" s="71">
        <v>38640</v>
      </c>
      <c r="BB727" s="16">
        <v>73.33</v>
      </c>
      <c r="BC727" s="16">
        <v>68.81</v>
      </c>
      <c r="BE727" s="16">
        <v>121.97</v>
      </c>
      <c r="BF727" s="15">
        <v>127.28</v>
      </c>
      <c r="BG727" s="15">
        <v>83.56</v>
      </c>
      <c r="BH727" s="15">
        <v>69.83</v>
      </c>
      <c r="BI727" s="16">
        <v>63.56</v>
      </c>
      <c r="BJ727" s="15">
        <v>47.33</v>
      </c>
      <c r="BK727" s="15">
        <v>51.31</v>
      </c>
      <c r="BL727" s="15">
        <v>65.069999999999993</v>
      </c>
      <c r="BM727" s="15">
        <v>127</v>
      </c>
      <c r="BN727" s="16">
        <v>87.33</v>
      </c>
      <c r="BO727" s="15">
        <v>11.56</v>
      </c>
      <c r="BP727" s="15">
        <v>50.43</v>
      </c>
      <c r="BQ727" s="15">
        <v>73.86</v>
      </c>
    </row>
    <row r="728" spans="1:84">
      <c r="A728" s="71">
        <v>38647</v>
      </c>
      <c r="BB728" s="16">
        <v>73.010000000000005</v>
      </c>
      <c r="BC728" s="16">
        <v>68.69</v>
      </c>
      <c r="BE728" s="16">
        <v>117.75</v>
      </c>
      <c r="BF728" s="15">
        <v>123.76</v>
      </c>
      <c r="BG728" s="15">
        <v>74.150000000000006</v>
      </c>
      <c r="BH728" s="15">
        <v>64.930000000000007</v>
      </c>
      <c r="BI728" s="16">
        <v>62.52</v>
      </c>
      <c r="BJ728" s="15">
        <v>46.01</v>
      </c>
      <c r="BK728" s="15">
        <v>48.75</v>
      </c>
      <c r="BL728" s="15">
        <v>62.19</v>
      </c>
      <c r="BM728" s="15">
        <v>122.5</v>
      </c>
      <c r="BN728" s="16">
        <v>87.87</v>
      </c>
      <c r="BO728" s="15">
        <v>11.38</v>
      </c>
      <c r="BP728" s="15">
        <v>52.92</v>
      </c>
      <c r="BQ728" s="15">
        <v>75.459999999999994</v>
      </c>
    </row>
    <row r="729" spans="1:84">
      <c r="A729" s="71">
        <v>38654</v>
      </c>
      <c r="BB729" s="16">
        <v>71.31</v>
      </c>
      <c r="BC729" s="16">
        <v>66.53</v>
      </c>
      <c r="BE729" s="16">
        <v>109.93</v>
      </c>
      <c r="BF729" s="15">
        <v>115.9</v>
      </c>
      <c r="BG729" s="15">
        <v>73.67</v>
      </c>
      <c r="BH729" s="15">
        <v>59.71</v>
      </c>
      <c r="BI729" s="16">
        <v>58.32</v>
      </c>
      <c r="BJ729" s="15">
        <v>43.65</v>
      </c>
      <c r="BK729" s="15">
        <v>46.85</v>
      </c>
      <c r="BL729" s="15">
        <v>60.94</v>
      </c>
      <c r="BM729" s="15">
        <v>117.63</v>
      </c>
      <c r="BN729" s="16">
        <v>89.98</v>
      </c>
      <c r="BO729" s="15">
        <v>11.58</v>
      </c>
      <c r="BP729" s="15">
        <v>51.23</v>
      </c>
      <c r="BQ729" s="15">
        <v>73.52</v>
      </c>
    </row>
    <row r="730" spans="1:84">
      <c r="A730" s="71">
        <v>38661</v>
      </c>
      <c r="BB730" s="16">
        <v>71.959999999999994</v>
      </c>
      <c r="BC730" s="16">
        <v>67.5</v>
      </c>
      <c r="BE730" s="16">
        <v>106.54</v>
      </c>
      <c r="BF730" s="15">
        <v>104.14</v>
      </c>
      <c r="BG730" s="15">
        <v>71.7</v>
      </c>
      <c r="BH730" s="15">
        <v>61.85</v>
      </c>
      <c r="BI730" s="16">
        <v>53.26</v>
      </c>
      <c r="BJ730" s="15">
        <v>32.200000000000003</v>
      </c>
      <c r="BK730" s="15">
        <v>44.71</v>
      </c>
      <c r="BL730" s="15">
        <v>52.44</v>
      </c>
      <c r="BM730" s="15">
        <v>108.82</v>
      </c>
      <c r="BN730" s="16">
        <v>82.36</v>
      </c>
      <c r="BO730" s="15">
        <v>11.41</v>
      </c>
      <c r="BP730" s="15">
        <v>52</v>
      </c>
      <c r="BQ730" s="15">
        <v>71.930000000000007</v>
      </c>
    </row>
    <row r="731" spans="1:84">
      <c r="A731" s="71">
        <v>38668</v>
      </c>
      <c r="BB731" s="16">
        <v>71.81</v>
      </c>
      <c r="BC731" s="16">
        <v>67.400000000000006</v>
      </c>
      <c r="BE731" s="16">
        <v>103.22</v>
      </c>
      <c r="BF731" s="15">
        <v>105.23</v>
      </c>
      <c r="BG731" s="15">
        <v>70.88</v>
      </c>
      <c r="BH731" s="15">
        <v>62.38</v>
      </c>
      <c r="BI731" s="16">
        <v>48.82</v>
      </c>
      <c r="BJ731" s="15">
        <v>30.16</v>
      </c>
      <c r="BK731" s="15">
        <v>40.96</v>
      </c>
      <c r="BL731" s="15">
        <v>49.57</v>
      </c>
      <c r="BM731" s="15">
        <v>103.47</v>
      </c>
      <c r="BN731" s="16">
        <v>79.569999999999993</v>
      </c>
      <c r="BO731" s="15">
        <v>11.35</v>
      </c>
      <c r="BP731" s="15">
        <v>50.2</v>
      </c>
      <c r="BQ731" s="15">
        <v>72.97</v>
      </c>
    </row>
    <row r="732" spans="1:84">
      <c r="A732" s="71">
        <v>38675</v>
      </c>
      <c r="BB732" s="16">
        <v>71.34</v>
      </c>
      <c r="BC732" s="16">
        <v>66.89</v>
      </c>
      <c r="BE732" s="16">
        <v>103.2</v>
      </c>
      <c r="BF732" s="15">
        <v>104.79</v>
      </c>
      <c r="BG732" s="15">
        <v>66.31</v>
      </c>
      <c r="BH732" s="15">
        <v>58.63</v>
      </c>
      <c r="BI732" s="16">
        <v>47.13</v>
      </c>
      <c r="BJ732" s="15">
        <v>27.82</v>
      </c>
      <c r="BK732" s="15">
        <v>40.11</v>
      </c>
      <c r="BL732" s="15">
        <v>44.98</v>
      </c>
      <c r="BM732" s="15">
        <v>92.67</v>
      </c>
      <c r="BN732" s="16">
        <v>80.650000000000006</v>
      </c>
      <c r="BO732" s="15">
        <v>11.43</v>
      </c>
      <c r="BP732" s="15">
        <v>50.12</v>
      </c>
      <c r="BQ732" s="15">
        <v>75.05</v>
      </c>
    </row>
    <row r="733" spans="1:84">
      <c r="A733" s="71">
        <v>38682</v>
      </c>
      <c r="BB733" s="16">
        <v>71.05</v>
      </c>
      <c r="BC733" s="16">
        <v>66.03</v>
      </c>
      <c r="BE733" s="16">
        <v>101.76</v>
      </c>
      <c r="BF733" s="15">
        <v>102.25</v>
      </c>
      <c r="BG733" s="15">
        <v>65.37</v>
      </c>
      <c r="BH733" s="15">
        <v>53.76</v>
      </c>
      <c r="BI733" s="16">
        <v>47.96</v>
      </c>
      <c r="BJ733" s="15">
        <v>27.71</v>
      </c>
      <c r="BK733" s="15">
        <v>39.11</v>
      </c>
      <c r="BL733" s="15">
        <v>45.92</v>
      </c>
      <c r="BM733" s="15">
        <v>94.17</v>
      </c>
      <c r="BN733" s="16">
        <v>79.239999999999995</v>
      </c>
      <c r="BO733" s="15">
        <v>11.35</v>
      </c>
      <c r="BP733" s="15">
        <v>50.41</v>
      </c>
      <c r="BQ733" s="15">
        <v>74.78</v>
      </c>
    </row>
    <row r="734" spans="1:84">
      <c r="A734" s="71">
        <v>38689</v>
      </c>
      <c r="BB734" s="16">
        <v>70.73</v>
      </c>
      <c r="BC734" s="16">
        <v>64.5</v>
      </c>
      <c r="BE734" s="16">
        <v>101.99</v>
      </c>
      <c r="BF734" s="15">
        <v>96.34</v>
      </c>
      <c r="BG734" s="15">
        <v>66.959999999999994</v>
      </c>
      <c r="BH734" s="15">
        <v>53.85</v>
      </c>
      <c r="BI734" s="16">
        <v>44.87</v>
      </c>
      <c r="BJ734" s="15">
        <v>28.66</v>
      </c>
      <c r="BK734" s="15">
        <v>38.71</v>
      </c>
      <c r="BL734" s="15">
        <v>44.35</v>
      </c>
      <c r="BM734" s="15">
        <v>92.99</v>
      </c>
      <c r="BN734" s="16">
        <v>80.98</v>
      </c>
      <c r="BO734" s="15">
        <v>11.36</v>
      </c>
      <c r="BP734" s="15">
        <v>49.64</v>
      </c>
      <c r="BQ734" s="15">
        <v>74.62</v>
      </c>
    </row>
    <row r="735" spans="1:84">
      <c r="A735" s="71">
        <v>38696</v>
      </c>
      <c r="BB735" s="16">
        <v>70.19</v>
      </c>
      <c r="BC735" s="16">
        <v>64.42</v>
      </c>
      <c r="BE735" s="16">
        <v>101.87</v>
      </c>
      <c r="BF735" s="15">
        <v>98.59</v>
      </c>
      <c r="BG735" s="15">
        <v>66.42</v>
      </c>
      <c r="BH735" s="15">
        <v>54.79</v>
      </c>
      <c r="BI735" s="16">
        <v>44.04</v>
      </c>
      <c r="BJ735" s="15">
        <v>28.48</v>
      </c>
      <c r="BK735" s="15">
        <v>37.26</v>
      </c>
      <c r="BL735" s="15">
        <v>42.34</v>
      </c>
      <c r="BM735" s="15">
        <v>89.98</v>
      </c>
      <c r="BN735" s="16">
        <v>78.010000000000005</v>
      </c>
      <c r="BO735" s="15">
        <v>11.46</v>
      </c>
      <c r="BP735" s="15">
        <v>50.46</v>
      </c>
      <c r="BQ735" s="15">
        <v>73.7</v>
      </c>
    </row>
    <row r="736" spans="1:84">
      <c r="A736" s="71">
        <v>38703</v>
      </c>
      <c r="BB736" s="16">
        <v>69.92</v>
      </c>
      <c r="BC736" s="16">
        <v>63.76</v>
      </c>
      <c r="BE736" s="16">
        <v>101.04</v>
      </c>
      <c r="BF736" s="15">
        <v>98.41</v>
      </c>
      <c r="BG736" s="15">
        <v>64.680000000000007</v>
      </c>
      <c r="BH736" s="15">
        <v>54.56</v>
      </c>
      <c r="BI736" s="16">
        <v>41.94</v>
      </c>
      <c r="BJ736" s="15">
        <v>24.92</v>
      </c>
      <c r="BK736" s="15">
        <v>35.81</v>
      </c>
      <c r="BL736" s="15">
        <v>40.35</v>
      </c>
      <c r="BM736" s="15">
        <v>92.22</v>
      </c>
      <c r="BN736" s="16">
        <v>80.56</v>
      </c>
      <c r="BO736" s="15">
        <v>11.27</v>
      </c>
      <c r="BP736" s="15">
        <v>48.51</v>
      </c>
      <c r="BQ736" s="15">
        <v>73.650000000000006</v>
      </c>
    </row>
    <row r="737" spans="1:69">
      <c r="A737" s="71">
        <v>38710</v>
      </c>
      <c r="BB737" s="16">
        <v>69.45</v>
      </c>
      <c r="BC737" s="16">
        <v>62.33</v>
      </c>
      <c r="BE737" s="16">
        <v>100.9</v>
      </c>
      <c r="BF737" s="15">
        <v>97.18</v>
      </c>
      <c r="BG737" s="15">
        <v>66.09</v>
      </c>
      <c r="BH737" s="15">
        <v>53.24</v>
      </c>
      <c r="BI737" s="16">
        <v>40.200000000000003</v>
      </c>
      <c r="BJ737" s="15">
        <v>24.11</v>
      </c>
      <c r="BK737" s="15">
        <v>34.409999999999997</v>
      </c>
      <c r="BL737" s="15">
        <v>40.06</v>
      </c>
      <c r="BM737" s="15">
        <v>88.01</v>
      </c>
      <c r="BN737" s="16">
        <v>82.34</v>
      </c>
      <c r="BO737" s="15">
        <v>11.2</v>
      </c>
      <c r="BP737" s="15">
        <v>52.72</v>
      </c>
      <c r="BQ737" s="15">
        <v>74.150000000000006</v>
      </c>
    </row>
    <row r="738" spans="1:69">
      <c r="A738" s="71">
        <v>38717</v>
      </c>
      <c r="BB738" s="16">
        <v>69.33</v>
      </c>
      <c r="BC738" s="16">
        <v>63.33</v>
      </c>
      <c r="BE738" s="16">
        <v>99.55</v>
      </c>
      <c r="BF738" s="15">
        <v>93.91</v>
      </c>
      <c r="BG738" s="15">
        <v>60.78</v>
      </c>
      <c r="BH738" s="15">
        <v>50.36</v>
      </c>
      <c r="BI738" s="16">
        <v>40.53</v>
      </c>
      <c r="BJ738" s="15">
        <v>25.59</v>
      </c>
      <c r="BK738" s="15">
        <v>36.11</v>
      </c>
      <c r="BL738" s="15">
        <v>40.46</v>
      </c>
      <c r="BM738" s="15">
        <v>92.12</v>
      </c>
      <c r="BN738" s="16">
        <v>83.53</v>
      </c>
      <c r="BO738" s="15">
        <v>11.36</v>
      </c>
      <c r="BP738" s="15">
        <v>50.58</v>
      </c>
      <c r="BQ738" s="15">
        <v>74.59</v>
      </c>
    </row>
    <row r="739" spans="1:69">
      <c r="A739" s="71">
        <v>38724</v>
      </c>
      <c r="BB739" s="16">
        <v>69.56</v>
      </c>
      <c r="BC739" s="16">
        <v>63.39</v>
      </c>
      <c r="BE739" s="16">
        <v>100.42</v>
      </c>
      <c r="BF739" s="15">
        <v>90.11</v>
      </c>
      <c r="BG739" s="15">
        <v>60.92</v>
      </c>
      <c r="BH739" s="15">
        <v>50.93</v>
      </c>
      <c r="BI739" s="16">
        <v>40.47</v>
      </c>
      <c r="BJ739" s="15">
        <v>24.28</v>
      </c>
      <c r="BK739" s="15">
        <v>33.97</v>
      </c>
      <c r="BL739" s="15">
        <v>40.65</v>
      </c>
      <c r="BM739" s="15">
        <v>93.39</v>
      </c>
      <c r="BN739" s="16">
        <v>85.82</v>
      </c>
      <c r="BO739" s="15">
        <v>11.6</v>
      </c>
      <c r="BP739" s="15">
        <v>48.86</v>
      </c>
      <c r="BQ739" s="15">
        <v>74.83</v>
      </c>
    </row>
    <row r="740" spans="1:69">
      <c r="A740" s="71">
        <v>38731</v>
      </c>
      <c r="BB740" s="16">
        <v>69.58</v>
      </c>
      <c r="BC740" s="16">
        <v>63.21</v>
      </c>
      <c r="BE740" s="16">
        <v>96.94</v>
      </c>
      <c r="BF740" s="15">
        <v>92.01</v>
      </c>
      <c r="BG740" s="15">
        <v>59.3</v>
      </c>
      <c r="BH740" s="15">
        <v>49.77</v>
      </c>
      <c r="BI740" s="16">
        <v>40.19</v>
      </c>
      <c r="BJ740" s="15">
        <v>23.93</v>
      </c>
      <c r="BK740" s="15">
        <v>34.450000000000003</v>
      </c>
      <c r="BL740" s="15">
        <v>40.340000000000003</v>
      </c>
      <c r="BM740" s="15">
        <v>93.56</v>
      </c>
      <c r="BN740" s="16">
        <v>93.18</v>
      </c>
      <c r="BO740" s="15">
        <v>11.17</v>
      </c>
      <c r="BP740" s="15">
        <v>47.03</v>
      </c>
      <c r="BQ740" s="15">
        <v>74.180000000000007</v>
      </c>
    </row>
    <row r="741" spans="1:69">
      <c r="A741" s="71">
        <v>38738</v>
      </c>
      <c r="BB741" s="16">
        <v>68.75</v>
      </c>
      <c r="BC741" s="16">
        <v>62.4</v>
      </c>
      <c r="BE741" s="16">
        <v>96.56</v>
      </c>
      <c r="BF741" s="15">
        <v>95.26</v>
      </c>
      <c r="BG741" s="15">
        <v>59.82</v>
      </c>
      <c r="BH741" s="15">
        <v>50.4</v>
      </c>
      <c r="BI741" s="16">
        <v>40.19</v>
      </c>
      <c r="BJ741" s="15">
        <v>24.11</v>
      </c>
      <c r="BK741" s="15">
        <v>32.590000000000003</v>
      </c>
      <c r="BL741" s="15">
        <v>40.56</v>
      </c>
      <c r="BM741" s="15">
        <v>94.26</v>
      </c>
      <c r="BN741" s="16">
        <v>97.82</v>
      </c>
      <c r="BO741" s="15">
        <v>11.86</v>
      </c>
      <c r="BP741" s="15">
        <v>46.6</v>
      </c>
      <c r="BQ741" s="15">
        <v>74.37</v>
      </c>
    </row>
    <row r="742" spans="1:69">
      <c r="A742" s="71">
        <v>38745</v>
      </c>
      <c r="BB742" s="16">
        <v>68.37</v>
      </c>
      <c r="BC742" s="16">
        <v>63.66</v>
      </c>
      <c r="BE742" s="16">
        <v>97.82</v>
      </c>
      <c r="BF742" s="15">
        <v>90.84</v>
      </c>
      <c r="BG742" s="15">
        <v>60.48</v>
      </c>
      <c r="BH742" s="15">
        <v>52.28</v>
      </c>
      <c r="BI742" s="16">
        <v>40.020000000000003</v>
      </c>
      <c r="BJ742" s="15">
        <v>24.15</v>
      </c>
      <c r="BK742" s="15">
        <v>33.99</v>
      </c>
      <c r="BL742" s="15">
        <v>40.11</v>
      </c>
      <c r="BM742" s="15">
        <v>93.25</v>
      </c>
      <c r="BN742" s="16">
        <v>100.25</v>
      </c>
      <c r="BO742" s="15">
        <v>11.3</v>
      </c>
      <c r="BP742" s="15">
        <v>52.35</v>
      </c>
      <c r="BQ742" s="15">
        <v>72.14</v>
      </c>
    </row>
    <row r="743" spans="1:69">
      <c r="A743" s="71">
        <v>38752</v>
      </c>
      <c r="BB743" s="16">
        <v>68.17</v>
      </c>
      <c r="BC743" s="16">
        <v>62.94</v>
      </c>
      <c r="BE743" s="16">
        <v>102.15</v>
      </c>
      <c r="BF743" s="15">
        <v>90.27</v>
      </c>
      <c r="BG743" s="15">
        <v>62.59</v>
      </c>
      <c r="BH743" s="15">
        <v>58.82</v>
      </c>
      <c r="BI743" s="16">
        <v>40.24</v>
      </c>
      <c r="BJ743" s="15">
        <v>24.14</v>
      </c>
      <c r="BK743" s="15">
        <v>34.229999999999997</v>
      </c>
      <c r="BL743" s="15">
        <v>39.31</v>
      </c>
      <c r="BM743" s="15">
        <v>95.33</v>
      </c>
      <c r="BN743" s="16">
        <v>97.76</v>
      </c>
      <c r="BO743" s="15">
        <v>11.47</v>
      </c>
      <c r="BP743" s="15">
        <v>45.69</v>
      </c>
      <c r="BQ743" s="15">
        <v>60.38</v>
      </c>
    </row>
    <row r="744" spans="1:69">
      <c r="A744" s="71">
        <v>38759</v>
      </c>
      <c r="BB744" s="16">
        <v>68.2</v>
      </c>
      <c r="BC744" s="16">
        <v>62.87</v>
      </c>
      <c r="BE744" s="16">
        <v>104.01</v>
      </c>
      <c r="BF744" s="15">
        <v>93.24</v>
      </c>
      <c r="BG744" s="15">
        <v>65.47</v>
      </c>
      <c r="BH744" s="15">
        <v>58.98</v>
      </c>
      <c r="BI744" s="16">
        <v>38.54</v>
      </c>
      <c r="BJ744" s="15">
        <v>23.64</v>
      </c>
      <c r="BK744" s="15">
        <v>33.869999999999997</v>
      </c>
      <c r="BL744" s="15">
        <v>39</v>
      </c>
      <c r="BM744" s="15">
        <v>96.56</v>
      </c>
      <c r="BN744" s="16">
        <v>100.28</v>
      </c>
      <c r="BO744" s="15">
        <v>11.5</v>
      </c>
      <c r="BP744" s="15">
        <v>39.57</v>
      </c>
      <c r="BQ744" s="15">
        <v>52.78</v>
      </c>
    </row>
    <row r="745" spans="1:69">
      <c r="A745" s="71">
        <v>38766</v>
      </c>
      <c r="BB745" s="16">
        <v>68.19</v>
      </c>
      <c r="BC745" s="16">
        <v>63.59</v>
      </c>
      <c r="BE745" s="16">
        <v>105.38</v>
      </c>
      <c r="BF745" s="15">
        <v>91.1</v>
      </c>
      <c r="BG745" s="15">
        <v>66.92</v>
      </c>
      <c r="BH745" s="15">
        <v>59.77</v>
      </c>
      <c r="BI745" s="16">
        <v>35.25</v>
      </c>
      <c r="BJ745" s="15">
        <v>23.55</v>
      </c>
      <c r="BK745" s="15">
        <v>33.32</v>
      </c>
      <c r="BL745" s="15">
        <v>39.57</v>
      </c>
      <c r="BM745" s="15">
        <v>95.01</v>
      </c>
      <c r="BN745" s="16">
        <v>99.82</v>
      </c>
      <c r="BO745" s="15">
        <v>11.36</v>
      </c>
      <c r="BP745" s="15">
        <v>37.57</v>
      </c>
      <c r="BQ745" s="15">
        <v>50.51</v>
      </c>
    </row>
    <row r="746" spans="1:69">
      <c r="A746" s="71">
        <v>38773</v>
      </c>
      <c r="BB746" s="16">
        <v>67.989999999999995</v>
      </c>
      <c r="BC746" s="16">
        <v>62.94</v>
      </c>
      <c r="BE746" s="16">
        <v>105.91</v>
      </c>
      <c r="BF746" s="15">
        <v>91.46</v>
      </c>
      <c r="BG746" s="15">
        <v>65.11</v>
      </c>
      <c r="BH746" s="15">
        <v>58.92</v>
      </c>
      <c r="BI746" s="16">
        <v>32.5</v>
      </c>
      <c r="BJ746" s="15">
        <v>22.4</v>
      </c>
      <c r="BK746" s="15">
        <v>32.9</v>
      </c>
      <c r="BL746" s="15">
        <v>36.36</v>
      </c>
      <c r="BM746" s="15">
        <v>91.67</v>
      </c>
      <c r="BN746" s="16">
        <v>99.88</v>
      </c>
      <c r="BO746" s="15">
        <v>11.64</v>
      </c>
      <c r="BP746" s="15">
        <v>38.64</v>
      </c>
      <c r="BQ746" s="15">
        <v>49.43</v>
      </c>
    </row>
    <row r="747" spans="1:69">
      <c r="A747" s="71">
        <v>38780</v>
      </c>
      <c r="BB747" s="16">
        <v>67.680000000000007</v>
      </c>
      <c r="BC747" s="16">
        <v>62.55</v>
      </c>
      <c r="BE747" s="16">
        <v>105.04</v>
      </c>
      <c r="BF747" s="15">
        <v>95.2</v>
      </c>
      <c r="BG747" s="15">
        <v>63.66</v>
      </c>
      <c r="BH747" s="15">
        <v>58.58</v>
      </c>
      <c r="BI747" s="16">
        <v>30.78</v>
      </c>
      <c r="BJ747" s="15">
        <v>19.55</v>
      </c>
      <c r="BK747" s="15">
        <v>28.43</v>
      </c>
      <c r="BL747" s="15">
        <v>34.44</v>
      </c>
      <c r="BM747" s="15">
        <v>83.15</v>
      </c>
      <c r="BN747" s="16">
        <v>95</v>
      </c>
      <c r="BO747" s="15">
        <v>11.58</v>
      </c>
      <c r="BP747" s="15">
        <v>38.9</v>
      </c>
      <c r="BQ747" s="15">
        <v>49.37</v>
      </c>
    </row>
    <row r="748" spans="1:69">
      <c r="A748" s="71">
        <v>38787</v>
      </c>
      <c r="BB748" s="16">
        <v>67.27</v>
      </c>
      <c r="BC748" s="16">
        <v>62.39</v>
      </c>
      <c r="BE748" s="16">
        <v>103.5</v>
      </c>
      <c r="BF748" s="15">
        <v>94.59</v>
      </c>
      <c r="BG748" s="15">
        <v>65.930000000000007</v>
      </c>
      <c r="BH748" s="15">
        <v>58.13</v>
      </c>
      <c r="BI748" s="16">
        <v>30.72</v>
      </c>
      <c r="BJ748" s="15">
        <v>20.61</v>
      </c>
      <c r="BK748" s="15">
        <v>25.89</v>
      </c>
      <c r="BL748" s="15">
        <v>31.71</v>
      </c>
      <c r="BM748" s="15">
        <v>74.569999999999993</v>
      </c>
      <c r="BN748" s="16">
        <v>85.62</v>
      </c>
      <c r="BO748" s="15">
        <v>11.44</v>
      </c>
      <c r="BP748" s="15">
        <v>34.56</v>
      </c>
      <c r="BQ748" s="15">
        <v>48.92</v>
      </c>
    </row>
    <row r="749" spans="1:69">
      <c r="A749" s="71">
        <v>38794</v>
      </c>
      <c r="BB749" s="16">
        <v>67.09</v>
      </c>
      <c r="BC749" s="16">
        <v>60.89</v>
      </c>
      <c r="BE749" s="16">
        <v>98.85</v>
      </c>
      <c r="BF749" s="15">
        <v>97.52</v>
      </c>
      <c r="BG749" s="15">
        <v>62.61</v>
      </c>
      <c r="BH749" s="15">
        <v>57.96</v>
      </c>
      <c r="BI749" s="16">
        <v>28.73</v>
      </c>
      <c r="BJ749" s="15">
        <v>17.21</v>
      </c>
      <c r="BK749" s="15">
        <v>25.11</v>
      </c>
      <c r="BL749" s="15">
        <v>31.94</v>
      </c>
      <c r="BM749" s="15">
        <v>68.25</v>
      </c>
      <c r="BN749" s="16">
        <v>81.86</v>
      </c>
      <c r="BO749" s="15">
        <v>11.83</v>
      </c>
      <c r="BP749" s="15">
        <v>27.42</v>
      </c>
      <c r="BQ749" s="15">
        <v>50.68</v>
      </c>
    </row>
    <row r="750" spans="1:69">
      <c r="A750" s="71">
        <v>38801</v>
      </c>
      <c r="BB750" s="16">
        <v>66.69</v>
      </c>
      <c r="BC750" s="16">
        <v>60.55</v>
      </c>
      <c r="BE750" s="16">
        <v>97.95</v>
      </c>
      <c r="BF750" s="15">
        <v>97.32</v>
      </c>
      <c r="BG750" s="15">
        <v>64.66</v>
      </c>
      <c r="BH750" s="15">
        <v>58.3</v>
      </c>
      <c r="BI750" s="16">
        <v>27.65</v>
      </c>
      <c r="BJ750" s="15">
        <v>16.3</v>
      </c>
      <c r="BK750" s="15">
        <v>24.75</v>
      </c>
      <c r="BL750" s="15">
        <v>30.33</v>
      </c>
      <c r="BM750" s="15">
        <v>64.790000000000006</v>
      </c>
      <c r="BN750" s="16">
        <v>77.02</v>
      </c>
      <c r="BO750" s="15">
        <v>11.86</v>
      </c>
      <c r="BP750" s="15">
        <v>25.75</v>
      </c>
      <c r="BQ750" s="15">
        <v>49.69</v>
      </c>
    </row>
    <row r="751" spans="1:69">
      <c r="A751" s="71">
        <v>38808</v>
      </c>
      <c r="BB751" s="16">
        <v>66.37</v>
      </c>
      <c r="BC751" s="16">
        <v>58.92</v>
      </c>
      <c r="BE751" s="16">
        <v>95.61</v>
      </c>
      <c r="BF751" s="15">
        <v>95.69</v>
      </c>
      <c r="BG751" s="15">
        <v>64.010000000000005</v>
      </c>
      <c r="BH751" s="15">
        <v>58.89</v>
      </c>
      <c r="BI751" s="16">
        <v>24.23</v>
      </c>
      <c r="BJ751" s="15">
        <v>14.73</v>
      </c>
      <c r="BK751" s="15">
        <v>23.4</v>
      </c>
      <c r="BL751" s="15">
        <v>31.14</v>
      </c>
      <c r="BM751" s="15">
        <v>62.41</v>
      </c>
      <c r="BN751" s="16">
        <v>73.13</v>
      </c>
      <c r="BO751" s="15">
        <v>11.84</v>
      </c>
      <c r="BP751" s="15">
        <v>24.28</v>
      </c>
      <c r="BQ751" s="15">
        <v>48.48</v>
      </c>
    </row>
    <row r="752" spans="1:69">
      <c r="A752" s="71">
        <v>38815</v>
      </c>
      <c r="BB752" s="16">
        <v>66.22</v>
      </c>
      <c r="BC752" s="16">
        <v>59.37</v>
      </c>
      <c r="BE752" s="16">
        <v>96.23</v>
      </c>
      <c r="BF752" s="15">
        <v>96.16</v>
      </c>
      <c r="BG752" s="15">
        <v>65.349999999999994</v>
      </c>
      <c r="BH752" s="15">
        <v>59.03</v>
      </c>
      <c r="BI752" s="16">
        <v>26.62</v>
      </c>
      <c r="BJ752" s="15">
        <v>16.38</v>
      </c>
      <c r="BK752" s="15">
        <v>23.55</v>
      </c>
      <c r="BL752" s="15">
        <v>31.46</v>
      </c>
      <c r="BM752" s="15">
        <v>64.489999999999995</v>
      </c>
      <c r="BN752" s="16">
        <v>70.37</v>
      </c>
      <c r="BO752" s="15">
        <v>11.73</v>
      </c>
      <c r="BP752" s="15">
        <v>25.15</v>
      </c>
      <c r="BQ752" s="15">
        <v>47.9</v>
      </c>
    </row>
    <row r="753" spans="1:69">
      <c r="A753" s="71">
        <v>38822</v>
      </c>
      <c r="BB753" s="16">
        <v>66.12</v>
      </c>
      <c r="BC753" s="16">
        <v>58.64</v>
      </c>
      <c r="BE753" s="16">
        <v>95.8</v>
      </c>
      <c r="BF753" s="15">
        <v>91.57</v>
      </c>
      <c r="BG753" s="15">
        <v>65.12</v>
      </c>
      <c r="BH753" s="15">
        <v>59.46</v>
      </c>
      <c r="BI753" s="16">
        <v>27.19</v>
      </c>
      <c r="BJ753" s="15">
        <v>17.73</v>
      </c>
      <c r="BK753" s="15">
        <v>22.94</v>
      </c>
      <c r="BL753" s="15">
        <v>31.5</v>
      </c>
      <c r="BM753" s="15">
        <v>64.72</v>
      </c>
      <c r="BN753" s="16">
        <v>68.88</v>
      </c>
      <c r="BO753" s="15">
        <v>11.59</v>
      </c>
      <c r="BP753" s="15">
        <v>26.34</v>
      </c>
      <c r="BQ753" s="15">
        <v>48.15</v>
      </c>
    </row>
    <row r="754" spans="1:69">
      <c r="A754" s="71">
        <v>38829</v>
      </c>
      <c r="BB754" s="16">
        <v>66.22</v>
      </c>
      <c r="BC754" s="16">
        <v>58.77</v>
      </c>
      <c r="BE754" s="16">
        <v>95.84</v>
      </c>
      <c r="BF754" s="15">
        <v>94.49</v>
      </c>
      <c r="BG754" s="15">
        <v>65.19</v>
      </c>
      <c r="BH754" s="15">
        <v>58.62</v>
      </c>
      <c r="BI754" s="16">
        <v>27.25</v>
      </c>
      <c r="BJ754" s="15">
        <v>17.64</v>
      </c>
      <c r="BK754" s="15">
        <v>24.71</v>
      </c>
      <c r="BL754" s="15">
        <v>31.52</v>
      </c>
      <c r="BM754" s="15">
        <v>67.099999999999994</v>
      </c>
      <c r="BN754" s="16">
        <v>71.17</v>
      </c>
      <c r="BO754" s="15">
        <v>11.68</v>
      </c>
      <c r="BP754" s="15">
        <v>28.14</v>
      </c>
      <c r="BQ754" s="15">
        <v>48.82</v>
      </c>
    </row>
    <row r="755" spans="1:69">
      <c r="A755" s="71">
        <v>38836</v>
      </c>
      <c r="BB755" s="16">
        <v>65.97</v>
      </c>
      <c r="BC755" s="16">
        <v>57.86</v>
      </c>
      <c r="BE755" s="16">
        <v>97.83</v>
      </c>
      <c r="BF755" s="15">
        <v>95.55</v>
      </c>
      <c r="BG755" s="15">
        <v>65.7</v>
      </c>
      <c r="BH755" s="15">
        <v>60.05</v>
      </c>
      <c r="BI755" s="16">
        <v>29.72</v>
      </c>
      <c r="BJ755" s="15">
        <v>18.53</v>
      </c>
      <c r="BK755" s="15">
        <v>24.83</v>
      </c>
      <c r="BL755" s="15">
        <v>31.68</v>
      </c>
      <c r="BM755" s="15">
        <v>69.790000000000006</v>
      </c>
      <c r="BN755" s="16">
        <v>70.09</v>
      </c>
      <c r="BO755" s="15">
        <v>11.55</v>
      </c>
      <c r="BP755" s="15">
        <v>28.05</v>
      </c>
      <c r="BQ755" s="15">
        <v>46.03</v>
      </c>
    </row>
    <row r="756" spans="1:69">
      <c r="A756" s="71">
        <v>38843</v>
      </c>
      <c r="BB756" s="16">
        <v>65.95</v>
      </c>
      <c r="BC756" s="16">
        <v>58.09</v>
      </c>
      <c r="BE756" s="16">
        <v>99.24</v>
      </c>
      <c r="BF756" s="15">
        <v>95.8</v>
      </c>
      <c r="BG756" s="15">
        <v>65.900000000000006</v>
      </c>
      <c r="BH756" s="15">
        <v>59.5</v>
      </c>
      <c r="BI756" s="16">
        <v>31.03</v>
      </c>
      <c r="BJ756" s="15">
        <v>20.43</v>
      </c>
      <c r="BK756" s="15">
        <v>25.69</v>
      </c>
      <c r="BL756" s="15">
        <v>34.950000000000003</v>
      </c>
      <c r="BM756" s="15">
        <v>71.790000000000006</v>
      </c>
      <c r="BN756" s="16">
        <v>69.790000000000006</v>
      </c>
      <c r="BO756" s="15">
        <v>11.45</v>
      </c>
      <c r="BP756" s="15">
        <v>29.92</v>
      </c>
      <c r="BQ756" s="15">
        <v>44.74</v>
      </c>
    </row>
    <row r="757" spans="1:69">
      <c r="A757" s="71">
        <v>38850</v>
      </c>
      <c r="BB757" s="16">
        <v>66.319999999999993</v>
      </c>
      <c r="BC757" s="16">
        <v>58.81</v>
      </c>
      <c r="BE757" s="16">
        <v>105.25</v>
      </c>
      <c r="BF757" s="15">
        <v>100.5</v>
      </c>
      <c r="BG757" s="15">
        <v>68.38</v>
      </c>
      <c r="BH757" s="15">
        <v>61.13</v>
      </c>
      <c r="BI757" s="16">
        <v>34.479999999999997</v>
      </c>
      <c r="BJ757" s="15">
        <v>22.88</v>
      </c>
      <c r="BK757" s="15">
        <v>30.6</v>
      </c>
      <c r="BL757" s="15">
        <v>35.19</v>
      </c>
      <c r="BM757" s="15">
        <v>73.95</v>
      </c>
      <c r="BN757" s="16">
        <v>71.099999999999994</v>
      </c>
      <c r="BO757" s="15">
        <v>11.47</v>
      </c>
      <c r="BP757" s="15">
        <v>26.65</v>
      </c>
      <c r="BQ757" s="15">
        <v>45.99</v>
      </c>
    </row>
    <row r="758" spans="1:69">
      <c r="A758" s="71">
        <v>38857</v>
      </c>
      <c r="BB758" s="16">
        <v>66.81</v>
      </c>
      <c r="BC758" s="16">
        <v>61.27</v>
      </c>
      <c r="BE758" s="16">
        <v>111.44</v>
      </c>
      <c r="BF758" s="15">
        <v>100.78</v>
      </c>
      <c r="BG758" s="15">
        <v>71.31</v>
      </c>
      <c r="BH758" s="15">
        <v>67.31</v>
      </c>
      <c r="BI758" s="16">
        <v>36.880000000000003</v>
      </c>
      <c r="BJ758" s="15">
        <v>23.5</v>
      </c>
      <c r="BK758" s="15">
        <v>31.02</v>
      </c>
      <c r="BL758" s="15">
        <v>35.32</v>
      </c>
      <c r="BM758" s="15">
        <v>79.010000000000005</v>
      </c>
      <c r="BN758" s="16">
        <v>70.3</v>
      </c>
      <c r="BO758" s="15">
        <v>11.47</v>
      </c>
      <c r="BP758" s="15">
        <v>26</v>
      </c>
      <c r="BQ758" s="15">
        <v>43.42</v>
      </c>
    </row>
    <row r="759" spans="1:69">
      <c r="A759" s="71">
        <v>38864</v>
      </c>
      <c r="BB759" s="16">
        <v>67.400000000000006</v>
      </c>
      <c r="BC759" s="16">
        <v>64.06</v>
      </c>
      <c r="BE759" s="16">
        <v>123.88</v>
      </c>
      <c r="BF759" s="15">
        <v>98.97</v>
      </c>
      <c r="BG759" s="15">
        <v>76.709999999999994</v>
      </c>
      <c r="BH759" s="15">
        <v>71.28</v>
      </c>
      <c r="BI759" s="16">
        <v>41.06</v>
      </c>
      <c r="BJ759" s="15">
        <v>26.45</v>
      </c>
      <c r="BK759" s="15">
        <v>36.049999999999997</v>
      </c>
      <c r="BL759" s="15">
        <v>35.01</v>
      </c>
      <c r="BM759" s="15">
        <v>82.07</v>
      </c>
      <c r="BN759" s="16">
        <v>71.45</v>
      </c>
      <c r="BO759" s="15">
        <v>11.74</v>
      </c>
      <c r="BP759" s="15">
        <v>24.1</v>
      </c>
      <c r="BQ759" s="15">
        <v>43.54</v>
      </c>
    </row>
    <row r="760" spans="1:69">
      <c r="A760" s="71">
        <v>38871</v>
      </c>
      <c r="BB760" s="16">
        <v>67.11</v>
      </c>
      <c r="BC760" s="16">
        <v>64.81</v>
      </c>
      <c r="BE760" s="16">
        <v>125.22</v>
      </c>
      <c r="BF760" s="15">
        <v>95.76</v>
      </c>
      <c r="BG760" s="15">
        <v>78.45</v>
      </c>
      <c r="BH760" s="15">
        <v>72.98</v>
      </c>
      <c r="BI760" s="16">
        <v>41.12</v>
      </c>
      <c r="BJ760" s="15">
        <v>28.21</v>
      </c>
      <c r="BK760" s="15">
        <v>37.380000000000003</v>
      </c>
      <c r="BL760" s="15">
        <v>37.81</v>
      </c>
      <c r="BM760" s="15">
        <v>82.38</v>
      </c>
      <c r="BN760" s="16">
        <v>68.069999999999993</v>
      </c>
      <c r="BO760" s="15">
        <v>11.49</v>
      </c>
      <c r="BP760" s="15">
        <v>25.17</v>
      </c>
      <c r="BQ760" s="15">
        <v>43.93</v>
      </c>
    </row>
    <row r="761" spans="1:69">
      <c r="A761" s="71">
        <v>38878</v>
      </c>
      <c r="BB761" s="16">
        <v>67.81</v>
      </c>
      <c r="BC761" s="16">
        <v>64.260000000000005</v>
      </c>
      <c r="BE761" s="16">
        <v>123.89</v>
      </c>
      <c r="BF761" s="15">
        <v>96.44</v>
      </c>
      <c r="BG761" s="15">
        <v>78.930000000000007</v>
      </c>
      <c r="BH761" s="15">
        <v>73.39</v>
      </c>
      <c r="BI761" s="16">
        <v>40.04</v>
      </c>
      <c r="BJ761" s="15">
        <v>28.96</v>
      </c>
      <c r="BK761" s="15">
        <v>38.51</v>
      </c>
      <c r="BL761" s="15">
        <v>37.659999999999997</v>
      </c>
      <c r="BM761" s="15">
        <v>82.19</v>
      </c>
      <c r="BN761" s="16">
        <v>69.510000000000005</v>
      </c>
      <c r="BO761" s="15">
        <v>11.73</v>
      </c>
      <c r="BP761" s="15">
        <v>24.13</v>
      </c>
      <c r="BQ761" s="15">
        <v>44.01</v>
      </c>
    </row>
    <row r="762" spans="1:69">
      <c r="A762" s="71">
        <v>38885</v>
      </c>
      <c r="BB762" s="16">
        <v>68.06</v>
      </c>
      <c r="BC762" s="16">
        <v>64.63</v>
      </c>
      <c r="BE762" s="16">
        <v>124.96</v>
      </c>
      <c r="BF762" s="15">
        <v>98.75</v>
      </c>
      <c r="BG762" s="15">
        <v>79.930000000000007</v>
      </c>
      <c r="BH762" s="15">
        <v>74.13</v>
      </c>
      <c r="BI762" s="16">
        <v>40.5</v>
      </c>
      <c r="BJ762" s="15">
        <v>32.299999999999997</v>
      </c>
      <c r="BK762" s="15">
        <v>37.51</v>
      </c>
      <c r="BL762" s="15">
        <v>38.22</v>
      </c>
      <c r="BM762" s="15">
        <v>82.13</v>
      </c>
      <c r="BN762" s="16">
        <v>69.83</v>
      </c>
      <c r="BO762" s="15">
        <v>10.99</v>
      </c>
      <c r="BP762" s="15">
        <v>27.17</v>
      </c>
      <c r="BQ762" s="15">
        <v>43.72</v>
      </c>
    </row>
    <row r="763" spans="1:69">
      <c r="A763" s="71">
        <v>38892</v>
      </c>
      <c r="BB763" s="16">
        <v>68.27</v>
      </c>
      <c r="BC763" s="16">
        <v>64.27</v>
      </c>
      <c r="BE763" s="16">
        <v>128.36000000000001</v>
      </c>
      <c r="BF763" s="15">
        <v>104.93</v>
      </c>
      <c r="BG763" s="15">
        <v>80.489999999999995</v>
      </c>
      <c r="BH763" s="15">
        <v>74.66</v>
      </c>
      <c r="BI763" s="16">
        <v>44.54</v>
      </c>
      <c r="BJ763" s="15">
        <v>33.450000000000003</v>
      </c>
      <c r="BK763" s="15">
        <v>43.13</v>
      </c>
      <c r="BL763" s="15">
        <v>37.5</v>
      </c>
      <c r="BM763" s="15">
        <v>84.09</v>
      </c>
      <c r="BN763" s="16">
        <v>73.569999999999993</v>
      </c>
      <c r="BO763" s="15">
        <v>11.89</v>
      </c>
      <c r="BP763" s="15">
        <v>27.11</v>
      </c>
      <c r="BQ763" s="15">
        <v>44.34</v>
      </c>
    </row>
    <row r="764" spans="1:69">
      <c r="A764" s="71">
        <v>38899</v>
      </c>
      <c r="BB764" s="16">
        <v>68.47</v>
      </c>
      <c r="BC764" s="16">
        <v>65.72</v>
      </c>
      <c r="BE764" s="16">
        <v>132.83000000000001</v>
      </c>
      <c r="BF764" s="15">
        <v>114.35</v>
      </c>
      <c r="BG764" s="15">
        <v>79.459999999999994</v>
      </c>
      <c r="BH764" s="15">
        <v>74.569999999999993</v>
      </c>
      <c r="BI764" s="16">
        <v>43.01</v>
      </c>
      <c r="BJ764" s="15">
        <v>34.75</v>
      </c>
      <c r="BK764" s="15">
        <v>40.71</v>
      </c>
      <c r="BL764" s="15">
        <v>38.42</v>
      </c>
      <c r="BM764" s="15">
        <v>84.48</v>
      </c>
      <c r="BN764" s="16">
        <v>71.87</v>
      </c>
      <c r="BO764" s="15">
        <v>11.82</v>
      </c>
      <c r="BP764" s="15">
        <v>27.85</v>
      </c>
      <c r="BQ764" s="15">
        <v>44.73</v>
      </c>
    </row>
    <row r="765" spans="1:69">
      <c r="A765" s="71">
        <v>38906</v>
      </c>
      <c r="BB765" s="16">
        <v>69.02</v>
      </c>
      <c r="BC765" s="16">
        <v>67.5</v>
      </c>
      <c r="BE765" s="16">
        <v>136.91999999999999</v>
      </c>
      <c r="BF765" s="15">
        <v>113.4</v>
      </c>
      <c r="BG765" s="15">
        <v>80.67</v>
      </c>
      <c r="BH765" s="15">
        <v>76.930000000000007</v>
      </c>
      <c r="BI765" s="16">
        <v>43.05</v>
      </c>
      <c r="BJ765" s="15">
        <v>34.85</v>
      </c>
      <c r="BK765" s="15">
        <v>41.31</v>
      </c>
      <c r="BL765" s="15">
        <v>38.85</v>
      </c>
      <c r="BM765" s="15">
        <v>84.37</v>
      </c>
      <c r="BN765" s="16">
        <v>72.94</v>
      </c>
      <c r="BO765" s="15">
        <v>11.7</v>
      </c>
      <c r="BP765" s="15">
        <v>26.59</v>
      </c>
      <c r="BQ765" s="15">
        <v>48.28</v>
      </c>
    </row>
    <row r="766" spans="1:69">
      <c r="A766" s="71">
        <v>38913</v>
      </c>
      <c r="BB766" s="16">
        <v>69.12</v>
      </c>
      <c r="BC766" s="16">
        <v>67.27</v>
      </c>
      <c r="BE766" s="16">
        <v>131.4</v>
      </c>
      <c r="BF766" s="15">
        <v>117.27</v>
      </c>
      <c r="BG766" s="15">
        <v>82.97</v>
      </c>
      <c r="BH766" s="15">
        <v>76.75</v>
      </c>
      <c r="BI766" s="16">
        <v>44.17</v>
      </c>
      <c r="BJ766" s="15">
        <v>36.14</v>
      </c>
      <c r="BK766" s="15">
        <v>42.24</v>
      </c>
      <c r="BL766" s="15">
        <v>39.200000000000003</v>
      </c>
      <c r="BM766" s="15">
        <v>84.71</v>
      </c>
      <c r="BN766" s="16">
        <v>80.72</v>
      </c>
      <c r="BO766" s="15">
        <v>11.72</v>
      </c>
      <c r="BP766" s="15">
        <v>25.73</v>
      </c>
      <c r="BQ766" s="15">
        <v>49.77</v>
      </c>
    </row>
    <row r="767" spans="1:69">
      <c r="A767" s="71">
        <v>38920</v>
      </c>
      <c r="BB767" s="16">
        <v>69.23</v>
      </c>
      <c r="BC767" s="16">
        <v>67.930000000000007</v>
      </c>
      <c r="BE767" s="16">
        <v>127.39</v>
      </c>
      <c r="BF767" s="15">
        <v>117.38</v>
      </c>
      <c r="BG767" s="15">
        <v>82.57</v>
      </c>
      <c r="BH767" s="15">
        <v>76.64</v>
      </c>
      <c r="BI767" s="16">
        <v>44.31</v>
      </c>
      <c r="BJ767" s="15">
        <v>38.049999999999997</v>
      </c>
      <c r="BK767" s="15">
        <v>41.06</v>
      </c>
      <c r="BL767" s="15">
        <v>39.119999999999997</v>
      </c>
      <c r="BM767" s="15">
        <v>85.09</v>
      </c>
      <c r="BN767" s="16">
        <v>85.33</v>
      </c>
      <c r="BO767" s="15">
        <v>11.69</v>
      </c>
      <c r="BP767" s="15">
        <v>26.39</v>
      </c>
      <c r="BQ767" s="15">
        <v>52.17</v>
      </c>
    </row>
    <row r="768" spans="1:69">
      <c r="A768" s="71">
        <v>38927</v>
      </c>
      <c r="BB768" s="16">
        <v>69.290000000000006</v>
      </c>
      <c r="BC768" s="16">
        <v>67.400000000000006</v>
      </c>
      <c r="BE768" s="16">
        <v>124.74</v>
      </c>
      <c r="BF768" s="15">
        <v>117.72</v>
      </c>
      <c r="BG768" s="15">
        <v>84.72</v>
      </c>
      <c r="BH768" s="15">
        <v>76.63</v>
      </c>
      <c r="BI768" s="16">
        <v>46.14</v>
      </c>
      <c r="BJ768" s="15">
        <v>38.64</v>
      </c>
      <c r="BK768" s="15">
        <v>40.86</v>
      </c>
      <c r="BL768" s="15">
        <v>40.96</v>
      </c>
      <c r="BM768" s="15">
        <v>84.31</v>
      </c>
      <c r="BN768" s="16">
        <v>86.45</v>
      </c>
      <c r="BO768" s="15">
        <v>11.45</v>
      </c>
      <c r="BP768" s="15">
        <v>26.28</v>
      </c>
      <c r="BQ768" s="15">
        <v>54.98</v>
      </c>
    </row>
    <row r="769" spans="1:69">
      <c r="A769" s="71">
        <v>38934</v>
      </c>
      <c r="BB769" s="16">
        <v>69.3</v>
      </c>
      <c r="BC769" s="16">
        <v>66.430000000000007</v>
      </c>
      <c r="BE769" s="16">
        <v>123.22</v>
      </c>
      <c r="BF769" s="15">
        <v>119.31</v>
      </c>
      <c r="BG769" s="15">
        <v>83.32</v>
      </c>
      <c r="BH769" s="15">
        <v>76.38</v>
      </c>
      <c r="BI769" s="16">
        <v>46.5</v>
      </c>
      <c r="BJ769" s="15">
        <v>38.770000000000003</v>
      </c>
      <c r="BK769" s="15">
        <v>41.63</v>
      </c>
      <c r="BL769" s="15">
        <v>38.58</v>
      </c>
      <c r="BM769" s="15">
        <v>85.9</v>
      </c>
      <c r="BN769" s="16">
        <v>88.67</v>
      </c>
      <c r="BO769" s="15">
        <v>11.6</v>
      </c>
      <c r="BP769" s="15">
        <v>27.69</v>
      </c>
      <c r="BQ769" s="15">
        <v>55.52</v>
      </c>
    </row>
    <row r="770" spans="1:69">
      <c r="A770" s="71">
        <v>38941</v>
      </c>
      <c r="BB770" s="16">
        <v>69.69</v>
      </c>
      <c r="BC770" s="16">
        <v>69.040000000000006</v>
      </c>
      <c r="BE770" s="16">
        <v>124.58</v>
      </c>
      <c r="BF770" s="15">
        <v>118.73</v>
      </c>
      <c r="BG770" s="15">
        <v>84.24</v>
      </c>
      <c r="BH770" s="15">
        <v>80.83</v>
      </c>
      <c r="BI770" s="16">
        <v>46.92</v>
      </c>
      <c r="BJ770" s="15">
        <v>38.92</v>
      </c>
      <c r="BK770" s="15">
        <v>40.85</v>
      </c>
      <c r="BL770" s="15">
        <v>40.28</v>
      </c>
      <c r="BM770" s="15">
        <v>85.88</v>
      </c>
      <c r="BN770" s="16">
        <v>86.99</v>
      </c>
      <c r="BO770" s="15">
        <v>11.87</v>
      </c>
      <c r="BP770" s="15">
        <v>26.12</v>
      </c>
      <c r="BQ770" s="15">
        <v>55.37</v>
      </c>
    </row>
    <row r="771" spans="1:69">
      <c r="A771" s="71">
        <v>38948</v>
      </c>
      <c r="BB771" s="16">
        <v>69.86</v>
      </c>
      <c r="BC771" s="16">
        <v>69.069999999999993</v>
      </c>
      <c r="BE771" s="16">
        <v>132.75</v>
      </c>
      <c r="BF771" s="15">
        <v>125.43</v>
      </c>
      <c r="BG771" s="15">
        <v>88.78</v>
      </c>
      <c r="BH771" s="15">
        <v>84.86</v>
      </c>
      <c r="BI771" s="16">
        <v>48.94</v>
      </c>
      <c r="BJ771" s="15">
        <v>39.270000000000003</v>
      </c>
      <c r="BK771" s="15">
        <v>43.14</v>
      </c>
      <c r="BL771" s="15">
        <v>43.92</v>
      </c>
      <c r="BM771" s="15">
        <v>88.48</v>
      </c>
      <c r="BN771" s="16">
        <v>94.86</v>
      </c>
      <c r="BO771" s="15">
        <v>11.75</v>
      </c>
      <c r="BP771" s="15">
        <v>28.43</v>
      </c>
      <c r="BQ771" s="15">
        <v>55.37</v>
      </c>
    </row>
    <row r="772" spans="1:69">
      <c r="A772" s="71">
        <v>38955</v>
      </c>
      <c r="BB772" s="16">
        <v>69.98</v>
      </c>
      <c r="BC772" s="16">
        <v>69.69</v>
      </c>
      <c r="BE772" s="16">
        <v>139.99</v>
      </c>
      <c r="BF772" s="15">
        <v>134.27000000000001</v>
      </c>
      <c r="BG772" s="15">
        <v>91.71</v>
      </c>
      <c r="BH772" s="15">
        <v>87.95</v>
      </c>
      <c r="BI772" s="16">
        <v>49.02</v>
      </c>
      <c r="BJ772" s="15">
        <v>39.22</v>
      </c>
      <c r="BK772" s="15">
        <v>41.68</v>
      </c>
      <c r="BL772" s="15">
        <v>44.3</v>
      </c>
      <c r="BM772" s="15">
        <v>90.92</v>
      </c>
      <c r="BN772" s="16">
        <v>97.22</v>
      </c>
      <c r="BO772" s="15">
        <v>11.55</v>
      </c>
      <c r="BP772" s="15">
        <v>28.22</v>
      </c>
      <c r="BQ772" s="15">
        <v>55.81</v>
      </c>
    </row>
    <row r="773" spans="1:69">
      <c r="A773" s="71">
        <v>38962</v>
      </c>
      <c r="BB773" s="16">
        <v>70.23</v>
      </c>
      <c r="BC773" s="16">
        <v>69.319999999999993</v>
      </c>
      <c r="BE773" s="16">
        <v>146.72</v>
      </c>
      <c r="BF773" s="15">
        <v>144.94</v>
      </c>
      <c r="BG773" s="15">
        <v>91.82</v>
      </c>
      <c r="BH773" s="15">
        <v>88.31</v>
      </c>
      <c r="BI773" s="16">
        <v>49.8</v>
      </c>
      <c r="BJ773" s="15">
        <v>38.909999999999997</v>
      </c>
      <c r="BK773" s="15">
        <v>42.41</v>
      </c>
      <c r="BL773" s="15">
        <v>43.03</v>
      </c>
      <c r="BM773" s="15">
        <v>90.28</v>
      </c>
      <c r="BN773" s="16">
        <v>103.63</v>
      </c>
      <c r="BO773" s="15">
        <v>11.72</v>
      </c>
      <c r="BP773" s="15">
        <v>27.4</v>
      </c>
      <c r="BQ773" s="15">
        <v>52.8</v>
      </c>
    </row>
    <row r="774" spans="1:69">
      <c r="A774" s="71">
        <v>38969</v>
      </c>
      <c r="BB774" s="16">
        <v>70.099999999999994</v>
      </c>
      <c r="BC774" s="16">
        <v>69.86</v>
      </c>
      <c r="BE774" s="16">
        <v>150.91</v>
      </c>
      <c r="BF774" s="15">
        <v>146.38999999999999</v>
      </c>
      <c r="BG774" s="15">
        <v>94.05</v>
      </c>
      <c r="BH774" s="15">
        <v>89.36</v>
      </c>
      <c r="BI774" s="16">
        <v>49.73</v>
      </c>
      <c r="BJ774" s="15">
        <v>37.46</v>
      </c>
      <c r="BK774" s="15">
        <v>41.07</v>
      </c>
      <c r="BL774" s="15">
        <v>44.94</v>
      </c>
      <c r="BM774" s="15">
        <v>90.75</v>
      </c>
      <c r="BN774" s="16">
        <v>105.14</v>
      </c>
      <c r="BO774" s="15">
        <v>11.63</v>
      </c>
      <c r="BP774" s="15">
        <v>28.62</v>
      </c>
      <c r="BQ774" s="15">
        <v>51.96</v>
      </c>
    </row>
    <row r="775" spans="1:69">
      <c r="A775" s="71">
        <v>38976</v>
      </c>
      <c r="BB775" s="16">
        <v>69.77</v>
      </c>
      <c r="BC775" s="16">
        <v>67.8</v>
      </c>
      <c r="BE775" s="16">
        <v>140.65</v>
      </c>
      <c r="BF775" s="15">
        <v>129.43</v>
      </c>
      <c r="BG775" s="15">
        <v>94.54</v>
      </c>
      <c r="BH775" s="15">
        <v>86.92</v>
      </c>
      <c r="BI775" s="16">
        <v>45</v>
      </c>
      <c r="BJ775" s="15">
        <v>34.25</v>
      </c>
      <c r="BK775" s="15">
        <v>39.83</v>
      </c>
      <c r="BL775" s="15">
        <v>44.91</v>
      </c>
      <c r="BM775" s="15">
        <v>88.97</v>
      </c>
      <c r="BN775" s="16">
        <v>106.99</v>
      </c>
      <c r="BO775" s="15">
        <v>11.66</v>
      </c>
      <c r="BP775" s="15">
        <v>27.78</v>
      </c>
      <c r="BQ775" s="15">
        <v>54.15</v>
      </c>
    </row>
    <row r="776" spans="1:69">
      <c r="A776" s="71">
        <v>38983</v>
      </c>
      <c r="BB776" s="16">
        <v>69.2</v>
      </c>
      <c r="BC776" s="16">
        <v>65.62</v>
      </c>
      <c r="BE776" s="16">
        <v>121.29</v>
      </c>
      <c r="BF776" s="15">
        <v>125.68</v>
      </c>
      <c r="BG776" s="15">
        <v>90.62</v>
      </c>
      <c r="BH776" s="15">
        <v>79.59</v>
      </c>
      <c r="BI776" s="16">
        <v>40.79</v>
      </c>
      <c r="BJ776" s="15">
        <v>31.92</v>
      </c>
      <c r="BK776" s="15">
        <v>38.47</v>
      </c>
      <c r="BL776" s="15">
        <v>41.79</v>
      </c>
      <c r="BM776" s="15">
        <v>89.69</v>
      </c>
      <c r="BN776" s="16">
        <v>106.62</v>
      </c>
      <c r="BO776" s="15">
        <v>11.34</v>
      </c>
      <c r="BP776" s="15">
        <v>28.92</v>
      </c>
      <c r="BQ776" s="15">
        <v>53.19</v>
      </c>
    </row>
    <row r="777" spans="1:69">
      <c r="A777" s="71">
        <v>38990</v>
      </c>
      <c r="BB777" s="16">
        <v>69.34</v>
      </c>
      <c r="BC777" s="16">
        <v>64.239999999999995</v>
      </c>
      <c r="BE777" s="16">
        <v>109.98</v>
      </c>
      <c r="BF777" s="15">
        <v>116.16</v>
      </c>
      <c r="BG777" s="15">
        <v>81.96</v>
      </c>
      <c r="BH777" s="15">
        <v>71.55</v>
      </c>
      <c r="BI777" s="16">
        <v>40.5</v>
      </c>
      <c r="BJ777" s="15">
        <v>29.94</v>
      </c>
      <c r="BK777" s="15">
        <v>38.369999999999997</v>
      </c>
      <c r="BL777" s="15">
        <v>39.380000000000003</v>
      </c>
      <c r="BM777" s="15">
        <v>87.51</v>
      </c>
      <c r="BN777" s="16">
        <v>107.03</v>
      </c>
      <c r="BO777" s="15">
        <v>11.73</v>
      </c>
      <c r="BP777" s="15">
        <v>28.82</v>
      </c>
      <c r="BQ777" s="15">
        <v>51.4</v>
      </c>
    </row>
    <row r="778" spans="1:69">
      <c r="A778" s="71">
        <v>38997</v>
      </c>
      <c r="BB778" s="16">
        <v>69.010000000000005</v>
      </c>
      <c r="BC778" s="16">
        <v>65.23</v>
      </c>
      <c r="BE778" s="16">
        <v>111.81</v>
      </c>
      <c r="BF778" s="15">
        <v>107.43</v>
      </c>
      <c r="BG778" s="15">
        <v>78.069999999999993</v>
      </c>
      <c r="BH778" s="15">
        <v>68.459999999999994</v>
      </c>
      <c r="BI778" s="16">
        <v>37.9</v>
      </c>
      <c r="BJ778" s="15">
        <v>29.3</v>
      </c>
      <c r="BK778" s="15">
        <v>37.81</v>
      </c>
      <c r="BL778" s="15">
        <v>37.49</v>
      </c>
      <c r="BM778" s="15">
        <v>83.66</v>
      </c>
      <c r="BN778" s="16">
        <v>101.64</v>
      </c>
      <c r="BO778" s="15">
        <v>11.77</v>
      </c>
      <c r="BP778" s="15">
        <v>28.67</v>
      </c>
      <c r="BQ778" s="15">
        <v>52.99</v>
      </c>
    </row>
    <row r="779" spans="1:69">
      <c r="A779" s="71">
        <v>39004</v>
      </c>
      <c r="BB779" s="16">
        <v>68.59</v>
      </c>
      <c r="BC779" s="16">
        <v>65.569999999999993</v>
      </c>
      <c r="BE779" s="16">
        <v>106.11</v>
      </c>
      <c r="BF779" s="15">
        <v>104.27</v>
      </c>
      <c r="BG779" s="15">
        <v>76.75</v>
      </c>
      <c r="BH779" s="15">
        <v>69.010000000000005</v>
      </c>
      <c r="BI779" s="16">
        <v>37.86</v>
      </c>
      <c r="BJ779" s="15">
        <v>29.1</v>
      </c>
      <c r="BK779" s="15">
        <v>37.03</v>
      </c>
      <c r="BL779" s="15">
        <v>36.06</v>
      </c>
      <c r="BM779" s="15">
        <v>82.12</v>
      </c>
      <c r="BN779" s="16">
        <v>93.43</v>
      </c>
      <c r="BO779" s="15">
        <v>11.62</v>
      </c>
      <c r="BP779" s="15">
        <v>29.43</v>
      </c>
      <c r="BQ779" s="15">
        <v>53.01</v>
      </c>
    </row>
    <row r="780" spans="1:69">
      <c r="A780" s="71">
        <v>39011</v>
      </c>
      <c r="BB780" s="16">
        <v>68.39</v>
      </c>
      <c r="BC780" s="16">
        <v>65.48</v>
      </c>
      <c r="BE780" s="16">
        <v>101.06</v>
      </c>
      <c r="BF780" s="15">
        <v>97.26</v>
      </c>
      <c r="BG780" s="15">
        <v>76.75</v>
      </c>
      <c r="BH780" s="15">
        <v>68.58</v>
      </c>
      <c r="BI780" s="16">
        <v>36.700000000000003</v>
      </c>
      <c r="BJ780" s="15">
        <v>29.27</v>
      </c>
      <c r="BK780" s="15">
        <v>34.340000000000003</v>
      </c>
      <c r="BL780" s="15">
        <v>35.92</v>
      </c>
      <c r="BM780" s="15">
        <v>80.28</v>
      </c>
      <c r="BN780" s="16">
        <v>89.91</v>
      </c>
      <c r="BO780" s="15">
        <v>11.7</v>
      </c>
      <c r="BP780" s="15">
        <v>28.52</v>
      </c>
      <c r="BQ780" s="15">
        <v>53.28</v>
      </c>
    </row>
    <row r="781" spans="1:69">
      <c r="A781" s="71">
        <v>39018</v>
      </c>
      <c r="BB781" s="16">
        <v>68.27</v>
      </c>
      <c r="BC781" s="16">
        <v>65.569999999999993</v>
      </c>
      <c r="BE781" s="16">
        <v>95.81</v>
      </c>
      <c r="BF781" s="15">
        <v>91.03</v>
      </c>
      <c r="BG781" s="15">
        <v>76.260000000000005</v>
      </c>
      <c r="BH781" s="15">
        <v>68.91</v>
      </c>
      <c r="BI781" s="16">
        <v>35.57</v>
      </c>
      <c r="BJ781" s="15">
        <v>29.3</v>
      </c>
      <c r="BK781" s="15">
        <v>34.130000000000003</v>
      </c>
      <c r="BL781" s="15">
        <v>36.44</v>
      </c>
      <c r="BM781" s="15">
        <v>79.97</v>
      </c>
      <c r="BN781" s="16">
        <v>91.5</v>
      </c>
      <c r="BO781" s="15">
        <v>11.57</v>
      </c>
      <c r="BP781" s="15">
        <v>30.63</v>
      </c>
      <c r="BQ781" s="15">
        <v>60</v>
      </c>
    </row>
    <row r="782" spans="1:69">
      <c r="A782" s="71">
        <v>39025</v>
      </c>
      <c r="BB782" s="16">
        <v>68.010000000000005</v>
      </c>
      <c r="BC782" s="16">
        <v>65.510000000000005</v>
      </c>
      <c r="BE782" s="16">
        <v>96.34</v>
      </c>
      <c r="BF782" s="15">
        <v>91.89</v>
      </c>
      <c r="BG782" s="15">
        <v>75.03</v>
      </c>
      <c r="BH782" s="15">
        <v>65.599999999999994</v>
      </c>
      <c r="BI782" s="16">
        <v>36.85</v>
      </c>
      <c r="BJ782" s="15">
        <v>29.08</v>
      </c>
      <c r="BK782" s="15">
        <v>33.4</v>
      </c>
      <c r="BL782" s="15">
        <v>33.72</v>
      </c>
      <c r="BM782" s="15">
        <v>80.3</v>
      </c>
      <c r="BN782" s="16">
        <v>87.17</v>
      </c>
      <c r="BO782" s="15">
        <v>11.14</v>
      </c>
      <c r="BP782" s="15">
        <v>31.39</v>
      </c>
      <c r="BQ782" s="15">
        <v>63.11</v>
      </c>
    </row>
    <row r="783" spans="1:69">
      <c r="A783" s="71">
        <v>39032</v>
      </c>
      <c r="BB783" s="16">
        <v>68.16</v>
      </c>
      <c r="BC783" s="16">
        <v>65.989999999999995</v>
      </c>
      <c r="BE783" s="16">
        <v>95.38</v>
      </c>
      <c r="BF783" s="15">
        <v>92.53</v>
      </c>
      <c r="BG783" s="15">
        <v>70.930000000000007</v>
      </c>
      <c r="BH783" s="15">
        <v>63.13</v>
      </c>
      <c r="BI783" s="16">
        <v>37.53</v>
      </c>
      <c r="BJ783" s="15">
        <v>29.09</v>
      </c>
      <c r="BK783" s="15">
        <v>32.130000000000003</v>
      </c>
      <c r="BL783" s="15">
        <v>34.68</v>
      </c>
      <c r="BM783" s="15">
        <v>79.7</v>
      </c>
      <c r="BN783" s="16">
        <v>85.85</v>
      </c>
      <c r="BO783" s="15">
        <v>11.54</v>
      </c>
      <c r="BP783" s="15">
        <v>36.75</v>
      </c>
      <c r="BQ783" s="15">
        <v>64.3</v>
      </c>
    </row>
    <row r="784" spans="1:69">
      <c r="A784" s="71">
        <v>39039</v>
      </c>
      <c r="BB784" s="16">
        <v>68.17</v>
      </c>
      <c r="BC784" s="16">
        <v>66.260000000000005</v>
      </c>
      <c r="BE784" s="16">
        <v>93.65</v>
      </c>
      <c r="BF784" s="15">
        <v>94.55</v>
      </c>
      <c r="BG784" s="15">
        <v>66</v>
      </c>
      <c r="BH784" s="15">
        <v>61.73</v>
      </c>
      <c r="BI784" s="16">
        <v>36.869999999999997</v>
      </c>
      <c r="BJ784" s="15">
        <v>29.23</v>
      </c>
      <c r="BK784" s="15">
        <v>31.43</v>
      </c>
      <c r="BL784" s="15">
        <v>35.869999999999997</v>
      </c>
      <c r="BM784" s="15">
        <v>79.69</v>
      </c>
      <c r="BN784" s="16">
        <v>83.5</v>
      </c>
      <c r="BO784" s="15">
        <v>11.71</v>
      </c>
      <c r="BP784" s="15">
        <v>35.31</v>
      </c>
      <c r="BQ784" s="15">
        <v>70.180000000000007</v>
      </c>
    </row>
    <row r="785" spans="1:69">
      <c r="A785" s="71">
        <v>39046</v>
      </c>
      <c r="BB785" s="16">
        <v>67.900000000000006</v>
      </c>
      <c r="BC785" s="16">
        <v>66.31</v>
      </c>
      <c r="BE785" s="16">
        <v>95.1</v>
      </c>
      <c r="BF785" s="15">
        <v>89.36</v>
      </c>
      <c r="BG785" s="15">
        <v>66.489999999999995</v>
      </c>
      <c r="BH785" s="15">
        <v>60.95</v>
      </c>
      <c r="BI785" s="16">
        <v>37.89</v>
      </c>
      <c r="BJ785" s="15">
        <v>29.03</v>
      </c>
      <c r="BK785" s="15">
        <v>32.68</v>
      </c>
      <c r="BL785" s="15">
        <v>35.380000000000003</v>
      </c>
      <c r="BM785" s="15">
        <v>81.72</v>
      </c>
      <c r="BN785" s="16">
        <v>88.28</v>
      </c>
      <c r="BO785" s="15">
        <v>11.36</v>
      </c>
      <c r="BP785" s="15">
        <v>34.18</v>
      </c>
      <c r="BQ785" s="15">
        <v>75.11</v>
      </c>
    </row>
    <row r="786" spans="1:69">
      <c r="A786" s="71">
        <v>39053</v>
      </c>
      <c r="BB786" s="16">
        <v>68.16</v>
      </c>
      <c r="BC786" s="16">
        <v>65.83</v>
      </c>
      <c r="BE786" s="16">
        <v>97.88</v>
      </c>
      <c r="BF786" s="15">
        <v>91.09</v>
      </c>
      <c r="BG786" s="15">
        <v>71.180000000000007</v>
      </c>
      <c r="BH786" s="15">
        <v>61.67</v>
      </c>
      <c r="BI786" s="16">
        <v>37.76</v>
      </c>
      <c r="BJ786" s="15">
        <v>29.14</v>
      </c>
      <c r="BK786" s="15">
        <v>32.21</v>
      </c>
      <c r="BL786" s="15">
        <v>34.81</v>
      </c>
      <c r="BM786" s="15">
        <v>82.71</v>
      </c>
      <c r="BN786" s="16">
        <v>92.57</v>
      </c>
      <c r="BO786" s="15">
        <v>11.52</v>
      </c>
      <c r="BP786" s="15">
        <v>37.67</v>
      </c>
      <c r="BQ786" s="15">
        <v>73.959999999999994</v>
      </c>
    </row>
    <row r="787" spans="1:69">
      <c r="A787" s="71">
        <v>39060</v>
      </c>
      <c r="BB787" s="16">
        <v>68.19</v>
      </c>
      <c r="BC787" s="16">
        <v>66.13</v>
      </c>
      <c r="BE787" s="16">
        <v>106.09</v>
      </c>
      <c r="BF787" s="15">
        <v>96.99</v>
      </c>
      <c r="BG787" s="15">
        <v>72.45</v>
      </c>
      <c r="BH787" s="15">
        <v>66.63</v>
      </c>
      <c r="BI787" s="16">
        <v>40.270000000000003</v>
      </c>
      <c r="BJ787" s="15">
        <v>29.26</v>
      </c>
      <c r="BK787" s="15">
        <v>34.06</v>
      </c>
      <c r="BL787" s="15">
        <v>37.82</v>
      </c>
      <c r="BM787" s="15">
        <v>84.1</v>
      </c>
      <c r="BN787" s="16">
        <v>94.57</v>
      </c>
      <c r="BO787" s="15">
        <v>11.45</v>
      </c>
      <c r="BP787" s="15">
        <v>35.96</v>
      </c>
      <c r="BQ787" s="15">
        <v>67.180000000000007</v>
      </c>
    </row>
    <row r="788" spans="1:69">
      <c r="A788" s="71">
        <v>39067</v>
      </c>
      <c r="BB788" s="16">
        <v>68.760000000000005</v>
      </c>
      <c r="BC788" s="16">
        <v>66.39</v>
      </c>
      <c r="BE788" s="16">
        <v>114.87</v>
      </c>
      <c r="BF788" s="15">
        <v>105.72</v>
      </c>
      <c r="BG788" s="15">
        <v>75.05</v>
      </c>
      <c r="BH788" s="15">
        <v>72.38</v>
      </c>
      <c r="BI788" s="16">
        <v>42.83</v>
      </c>
      <c r="BJ788" s="15">
        <v>31.6</v>
      </c>
      <c r="BK788" s="15">
        <v>36.369999999999997</v>
      </c>
      <c r="BL788" s="15">
        <v>40.36</v>
      </c>
      <c r="BM788" s="15">
        <v>89.28</v>
      </c>
      <c r="BN788" s="16">
        <v>98.19</v>
      </c>
      <c r="BO788" s="15">
        <v>11.33</v>
      </c>
      <c r="BP788" s="15">
        <v>34.229999999999997</v>
      </c>
      <c r="BQ788" s="15">
        <v>53.01</v>
      </c>
    </row>
    <row r="789" spans="1:69">
      <c r="A789" s="71">
        <v>39074</v>
      </c>
      <c r="BB789" s="16">
        <v>69.11</v>
      </c>
      <c r="BC789" s="16">
        <v>67.63</v>
      </c>
      <c r="BE789" s="16">
        <v>121.5</v>
      </c>
      <c r="BF789" s="15">
        <v>110.3</v>
      </c>
      <c r="BG789" s="15">
        <v>77.12</v>
      </c>
      <c r="BH789" s="15">
        <v>72.86</v>
      </c>
      <c r="BI789" s="16">
        <v>44.6</v>
      </c>
      <c r="BJ789" s="15">
        <v>32.6</v>
      </c>
      <c r="BK789" s="15">
        <v>38.049999999999997</v>
      </c>
      <c r="BL789" s="15">
        <v>44.16</v>
      </c>
      <c r="BM789" s="15">
        <v>94.45</v>
      </c>
      <c r="BN789" s="16">
        <v>103.21</v>
      </c>
      <c r="BO789" s="15">
        <v>11.67</v>
      </c>
      <c r="BP789" s="15">
        <v>33.450000000000003</v>
      </c>
      <c r="BQ789" s="15">
        <v>50.88</v>
      </c>
    </row>
    <row r="790" spans="1:69">
      <c r="A790" s="71">
        <v>39081</v>
      </c>
      <c r="BB790" s="16">
        <v>69.45</v>
      </c>
      <c r="BC790" s="16">
        <v>63.33</v>
      </c>
      <c r="BE790" s="16">
        <v>122.34</v>
      </c>
      <c r="BF790" s="15">
        <v>114.65</v>
      </c>
      <c r="BG790" s="15">
        <v>76.64</v>
      </c>
      <c r="BH790" s="15">
        <v>72.760000000000005</v>
      </c>
      <c r="BI790" s="16">
        <v>46.45</v>
      </c>
      <c r="BJ790" s="15">
        <v>33.47</v>
      </c>
      <c r="BK790" s="15">
        <v>39.06</v>
      </c>
      <c r="BL790" s="15">
        <v>45.72</v>
      </c>
      <c r="BM790" s="15">
        <v>91.64</v>
      </c>
      <c r="BN790" s="16">
        <v>105.73</v>
      </c>
      <c r="BO790" s="15">
        <v>11.68</v>
      </c>
      <c r="BP790" s="15">
        <v>34.46</v>
      </c>
      <c r="BQ790" s="15">
        <v>52.69</v>
      </c>
    </row>
    <row r="791" spans="1:69">
      <c r="A791" s="71">
        <v>39088</v>
      </c>
      <c r="BB791" s="16">
        <v>70.08</v>
      </c>
      <c r="BC791" s="16">
        <v>70.31</v>
      </c>
      <c r="BE791" s="16">
        <v>119.38</v>
      </c>
      <c r="BF791" s="15">
        <v>121.16</v>
      </c>
      <c r="BG791" s="15">
        <v>77.19</v>
      </c>
      <c r="BH791" s="15">
        <v>74.319999999999993</v>
      </c>
      <c r="BI791" s="16">
        <v>46.95</v>
      </c>
      <c r="BJ791" s="15">
        <v>33.04</v>
      </c>
      <c r="BK791" s="15">
        <v>40.090000000000003</v>
      </c>
      <c r="BL791" s="15">
        <v>45.99</v>
      </c>
      <c r="BM791" s="15">
        <v>95.4</v>
      </c>
      <c r="BN791" s="16">
        <v>112.1</v>
      </c>
      <c r="BO791" s="15">
        <v>11.66</v>
      </c>
      <c r="BP791" s="15">
        <v>36.75</v>
      </c>
      <c r="BQ791" s="15">
        <v>52.4</v>
      </c>
    </row>
    <row r="792" spans="1:69">
      <c r="A792" s="71">
        <v>39095</v>
      </c>
      <c r="BB792" s="16">
        <v>70.239999999999995</v>
      </c>
      <c r="BC792" s="16">
        <v>70.59</v>
      </c>
      <c r="BE792" s="16">
        <v>124.47</v>
      </c>
      <c r="BF792" s="15">
        <v>124.69</v>
      </c>
      <c r="BG792" s="15">
        <v>80.180000000000007</v>
      </c>
      <c r="BH792" s="15">
        <v>77.27</v>
      </c>
      <c r="BI792" s="16">
        <v>47.41</v>
      </c>
      <c r="BJ792" s="15">
        <v>33.270000000000003</v>
      </c>
      <c r="BK792" s="15">
        <v>40.67</v>
      </c>
      <c r="BL792" s="15">
        <v>47.07</v>
      </c>
      <c r="BM792" s="15">
        <v>95.21</v>
      </c>
      <c r="BN792" s="16">
        <v>118.17</v>
      </c>
      <c r="BO792" s="15">
        <v>11.72</v>
      </c>
      <c r="BP792" s="15">
        <v>38.85</v>
      </c>
      <c r="BQ792" s="15">
        <v>55.2</v>
      </c>
    </row>
    <row r="793" spans="1:69">
      <c r="A793" s="71">
        <v>39102</v>
      </c>
      <c r="BB793" s="16">
        <v>70.81</v>
      </c>
      <c r="BC793" s="16">
        <v>71.599999999999994</v>
      </c>
      <c r="BE793" s="16">
        <v>127.52</v>
      </c>
      <c r="BF793" s="15">
        <v>126.4</v>
      </c>
      <c r="BG793" s="15">
        <v>86.04</v>
      </c>
      <c r="BH793" s="15">
        <v>83.09</v>
      </c>
      <c r="BI793" s="16">
        <v>49.01</v>
      </c>
      <c r="BJ793" s="15">
        <v>33.75</v>
      </c>
      <c r="BK793" s="15">
        <v>40.96</v>
      </c>
      <c r="BL793" s="15">
        <v>47.93</v>
      </c>
      <c r="BM793" s="15">
        <v>96.96</v>
      </c>
      <c r="BN793" s="16">
        <v>123.89</v>
      </c>
      <c r="BO793" s="15">
        <v>11.4</v>
      </c>
      <c r="BP793" s="15">
        <v>38.86</v>
      </c>
      <c r="BQ793" s="15">
        <v>54.05</v>
      </c>
    </row>
    <row r="794" spans="1:69">
      <c r="A794" s="71">
        <v>39109</v>
      </c>
      <c r="BB794" s="16">
        <v>71.25</v>
      </c>
      <c r="BC794" s="16">
        <v>72.58</v>
      </c>
      <c r="BE794" s="16">
        <v>132.30000000000001</v>
      </c>
      <c r="BF794" s="15">
        <v>132.55000000000001</v>
      </c>
      <c r="BG794" s="15">
        <v>89.69</v>
      </c>
      <c r="BH794" s="15">
        <v>86.72</v>
      </c>
      <c r="BI794" s="16">
        <v>50.65</v>
      </c>
      <c r="BJ794" s="15">
        <v>35.33</v>
      </c>
      <c r="BK794" s="15">
        <v>44.9</v>
      </c>
      <c r="BL794" s="15">
        <v>48.22</v>
      </c>
      <c r="BM794" s="15">
        <v>97.1</v>
      </c>
      <c r="BN794" s="16">
        <v>127.35</v>
      </c>
      <c r="BO794" s="15">
        <v>11.08</v>
      </c>
      <c r="BP794" s="15">
        <v>38.159999999999997</v>
      </c>
      <c r="BQ794" s="15">
        <v>47.99</v>
      </c>
    </row>
    <row r="795" spans="1:69">
      <c r="A795" s="71">
        <v>39116</v>
      </c>
      <c r="BB795" s="16">
        <v>71.489999999999995</v>
      </c>
      <c r="BC795" s="16">
        <v>73.08</v>
      </c>
      <c r="BE795" s="16">
        <v>134.63999999999999</v>
      </c>
      <c r="BF795" s="15">
        <v>137.44</v>
      </c>
      <c r="BG795" s="15">
        <v>92.48</v>
      </c>
      <c r="BH795" s="15">
        <v>90.07</v>
      </c>
      <c r="BI795" s="16">
        <v>49.78</v>
      </c>
      <c r="BJ795" s="15">
        <v>35.549999999999997</v>
      </c>
      <c r="BK795" s="15">
        <v>41.56</v>
      </c>
      <c r="BL795" s="15">
        <v>47.67</v>
      </c>
      <c r="BM795" s="15">
        <v>94.07</v>
      </c>
      <c r="BN795" s="16">
        <v>126.98</v>
      </c>
      <c r="BO795" s="15">
        <v>11.27</v>
      </c>
      <c r="BP795" s="15">
        <v>38.79</v>
      </c>
      <c r="BQ795" s="15">
        <v>43.35</v>
      </c>
    </row>
    <row r="796" spans="1:69">
      <c r="A796" s="71">
        <v>39123</v>
      </c>
      <c r="BB796" s="16">
        <v>73.239999999999995</v>
      </c>
      <c r="BC796" s="16">
        <v>75.06</v>
      </c>
      <c r="BE796" s="16">
        <v>138.26</v>
      </c>
      <c r="BF796" s="15">
        <v>146.80000000000001</v>
      </c>
      <c r="BG796" s="15">
        <v>96.64</v>
      </c>
      <c r="BH796" s="15">
        <v>93.34</v>
      </c>
      <c r="BI796" s="16">
        <v>52.51</v>
      </c>
      <c r="BJ796" s="15">
        <v>36.89</v>
      </c>
      <c r="BK796" s="15">
        <v>44.23</v>
      </c>
      <c r="BL796" s="15">
        <v>50.9</v>
      </c>
      <c r="BM796" s="15">
        <v>98.34</v>
      </c>
      <c r="BN796" s="16">
        <v>128.02000000000001</v>
      </c>
      <c r="BO796" s="15">
        <v>10.77</v>
      </c>
      <c r="BP796" s="15">
        <v>38.28</v>
      </c>
      <c r="BQ796" s="15">
        <v>44.25</v>
      </c>
    </row>
    <row r="797" spans="1:69">
      <c r="A797" s="71">
        <v>39130</v>
      </c>
      <c r="BB797" s="16">
        <v>73.52</v>
      </c>
      <c r="BC797" s="16">
        <v>78.209999999999994</v>
      </c>
      <c r="BE797" s="16">
        <v>143.94999999999999</v>
      </c>
      <c r="BF797" s="15">
        <v>160.85</v>
      </c>
      <c r="BG797" s="15">
        <v>100.68</v>
      </c>
      <c r="BH797" s="15">
        <v>98.11</v>
      </c>
      <c r="BI797" s="16">
        <v>54.15</v>
      </c>
      <c r="BJ797" s="15">
        <v>39.46</v>
      </c>
      <c r="BK797" s="15">
        <v>48.18</v>
      </c>
      <c r="BL797" s="15">
        <v>54.28</v>
      </c>
      <c r="BM797" s="15">
        <v>99.47</v>
      </c>
      <c r="BN797" s="16">
        <v>131.34</v>
      </c>
      <c r="BO797" s="15">
        <v>10.94</v>
      </c>
      <c r="BP797" s="15">
        <v>37.82</v>
      </c>
      <c r="BQ797" s="15">
        <v>48.19</v>
      </c>
    </row>
    <row r="798" spans="1:69">
      <c r="A798" s="71">
        <v>39137</v>
      </c>
      <c r="BB798" s="16">
        <v>74.03</v>
      </c>
      <c r="BC798" s="16">
        <v>80.010000000000005</v>
      </c>
      <c r="BE798" s="16">
        <v>151.13</v>
      </c>
      <c r="BF798" s="15">
        <v>169.82</v>
      </c>
      <c r="BG798" s="15">
        <v>104.45</v>
      </c>
      <c r="BH798" s="15">
        <v>101.42</v>
      </c>
      <c r="BI798" s="16">
        <v>54.78</v>
      </c>
      <c r="BJ798" s="15">
        <v>40.299999999999997</v>
      </c>
      <c r="BK798" s="15">
        <v>53.55</v>
      </c>
      <c r="BL798" s="15">
        <v>56.23</v>
      </c>
      <c r="BM798" s="15">
        <v>102.4</v>
      </c>
      <c r="BN798" s="16">
        <v>123.36</v>
      </c>
      <c r="BO798" s="15">
        <v>10.77</v>
      </c>
      <c r="BP798" s="15">
        <v>38.46</v>
      </c>
      <c r="BQ798" s="15">
        <v>50.34</v>
      </c>
    </row>
    <row r="799" spans="1:69">
      <c r="A799" s="71">
        <v>39144</v>
      </c>
      <c r="BB799" s="16">
        <v>74.27</v>
      </c>
      <c r="BC799" s="16">
        <v>78.33</v>
      </c>
      <c r="BE799" s="16">
        <v>152.16999999999999</v>
      </c>
      <c r="BF799" s="15">
        <v>168.94</v>
      </c>
      <c r="BG799" s="15">
        <v>106.87</v>
      </c>
      <c r="BH799" s="15">
        <v>101.69</v>
      </c>
      <c r="BI799" s="16">
        <v>54.83</v>
      </c>
      <c r="BJ799" s="15">
        <v>41.31</v>
      </c>
      <c r="BK799" s="15">
        <v>51.33</v>
      </c>
      <c r="BL799" s="15">
        <v>56.85</v>
      </c>
      <c r="BM799" s="15">
        <v>108.42</v>
      </c>
      <c r="BN799" s="16">
        <v>121.78</v>
      </c>
      <c r="BO799" s="15">
        <v>10.89</v>
      </c>
      <c r="BP799" s="15">
        <v>38.56</v>
      </c>
      <c r="BQ799" s="15">
        <v>48.88</v>
      </c>
    </row>
    <row r="800" spans="1:69">
      <c r="A800" s="71">
        <v>39151</v>
      </c>
      <c r="BB800" s="16">
        <v>75.53</v>
      </c>
      <c r="BC800" s="16">
        <v>79.02</v>
      </c>
      <c r="BE800" s="16">
        <v>151.47999999999999</v>
      </c>
      <c r="BF800" s="15">
        <v>172.54</v>
      </c>
      <c r="BG800" s="15">
        <v>107.5</v>
      </c>
      <c r="BH800" s="15">
        <v>101.47</v>
      </c>
      <c r="BI800" s="16">
        <v>56.67</v>
      </c>
      <c r="BJ800" s="15">
        <v>40.58</v>
      </c>
      <c r="BK800" s="15">
        <v>50.49</v>
      </c>
      <c r="BL800" s="15">
        <v>56.45</v>
      </c>
      <c r="BM800" s="15">
        <v>109.89</v>
      </c>
      <c r="BN800" s="16">
        <v>116.41</v>
      </c>
      <c r="BO800" s="15">
        <v>10.9</v>
      </c>
      <c r="BP800" s="15">
        <v>38.99</v>
      </c>
      <c r="BQ800" s="15">
        <v>49.48</v>
      </c>
    </row>
    <row r="801" spans="1:69">
      <c r="A801" s="71">
        <v>39158</v>
      </c>
      <c r="BB801" s="16">
        <v>75.69</v>
      </c>
      <c r="BC801" s="16">
        <v>78.010000000000005</v>
      </c>
      <c r="BE801" s="16">
        <v>152.44</v>
      </c>
      <c r="BF801" s="15">
        <v>176.87</v>
      </c>
      <c r="BG801" s="15">
        <v>107.96</v>
      </c>
      <c r="BH801" s="15">
        <v>101.43</v>
      </c>
      <c r="BI801" s="16">
        <v>56.92</v>
      </c>
      <c r="BJ801" s="15">
        <v>40.74</v>
      </c>
      <c r="BK801" s="15">
        <v>52.92</v>
      </c>
      <c r="BL801" s="15">
        <v>56.4</v>
      </c>
      <c r="BM801" s="15">
        <v>111.99</v>
      </c>
      <c r="BN801" s="16">
        <v>123.49</v>
      </c>
      <c r="BO801" s="15">
        <v>11.01</v>
      </c>
      <c r="BP801" s="15">
        <v>38.770000000000003</v>
      </c>
      <c r="BQ801" s="15">
        <v>49.36</v>
      </c>
    </row>
    <row r="802" spans="1:69">
      <c r="A802" s="71">
        <v>39165</v>
      </c>
      <c r="BB802" s="16">
        <v>75.95</v>
      </c>
      <c r="BC802" s="16">
        <v>78.709999999999994</v>
      </c>
      <c r="BE802" s="16">
        <v>152.47</v>
      </c>
      <c r="BF802" s="15">
        <v>176.23</v>
      </c>
      <c r="BG802" s="15">
        <v>109.73</v>
      </c>
      <c r="BH802" s="15">
        <v>101.23</v>
      </c>
      <c r="BI802" s="16">
        <v>56.96</v>
      </c>
      <c r="BJ802" s="15">
        <v>41.39</v>
      </c>
      <c r="BK802" s="15">
        <v>54.27</v>
      </c>
      <c r="BL802" s="15">
        <v>57.22</v>
      </c>
      <c r="BM802" s="15">
        <v>108.12</v>
      </c>
      <c r="BN802" s="16">
        <v>126.88</v>
      </c>
      <c r="BO802" s="15">
        <v>10.87</v>
      </c>
      <c r="BP802" s="15">
        <v>38.86</v>
      </c>
      <c r="BQ802" s="15">
        <v>49.6</v>
      </c>
    </row>
    <row r="803" spans="1:69">
      <c r="A803" s="71">
        <v>39172</v>
      </c>
      <c r="BB803" s="16">
        <v>76.319999999999993</v>
      </c>
      <c r="BC803" s="16">
        <v>78.66</v>
      </c>
      <c r="BE803" s="16">
        <v>153.52000000000001</v>
      </c>
      <c r="BF803" s="15">
        <v>177.79</v>
      </c>
      <c r="BG803" s="15">
        <v>106.68</v>
      </c>
      <c r="BH803" s="15">
        <v>101.44</v>
      </c>
      <c r="BI803" s="16">
        <v>55.98</v>
      </c>
      <c r="BJ803" s="15">
        <v>39.81</v>
      </c>
      <c r="BK803" s="15">
        <v>52.99</v>
      </c>
      <c r="BL803" s="15">
        <v>56.69</v>
      </c>
      <c r="BM803" s="15">
        <v>109.65</v>
      </c>
      <c r="BN803" s="16">
        <v>125.47</v>
      </c>
      <c r="BO803" s="15">
        <v>10.77</v>
      </c>
      <c r="BP803" s="15">
        <v>37.380000000000003</v>
      </c>
      <c r="BQ803" s="15">
        <v>43.63</v>
      </c>
    </row>
    <row r="804" spans="1:69">
      <c r="A804" s="71">
        <v>39179</v>
      </c>
      <c r="BB804" s="16">
        <v>76.66</v>
      </c>
      <c r="BC804" s="16">
        <v>78.73</v>
      </c>
      <c r="BE804" s="16">
        <v>159.29</v>
      </c>
      <c r="BF804" s="15">
        <v>186.02</v>
      </c>
      <c r="BG804" s="15">
        <v>108.61</v>
      </c>
      <c r="BH804" s="15">
        <v>101.68</v>
      </c>
      <c r="BI804" s="16">
        <v>57.11</v>
      </c>
      <c r="BJ804" s="15">
        <v>39.68</v>
      </c>
      <c r="BK804" s="15">
        <v>53.18</v>
      </c>
      <c r="BL804" s="15">
        <v>56.9</v>
      </c>
      <c r="BM804" s="15">
        <v>109.73</v>
      </c>
      <c r="BN804" s="16">
        <v>127.74</v>
      </c>
      <c r="BO804" s="15">
        <v>10.91</v>
      </c>
      <c r="BP804" s="15">
        <v>37.14</v>
      </c>
      <c r="BQ804" s="15">
        <v>39.31</v>
      </c>
    </row>
    <row r="805" spans="1:69">
      <c r="A805" s="71">
        <v>39186</v>
      </c>
      <c r="BB805" s="16">
        <v>76.89</v>
      </c>
      <c r="BC805" s="16">
        <v>78.53</v>
      </c>
      <c r="BE805" s="16">
        <v>168.4</v>
      </c>
      <c r="BF805" s="15">
        <v>193.35</v>
      </c>
      <c r="BG805" s="15">
        <v>107.5</v>
      </c>
      <c r="BH805" s="15">
        <v>101.7</v>
      </c>
      <c r="BI805" s="16">
        <v>58.64</v>
      </c>
      <c r="BJ805" s="15">
        <v>39.85</v>
      </c>
      <c r="BK805" s="15">
        <v>54.66</v>
      </c>
      <c r="BL805" s="15">
        <v>57.74</v>
      </c>
      <c r="BM805" s="15">
        <v>111.02</v>
      </c>
      <c r="BN805" s="16">
        <v>125.91</v>
      </c>
      <c r="BO805" s="15">
        <v>10.85</v>
      </c>
      <c r="BP805" s="15">
        <v>36.57</v>
      </c>
      <c r="BQ805" s="15">
        <v>44.11</v>
      </c>
    </row>
    <row r="806" spans="1:69">
      <c r="A806" s="71">
        <v>39193</v>
      </c>
      <c r="BB806" s="16">
        <v>77.37</v>
      </c>
      <c r="BC806" s="16">
        <v>78.37</v>
      </c>
      <c r="BE806" s="16">
        <v>169.9</v>
      </c>
      <c r="BF806" s="15">
        <v>194.06</v>
      </c>
      <c r="BG806" s="15">
        <v>111.27</v>
      </c>
      <c r="BH806" s="15">
        <v>105.23</v>
      </c>
      <c r="BI806" s="16">
        <v>60.34</v>
      </c>
      <c r="BJ806" s="15">
        <v>42.86</v>
      </c>
      <c r="BK806" s="15">
        <v>55.67</v>
      </c>
      <c r="BL806" s="15">
        <v>57.97</v>
      </c>
      <c r="BM806" s="15">
        <v>110.31</v>
      </c>
      <c r="BN806" s="16">
        <v>126.48</v>
      </c>
      <c r="BO806" s="15">
        <v>10.98</v>
      </c>
      <c r="BP806" s="15">
        <v>37.119999999999997</v>
      </c>
      <c r="BQ806" s="15">
        <v>44.71</v>
      </c>
    </row>
    <row r="807" spans="1:69">
      <c r="A807" s="71">
        <v>39200</v>
      </c>
      <c r="BB807" s="16">
        <v>77.59</v>
      </c>
      <c r="BC807" s="16">
        <v>78.349999999999994</v>
      </c>
      <c r="BE807" s="16">
        <v>173.2</v>
      </c>
      <c r="BF807" s="15">
        <v>195.14</v>
      </c>
      <c r="BG807" s="15">
        <v>111.67</v>
      </c>
      <c r="BH807" s="15">
        <v>106.75</v>
      </c>
      <c r="BI807" s="16">
        <v>60.12</v>
      </c>
      <c r="BJ807" s="15">
        <v>43.76</v>
      </c>
      <c r="BK807" s="15">
        <v>56.25</v>
      </c>
      <c r="BL807" s="15">
        <v>58.14</v>
      </c>
      <c r="BM807" s="15">
        <v>111.37</v>
      </c>
      <c r="BN807" s="16">
        <v>127.79</v>
      </c>
      <c r="BO807" s="15">
        <v>11.05</v>
      </c>
      <c r="BP807" s="15">
        <v>36.75</v>
      </c>
      <c r="BQ807" s="15">
        <v>43.96</v>
      </c>
    </row>
    <row r="808" spans="1:69">
      <c r="A808" s="71">
        <v>39207</v>
      </c>
      <c r="BB808" s="16">
        <v>78.09</v>
      </c>
      <c r="BC808" s="16">
        <v>79.25</v>
      </c>
      <c r="BE808" s="16">
        <v>173.22</v>
      </c>
      <c r="BF808" s="15">
        <v>199.27</v>
      </c>
      <c r="BG808" s="15">
        <v>113.37</v>
      </c>
      <c r="BH808" s="15">
        <v>107.99</v>
      </c>
      <c r="BI808" s="16">
        <v>60.42</v>
      </c>
      <c r="BJ808" s="15">
        <v>44.17</v>
      </c>
      <c r="BK808" s="15">
        <v>58.75</v>
      </c>
      <c r="BL808" s="15">
        <v>57.69</v>
      </c>
      <c r="BM808" s="15">
        <v>110.93</v>
      </c>
      <c r="BN808" s="16">
        <v>127.74</v>
      </c>
      <c r="BO808" s="15">
        <v>10.85</v>
      </c>
      <c r="BP808" s="15">
        <v>37.840000000000003</v>
      </c>
      <c r="BQ808" s="15">
        <v>39.43</v>
      </c>
    </row>
    <row r="809" spans="1:69">
      <c r="A809" s="71">
        <v>39214</v>
      </c>
      <c r="BB809" s="16">
        <v>78.61</v>
      </c>
      <c r="BC809" s="16">
        <v>81.760000000000005</v>
      </c>
      <c r="BE809" s="16">
        <v>173.47</v>
      </c>
      <c r="BF809" s="15">
        <v>187.62</v>
      </c>
      <c r="BG809" s="15">
        <v>117.05</v>
      </c>
      <c r="BH809" s="15">
        <v>111.37</v>
      </c>
      <c r="BI809" s="16">
        <v>60.29</v>
      </c>
      <c r="BJ809" s="15">
        <v>43.56</v>
      </c>
      <c r="BK809" s="15">
        <v>54.63</v>
      </c>
      <c r="BL809" s="15">
        <v>58.76</v>
      </c>
      <c r="BM809" s="15">
        <v>109.61</v>
      </c>
      <c r="BN809" s="16">
        <v>125.92</v>
      </c>
      <c r="BO809" s="15">
        <v>10.98</v>
      </c>
      <c r="BP809" s="15">
        <v>37.72</v>
      </c>
      <c r="BQ809" s="15">
        <v>37.99</v>
      </c>
    </row>
    <row r="810" spans="1:69">
      <c r="A810" s="71">
        <v>39221</v>
      </c>
      <c r="BB810" s="16">
        <v>79.599999999999994</v>
      </c>
      <c r="BC810" s="16">
        <v>82.87</v>
      </c>
      <c r="BE810" s="16">
        <v>171.63</v>
      </c>
      <c r="BF810" s="15">
        <v>181.69</v>
      </c>
      <c r="BG810" s="15">
        <v>116.12</v>
      </c>
      <c r="BH810" s="15">
        <v>111.36</v>
      </c>
      <c r="BI810" s="16">
        <v>60.93</v>
      </c>
      <c r="BJ810" s="15">
        <v>42.88</v>
      </c>
      <c r="BK810" s="15">
        <v>57.02</v>
      </c>
      <c r="BL810" s="15">
        <v>58.14</v>
      </c>
      <c r="BM810" s="15">
        <v>110.16</v>
      </c>
      <c r="BN810" s="16">
        <v>126.56</v>
      </c>
      <c r="BO810" s="15">
        <v>10.79</v>
      </c>
      <c r="BP810" s="15">
        <v>37.17</v>
      </c>
      <c r="BQ810" s="15">
        <v>37.51</v>
      </c>
    </row>
    <row r="811" spans="1:69">
      <c r="A811" s="71">
        <v>39228</v>
      </c>
      <c r="BB811" s="16">
        <v>80.09</v>
      </c>
      <c r="BC811" s="16">
        <v>82.89</v>
      </c>
      <c r="BE811" s="16">
        <v>165.46</v>
      </c>
      <c r="BF811" s="15">
        <v>161.93</v>
      </c>
      <c r="BG811" s="15">
        <v>117.07</v>
      </c>
      <c r="BH811" s="15">
        <v>109.54</v>
      </c>
      <c r="BI811" s="16">
        <v>61.26</v>
      </c>
      <c r="BJ811" s="15">
        <v>42.65</v>
      </c>
      <c r="BK811" s="15">
        <v>60.2</v>
      </c>
      <c r="BL811" s="15">
        <v>59.4</v>
      </c>
      <c r="BM811" s="15">
        <v>108.6</v>
      </c>
      <c r="BN811" s="16">
        <v>126.43</v>
      </c>
      <c r="BO811" s="15">
        <v>11.02</v>
      </c>
      <c r="BP811" s="15">
        <v>36.72</v>
      </c>
      <c r="BQ811" s="15">
        <v>38.520000000000003</v>
      </c>
    </row>
    <row r="812" spans="1:69">
      <c r="A812" s="71">
        <v>39235</v>
      </c>
      <c r="BB812" s="16">
        <v>80.180000000000007</v>
      </c>
      <c r="BC812" s="16">
        <v>82.74</v>
      </c>
      <c r="BE812" s="16">
        <v>161.05000000000001</v>
      </c>
      <c r="BF812" s="15">
        <v>150.71</v>
      </c>
      <c r="BG812" s="15">
        <v>111.41</v>
      </c>
      <c r="BH812" s="15">
        <v>105.02</v>
      </c>
      <c r="BI812" s="16">
        <v>61.27</v>
      </c>
      <c r="BJ812" s="15">
        <v>44.36</v>
      </c>
      <c r="BK812" s="15">
        <v>60.08</v>
      </c>
      <c r="BL812" s="15">
        <v>59.37</v>
      </c>
      <c r="BM812" s="15">
        <v>108.87</v>
      </c>
      <c r="BN812" s="16">
        <v>123.82</v>
      </c>
      <c r="BO812" s="15">
        <v>10.95</v>
      </c>
      <c r="BP812" s="15">
        <v>37.29</v>
      </c>
      <c r="BQ812" s="15">
        <v>37.83</v>
      </c>
    </row>
    <row r="813" spans="1:69">
      <c r="A813" s="71">
        <v>39242</v>
      </c>
      <c r="BB813" s="16">
        <v>80.42</v>
      </c>
      <c r="BC813" s="16">
        <v>81.88</v>
      </c>
      <c r="BE813" s="16">
        <v>152.41999999999999</v>
      </c>
      <c r="BF813" s="15">
        <v>140.09</v>
      </c>
      <c r="BG813" s="15">
        <v>104.48</v>
      </c>
      <c r="BH813" s="15">
        <v>99.87</v>
      </c>
      <c r="BI813" s="16">
        <v>62.1</v>
      </c>
      <c r="BJ813" s="15">
        <v>46.14</v>
      </c>
      <c r="BK813" s="15">
        <v>63.14</v>
      </c>
      <c r="BL813" s="15">
        <v>59.73</v>
      </c>
      <c r="BM813" s="15">
        <v>109.52</v>
      </c>
      <c r="BN813" s="16">
        <v>121.69</v>
      </c>
      <c r="BO813" s="15">
        <v>11.08</v>
      </c>
      <c r="BP813" s="15">
        <v>36.72</v>
      </c>
      <c r="BQ813" s="15">
        <v>36.53</v>
      </c>
    </row>
    <row r="814" spans="1:69">
      <c r="A814" s="71">
        <v>39249</v>
      </c>
      <c r="BB814" s="16">
        <v>80.09</v>
      </c>
      <c r="BC814" s="16">
        <v>79.91</v>
      </c>
      <c r="BE814" s="16">
        <v>148.09</v>
      </c>
      <c r="BF814" s="15">
        <v>139.28</v>
      </c>
      <c r="BG814" s="15">
        <v>104.46</v>
      </c>
      <c r="BH814" s="15">
        <v>98.37</v>
      </c>
      <c r="BI814" s="16">
        <v>63.97</v>
      </c>
      <c r="BJ814" s="15">
        <v>45.99</v>
      </c>
      <c r="BK814" s="15">
        <v>66.650000000000006</v>
      </c>
      <c r="BL814" s="15">
        <v>60.51</v>
      </c>
      <c r="BM814" s="15">
        <v>108.77</v>
      </c>
      <c r="BN814" s="16">
        <v>123.73</v>
      </c>
      <c r="BO814" s="15">
        <v>11</v>
      </c>
      <c r="BP814" s="15">
        <v>37.21</v>
      </c>
      <c r="BQ814" s="15">
        <v>38.67</v>
      </c>
    </row>
    <row r="815" spans="1:69">
      <c r="A815" s="71">
        <v>39256</v>
      </c>
      <c r="BB815" s="16">
        <v>80.12</v>
      </c>
      <c r="BC815" s="16">
        <v>80.599999999999994</v>
      </c>
      <c r="BE815" s="16">
        <v>147.13999999999999</v>
      </c>
      <c r="BF815" s="15">
        <v>144.27000000000001</v>
      </c>
      <c r="BG815" s="15">
        <v>105.61</v>
      </c>
      <c r="BH815" s="15">
        <v>96.51</v>
      </c>
      <c r="BI815" s="16">
        <v>64.63</v>
      </c>
      <c r="BJ815" s="15">
        <v>50.43</v>
      </c>
      <c r="BK815" s="15">
        <v>67.69</v>
      </c>
      <c r="BL815" s="15">
        <v>60.99</v>
      </c>
      <c r="BM815" s="15">
        <v>110.09</v>
      </c>
      <c r="BN815" s="16">
        <v>121.9</v>
      </c>
      <c r="BO815" s="15">
        <v>10.85</v>
      </c>
      <c r="BP815" s="15">
        <v>38.54</v>
      </c>
      <c r="BQ815" s="15">
        <v>41.66</v>
      </c>
    </row>
    <row r="816" spans="1:69">
      <c r="A816" s="71">
        <v>39263</v>
      </c>
      <c r="BB816" s="16">
        <v>80.28</v>
      </c>
      <c r="BC816" s="16">
        <v>80.680000000000007</v>
      </c>
      <c r="BE816" s="16">
        <v>153.53</v>
      </c>
      <c r="BF816" s="15">
        <v>144.72999999999999</v>
      </c>
      <c r="BG816" s="15">
        <v>101.11</v>
      </c>
      <c r="BH816" s="15">
        <v>92.67</v>
      </c>
      <c r="BI816" s="16">
        <v>63.96</v>
      </c>
      <c r="BJ816" s="15">
        <v>49.7</v>
      </c>
      <c r="BK816" s="15">
        <v>67.88</v>
      </c>
      <c r="BL816" s="15">
        <v>61.15</v>
      </c>
      <c r="BM816" s="15">
        <v>110.37</v>
      </c>
      <c r="BN816" s="16">
        <v>121.69</v>
      </c>
      <c r="BO816" s="15">
        <v>10.87</v>
      </c>
      <c r="BP816" s="15">
        <v>36.950000000000003</v>
      </c>
      <c r="BQ816" s="15">
        <v>45.03</v>
      </c>
    </row>
    <row r="817" spans="1:69">
      <c r="A817" s="71">
        <v>39270</v>
      </c>
      <c r="BB817" s="16">
        <v>80.36</v>
      </c>
      <c r="BC817" s="16">
        <v>81.12</v>
      </c>
      <c r="BE817" s="16">
        <v>162.53</v>
      </c>
      <c r="BF817" s="15">
        <v>145.28</v>
      </c>
      <c r="BG817" s="15">
        <v>94.46</v>
      </c>
      <c r="BH817" s="15">
        <v>92.38</v>
      </c>
      <c r="BI817" s="16">
        <v>65.06</v>
      </c>
      <c r="BJ817" s="15">
        <v>49.19</v>
      </c>
      <c r="BK817" s="15">
        <v>67.650000000000006</v>
      </c>
      <c r="BL817" s="15">
        <v>61.63</v>
      </c>
      <c r="BM817" s="15">
        <v>111.15</v>
      </c>
      <c r="BN817" s="16">
        <v>123.09</v>
      </c>
      <c r="BO817" s="15">
        <v>11.04</v>
      </c>
      <c r="BP817" s="15">
        <v>37</v>
      </c>
      <c r="BQ817" s="15">
        <v>48.8</v>
      </c>
    </row>
    <row r="818" spans="1:69">
      <c r="A818" s="71">
        <v>39277</v>
      </c>
      <c r="BB818" s="16">
        <v>80.55</v>
      </c>
      <c r="BC818" s="16">
        <v>81.239999999999995</v>
      </c>
      <c r="BE818" s="16">
        <v>165.87</v>
      </c>
      <c r="BF818" s="15">
        <v>143.24</v>
      </c>
      <c r="BG818" s="15">
        <v>99.29</v>
      </c>
      <c r="BH818" s="15">
        <v>92.99</v>
      </c>
      <c r="BI818" s="16">
        <v>65.7</v>
      </c>
      <c r="BJ818" s="15">
        <v>50.87</v>
      </c>
      <c r="BK818" s="15">
        <v>66.099999999999994</v>
      </c>
      <c r="BL818" s="15">
        <v>62.3</v>
      </c>
      <c r="BM818" s="15">
        <v>110.82</v>
      </c>
      <c r="BN818" s="16">
        <v>127.09</v>
      </c>
      <c r="BO818" s="15">
        <v>10.85</v>
      </c>
      <c r="BP818" s="15">
        <v>36.78</v>
      </c>
      <c r="BQ818" s="15">
        <v>50.07</v>
      </c>
    </row>
    <row r="819" spans="1:69">
      <c r="A819" s="71">
        <v>39284</v>
      </c>
      <c r="BB819" s="16">
        <v>80.64</v>
      </c>
      <c r="BC819" s="16">
        <v>80.510000000000005</v>
      </c>
      <c r="BE819" s="16">
        <v>159.55000000000001</v>
      </c>
      <c r="BF819" s="15">
        <v>141.16</v>
      </c>
      <c r="BG819" s="15">
        <v>97.55</v>
      </c>
      <c r="BH819" s="15">
        <v>93.07</v>
      </c>
      <c r="BI819" s="16">
        <v>64.260000000000005</v>
      </c>
      <c r="BJ819" s="15">
        <v>50.51</v>
      </c>
      <c r="BK819" s="15">
        <v>66.959999999999994</v>
      </c>
      <c r="BL819" s="15">
        <v>62.26</v>
      </c>
      <c r="BM819" s="15">
        <v>111.83</v>
      </c>
      <c r="BN819" s="16">
        <v>127.4</v>
      </c>
      <c r="BO819" s="15">
        <v>11.03</v>
      </c>
      <c r="BP819" s="15">
        <v>36.56</v>
      </c>
      <c r="BQ819" s="15">
        <v>54.09</v>
      </c>
    </row>
    <row r="820" spans="1:69">
      <c r="A820" s="71">
        <v>39291</v>
      </c>
      <c r="BB820" s="16">
        <v>80.260000000000005</v>
      </c>
      <c r="BC820" s="16">
        <v>78.62</v>
      </c>
      <c r="BE820" s="16">
        <v>154.05000000000001</v>
      </c>
      <c r="BF820" s="15">
        <v>142.75</v>
      </c>
      <c r="BG820" s="15">
        <v>97.07</v>
      </c>
      <c r="BH820" s="15">
        <v>93.24</v>
      </c>
      <c r="BI820" s="16">
        <v>64.5</v>
      </c>
      <c r="BJ820" s="15">
        <v>50.88</v>
      </c>
      <c r="BK820" s="15">
        <v>68.59</v>
      </c>
      <c r="BL820" s="15">
        <v>62.89</v>
      </c>
      <c r="BM820" s="15">
        <v>110.77</v>
      </c>
      <c r="BN820" s="16">
        <v>130.12</v>
      </c>
      <c r="BO820" s="15">
        <v>11</v>
      </c>
      <c r="BP820" s="15">
        <v>36.22</v>
      </c>
      <c r="BQ820" s="15">
        <v>53.93</v>
      </c>
    </row>
    <row r="821" spans="1:69">
      <c r="A821" s="71">
        <v>39298</v>
      </c>
      <c r="BB821" s="16">
        <v>80.08</v>
      </c>
      <c r="BC821" s="16">
        <v>77.7</v>
      </c>
      <c r="BE821" s="16">
        <v>156.13999999999999</v>
      </c>
      <c r="BF821" s="15">
        <v>142.97</v>
      </c>
      <c r="BG821" s="15">
        <v>98.78</v>
      </c>
      <c r="BH821" s="15">
        <v>93.32</v>
      </c>
      <c r="BI821" s="16">
        <v>65.540000000000006</v>
      </c>
      <c r="BJ821" s="15">
        <v>50.59</v>
      </c>
      <c r="BK821" s="15">
        <v>68.8</v>
      </c>
      <c r="BL821" s="15">
        <v>61.94</v>
      </c>
      <c r="BM821" s="15">
        <v>112.27</v>
      </c>
      <c r="BN821" s="16">
        <v>128.97</v>
      </c>
      <c r="BO821" s="15">
        <v>10.97</v>
      </c>
      <c r="BP821" s="15">
        <v>36.44</v>
      </c>
      <c r="BQ821" s="15">
        <v>51.95</v>
      </c>
    </row>
    <row r="822" spans="1:69">
      <c r="A822" s="71">
        <v>39305</v>
      </c>
      <c r="BB822" s="16">
        <v>80.599999999999994</v>
      </c>
      <c r="BC822" s="16">
        <v>77.88</v>
      </c>
      <c r="BE822" s="16">
        <v>155.72999999999999</v>
      </c>
      <c r="BF822" s="15">
        <v>143.69999999999999</v>
      </c>
      <c r="BG822" s="15">
        <v>99.15</v>
      </c>
      <c r="BH822" s="15">
        <v>92.98</v>
      </c>
      <c r="BI822" s="16">
        <v>64.989999999999995</v>
      </c>
      <c r="BJ822" s="15">
        <v>50.26</v>
      </c>
      <c r="BK822" s="15">
        <v>66.48</v>
      </c>
      <c r="BL822" s="15">
        <v>61.78</v>
      </c>
      <c r="BM822" s="15">
        <v>111.45</v>
      </c>
      <c r="BN822" s="16">
        <v>128.41</v>
      </c>
      <c r="BO822" s="15">
        <v>11.04</v>
      </c>
      <c r="BP822" s="15">
        <v>36.64</v>
      </c>
      <c r="BQ822" s="15">
        <v>50.12</v>
      </c>
    </row>
    <row r="823" spans="1:69">
      <c r="A823" s="71">
        <v>39312</v>
      </c>
      <c r="BB823" s="16">
        <v>80.89</v>
      </c>
      <c r="BC823" s="16">
        <v>79.97</v>
      </c>
      <c r="BE823" s="16">
        <v>160.9</v>
      </c>
      <c r="BF823" s="15">
        <v>146.18</v>
      </c>
      <c r="BG823" s="15">
        <v>101.25</v>
      </c>
      <c r="BH823" s="15">
        <v>93.02</v>
      </c>
      <c r="BI823" s="16">
        <v>65.2</v>
      </c>
      <c r="BJ823" s="15">
        <v>49.92</v>
      </c>
      <c r="BK823" s="15">
        <v>62.49</v>
      </c>
      <c r="BL823" s="15">
        <v>62.02</v>
      </c>
      <c r="BM823" s="15">
        <v>113.83</v>
      </c>
      <c r="BN823" s="16">
        <v>127.1</v>
      </c>
      <c r="BO823" s="15">
        <v>10.93</v>
      </c>
      <c r="BP823" s="15">
        <v>36.4</v>
      </c>
      <c r="BQ823" s="15">
        <v>58.9</v>
      </c>
    </row>
    <row r="824" spans="1:69">
      <c r="A824" s="71">
        <v>39319</v>
      </c>
      <c r="BB824" s="16">
        <v>81.14</v>
      </c>
      <c r="BC824" s="16">
        <v>79.75</v>
      </c>
      <c r="BE824" s="16">
        <v>163.19999999999999</v>
      </c>
      <c r="BF824" s="15">
        <v>149.18</v>
      </c>
      <c r="BG824" s="15">
        <v>101.28</v>
      </c>
      <c r="BH824" s="15">
        <v>97.61</v>
      </c>
      <c r="BI824" s="16">
        <v>65.3</v>
      </c>
      <c r="BJ824" s="15">
        <v>49.93</v>
      </c>
      <c r="BK824" s="15">
        <v>64.56</v>
      </c>
      <c r="BL824" s="15">
        <v>61.61</v>
      </c>
      <c r="BM824" s="15">
        <v>111.5</v>
      </c>
      <c r="BN824" s="16">
        <v>130.44999999999999</v>
      </c>
      <c r="BO824" s="15">
        <v>11.02</v>
      </c>
      <c r="BP824" s="15">
        <v>37.369999999999997</v>
      </c>
      <c r="BQ824" s="15">
        <v>59.13</v>
      </c>
    </row>
    <row r="825" spans="1:69">
      <c r="A825" s="71">
        <v>39326</v>
      </c>
      <c r="BB825" s="16">
        <v>81.239999999999995</v>
      </c>
      <c r="BC825" s="16">
        <v>80.56</v>
      </c>
      <c r="BE825" s="16">
        <v>173.07</v>
      </c>
      <c r="BF825" s="15">
        <v>153.82</v>
      </c>
      <c r="BG825" s="15">
        <v>102.42</v>
      </c>
      <c r="BH825" s="15">
        <v>100.86</v>
      </c>
      <c r="BI825" s="16">
        <v>65.12</v>
      </c>
      <c r="BJ825" s="15">
        <v>49.11</v>
      </c>
      <c r="BK825" s="15">
        <v>61.31</v>
      </c>
      <c r="BL825" s="15">
        <v>59.37</v>
      </c>
      <c r="BM825" s="15">
        <v>114.64</v>
      </c>
      <c r="BN825" s="16">
        <v>130.01</v>
      </c>
      <c r="BO825" s="15">
        <v>11.14</v>
      </c>
      <c r="BP825" s="15">
        <v>37.1</v>
      </c>
      <c r="BQ825" s="15">
        <v>59.84</v>
      </c>
    </row>
    <row r="826" spans="1:69">
      <c r="A826" s="71">
        <v>39333</v>
      </c>
      <c r="BB826" s="16">
        <v>81.260000000000005</v>
      </c>
      <c r="BC826" s="16">
        <v>80.37</v>
      </c>
      <c r="BE826" s="16">
        <v>174.7</v>
      </c>
      <c r="BF826" s="15">
        <v>156.36000000000001</v>
      </c>
      <c r="BG826" s="15">
        <v>104.26</v>
      </c>
      <c r="BH826" s="15">
        <v>100.51</v>
      </c>
      <c r="BI826" s="16">
        <v>64.83</v>
      </c>
      <c r="BJ826" s="15">
        <v>48.8</v>
      </c>
      <c r="BK826" s="15">
        <v>64.260000000000005</v>
      </c>
      <c r="BL826" s="15">
        <v>62.95</v>
      </c>
      <c r="BM826" s="15">
        <v>113.93</v>
      </c>
      <c r="BN826" s="16">
        <v>131.30000000000001</v>
      </c>
      <c r="BO826" s="15">
        <v>10.84</v>
      </c>
      <c r="BP826" s="15">
        <v>36.880000000000003</v>
      </c>
      <c r="BQ826" s="15">
        <v>59.91</v>
      </c>
    </row>
    <row r="827" spans="1:69">
      <c r="A827" s="71">
        <v>39340</v>
      </c>
      <c r="BB827" s="16">
        <v>80.89</v>
      </c>
      <c r="BC827" s="16">
        <v>77.91</v>
      </c>
      <c r="BE827" s="16">
        <v>169.15</v>
      </c>
      <c r="BF827" s="15">
        <v>156.32</v>
      </c>
      <c r="BG827" s="15">
        <v>103.9</v>
      </c>
      <c r="BH827" s="15">
        <v>100.2</v>
      </c>
      <c r="BI827" s="16">
        <v>64.22</v>
      </c>
      <c r="BJ827" s="15">
        <v>47.12</v>
      </c>
      <c r="BK827" s="15">
        <v>62.55</v>
      </c>
      <c r="BL827" s="15">
        <v>61.17</v>
      </c>
      <c r="BM827" s="15">
        <v>114.59</v>
      </c>
      <c r="BN827" s="16">
        <v>132.72999999999999</v>
      </c>
      <c r="BO827" s="15">
        <v>11.04</v>
      </c>
      <c r="BP827" s="15">
        <v>37.06</v>
      </c>
      <c r="BQ827" s="15">
        <v>63.23</v>
      </c>
    </row>
    <row r="828" spans="1:69">
      <c r="A828" s="71">
        <v>39347</v>
      </c>
      <c r="BB828" s="16">
        <v>80.58</v>
      </c>
      <c r="BC828" s="16">
        <v>74.12</v>
      </c>
      <c r="BE828" s="16">
        <v>153.56</v>
      </c>
      <c r="BF828" s="15">
        <v>148.62</v>
      </c>
      <c r="BG828" s="15">
        <v>103.12</v>
      </c>
      <c r="BH828" s="15">
        <v>96.75</v>
      </c>
      <c r="BI828" s="16">
        <v>64.84</v>
      </c>
      <c r="BJ828" s="15">
        <v>46.52</v>
      </c>
      <c r="BK828" s="15">
        <v>62.29</v>
      </c>
      <c r="BL828" s="15">
        <v>61.77</v>
      </c>
      <c r="BM828" s="15">
        <v>113.02</v>
      </c>
      <c r="BN828" s="16">
        <v>131.81</v>
      </c>
      <c r="BO828" s="15">
        <v>11.1</v>
      </c>
      <c r="BP828" s="15">
        <v>37.96</v>
      </c>
      <c r="BQ828" s="15">
        <v>74.760000000000005</v>
      </c>
    </row>
    <row r="829" spans="1:69">
      <c r="A829" s="71">
        <v>39354</v>
      </c>
      <c r="BB829" s="16">
        <v>79.680000000000007</v>
      </c>
      <c r="BC829" s="16">
        <v>70.66</v>
      </c>
      <c r="BE829" s="16">
        <v>136.65</v>
      </c>
      <c r="BF829" s="15">
        <v>137.21</v>
      </c>
      <c r="BG829" s="15">
        <v>95.47</v>
      </c>
      <c r="BH829" s="15">
        <v>86.86</v>
      </c>
      <c r="BI829" s="16">
        <v>64.75</v>
      </c>
      <c r="BJ829" s="15">
        <v>46.18</v>
      </c>
      <c r="BK829" s="15">
        <v>63.21</v>
      </c>
      <c r="BL829" s="15">
        <v>60.77</v>
      </c>
      <c r="BM829" s="15">
        <v>115.62</v>
      </c>
      <c r="BN829" s="16">
        <v>131.94</v>
      </c>
      <c r="BO829" s="15">
        <v>11.11</v>
      </c>
      <c r="BP829" s="15">
        <v>37.35</v>
      </c>
      <c r="BQ829" s="15">
        <v>75.37</v>
      </c>
    </row>
    <row r="830" spans="1:69">
      <c r="A830" s="71">
        <v>39361</v>
      </c>
      <c r="BB830" s="16">
        <v>79.27</v>
      </c>
      <c r="BC830" s="16">
        <v>70.36</v>
      </c>
      <c r="BE830" s="16">
        <v>137.5</v>
      </c>
      <c r="BF830" s="15">
        <v>130.08000000000001</v>
      </c>
      <c r="BG830" s="15">
        <v>87.35</v>
      </c>
      <c r="BH830" s="15">
        <v>76.569999999999993</v>
      </c>
      <c r="BI830" s="16">
        <v>63.58</v>
      </c>
      <c r="BJ830" s="15">
        <v>45.34</v>
      </c>
      <c r="BK830" s="15">
        <v>64.64</v>
      </c>
      <c r="BL830" s="15">
        <v>57.08</v>
      </c>
      <c r="BM830" s="15">
        <v>113.1</v>
      </c>
      <c r="BN830" s="16">
        <v>126.58</v>
      </c>
      <c r="BO830" s="15">
        <v>11.4</v>
      </c>
      <c r="BP830" s="15">
        <v>36.520000000000003</v>
      </c>
      <c r="BQ830" s="15">
        <v>74.48</v>
      </c>
    </row>
    <row r="831" spans="1:69">
      <c r="A831" s="71">
        <v>39368</v>
      </c>
      <c r="BB831" s="16">
        <v>78.36</v>
      </c>
      <c r="BC831" s="16">
        <v>70.05</v>
      </c>
      <c r="BE831" s="16">
        <v>128.13</v>
      </c>
      <c r="BF831" s="15">
        <v>122.73</v>
      </c>
      <c r="BG831" s="15">
        <v>81.819999999999993</v>
      </c>
      <c r="BH831" s="15">
        <v>73.05</v>
      </c>
      <c r="BI831" s="16">
        <v>64.37</v>
      </c>
      <c r="BJ831" s="15">
        <v>45.4</v>
      </c>
      <c r="BK831" s="15">
        <v>64.3</v>
      </c>
      <c r="BL831" s="15">
        <v>58.41</v>
      </c>
      <c r="BM831" s="15">
        <v>113.51</v>
      </c>
      <c r="BN831" s="16">
        <v>118.13</v>
      </c>
      <c r="BO831" s="15">
        <v>11.73</v>
      </c>
      <c r="BP831" s="15">
        <v>37.020000000000003</v>
      </c>
      <c r="BQ831" s="15">
        <v>72.739999999999995</v>
      </c>
    </row>
    <row r="832" spans="1:69">
      <c r="A832" s="71">
        <v>39375</v>
      </c>
      <c r="BB832" s="16">
        <v>78.3</v>
      </c>
      <c r="BC832" s="16">
        <v>71.209999999999994</v>
      </c>
      <c r="BE832" s="16">
        <v>127.66</v>
      </c>
      <c r="BF832" s="15">
        <v>122.91</v>
      </c>
      <c r="BG832" s="15">
        <v>81.64</v>
      </c>
      <c r="BH832" s="15">
        <v>73.430000000000007</v>
      </c>
      <c r="BI832" s="16">
        <v>64.349999999999994</v>
      </c>
      <c r="BJ832" s="15">
        <v>44.74</v>
      </c>
      <c r="BK832" s="15">
        <v>66.010000000000005</v>
      </c>
      <c r="BL832" s="15">
        <v>58.9</v>
      </c>
      <c r="BM832" s="15">
        <v>113.48</v>
      </c>
      <c r="BN832" s="16">
        <v>115.65</v>
      </c>
      <c r="BO832" s="15">
        <v>11.32</v>
      </c>
      <c r="BP832" s="15">
        <v>37.229999999999997</v>
      </c>
      <c r="BQ832" s="15">
        <v>67.11</v>
      </c>
    </row>
    <row r="833" spans="1:69">
      <c r="A833" s="71">
        <v>39382</v>
      </c>
      <c r="BB833" s="16">
        <v>78.05</v>
      </c>
      <c r="BC833" s="16">
        <v>70.75</v>
      </c>
      <c r="BE833" s="16">
        <v>128.4</v>
      </c>
      <c r="BF833" s="15">
        <v>122.46</v>
      </c>
      <c r="BG833" s="15">
        <v>80.5</v>
      </c>
      <c r="BH833" s="15">
        <v>73.069999999999993</v>
      </c>
      <c r="BI833" s="16">
        <v>64.03</v>
      </c>
      <c r="BJ833" s="15">
        <v>44.74</v>
      </c>
      <c r="BK833" s="15">
        <v>63.89</v>
      </c>
      <c r="BL833" s="15">
        <v>60.31</v>
      </c>
      <c r="BM833" s="15">
        <v>113.22</v>
      </c>
      <c r="BN833" s="16">
        <v>112.51</v>
      </c>
      <c r="BO833" s="15">
        <v>11.04</v>
      </c>
      <c r="BP833" s="15">
        <v>36.450000000000003</v>
      </c>
      <c r="BQ833" s="15">
        <v>64.239999999999995</v>
      </c>
    </row>
    <row r="834" spans="1:69">
      <c r="A834" s="71">
        <v>39389</v>
      </c>
      <c r="BB834" s="16">
        <v>77.53</v>
      </c>
      <c r="BC834" s="16">
        <v>70.760000000000005</v>
      </c>
      <c r="BE834" s="16">
        <v>128.94</v>
      </c>
      <c r="BF834" s="15">
        <v>121.92</v>
      </c>
      <c r="BG834" s="15">
        <v>76.66</v>
      </c>
      <c r="BH834" s="15">
        <v>73.040000000000006</v>
      </c>
      <c r="BI834" s="16">
        <v>63.71</v>
      </c>
      <c r="BJ834" s="15">
        <v>42.79</v>
      </c>
      <c r="BK834" s="15">
        <v>63.37</v>
      </c>
      <c r="BL834" s="15">
        <v>58.51</v>
      </c>
      <c r="BM834" s="15">
        <v>114.49</v>
      </c>
      <c r="BN834" s="16">
        <v>112.51</v>
      </c>
      <c r="BO834" s="15">
        <v>11.28</v>
      </c>
      <c r="BP834" s="15">
        <v>36.54</v>
      </c>
      <c r="BQ834" s="15">
        <v>59.09</v>
      </c>
    </row>
    <row r="835" spans="1:69">
      <c r="A835" s="71">
        <v>39396</v>
      </c>
      <c r="BB835" s="16">
        <v>77.34</v>
      </c>
      <c r="BC835" s="16">
        <v>71.53</v>
      </c>
      <c r="BE835" s="16">
        <v>127.53</v>
      </c>
      <c r="BF835" s="15">
        <v>118.83</v>
      </c>
      <c r="BG835" s="15">
        <v>74.7</v>
      </c>
      <c r="BH835" s="15">
        <v>72.33</v>
      </c>
      <c r="BI835" s="16">
        <v>62.65</v>
      </c>
      <c r="BJ835" s="15">
        <v>42.16</v>
      </c>
      <c r="BK835" s="15">
        <v>61.39</v>
      </c>
      <c r="BL835" s="15">
        <v>57.89</v>
      </c>
      <c r="BM835" s="15">
        <v>114.63</v>
      </c>
      <c r="BN835" s="16">
        <v>111.06</v>
      </c>
      <c r="BO835" s="15">
        <v>11.31</v>
      </c>
      <c r="BP835" s="15">
        <v>36.65</v>
      </c>
      <c r="BQ835" s="15">
        <v>59.95</v>
      </c>
    </row>
    <row r="836" spans="1:69">
      <c r="A836" s="71">
        <v>39403</v>
      </c>
      <c r="BB836" s="16">
        <v>77.14</v>
      </c>
      <c r="BC836" s="16">
        <v>73.13</v>
      </c>
      <c r="BE836" s="16">
        <v>124.22</v>
      </c>
      <c r="BF836" s="15">
        <v>112.41</v>
      </c>
      <c r="BG836" s="15">
        <v>76.2</v>
      </c>
      <c r="BH836" s="15">
        <v>71.48</v>
      </c>
      <c r="BI836" s="16">
        <v>63.17</v>
      </c>
      <c r="BJ836" s="15">
        <v>41.71</v>
      </c>
      <c r="BK836" s="15">
        <v>60.68</v>
      </c>
      <c r="BL836" s="15">
        <v>57.44</v>
      </c>
      <c r="BM836" s="15">
        <v>114.83</v>
      </c>
      <c r="BN836" s="16">
        <v>111.91</v>
      </c>
      <c r="BO836" s="15">
        <v>11.08</v>
      </c>
      <c r="BP836" s="15">
        <v>37.26</v>
      </c>
      <c r="BQ836" s="15">
        <v>69.040000000000006</v>
      </c>
    </row>
    <row r="837" spans="1:69">
      <c r="A837" s="71">
        <v>39410</v>
      </c>
      <c r="BB837" s="16">
        <v>76.8</v>
      </c>
      <c r="BC837" s="16">
        <v>72.13</v>
      </c>
      <c r="BE837" s="16">
        <v>121.4</v>
      </c>
      <c r="BF837" s="15">
        <v>108.35</v>
      </c>
      <c r="BG837" s="15">
        <v>73.7</v>
      </c>
      <c r="BH837" s="15">
        <v>69.58</v>
      </c>
      <c r="BI837" s="16">
        <v>62.39</v>
      </c>
      <c r="BJ837" s="15">
        <v>41.9</v>
      </c>
      <c r="BK837" s="15">
        <v>59.5</v>
      </c>
      <c r="BL837" s="15">
        <v>57.47</v>
      </c>
      <c r="BM837" s="15">
        <v>113.97</v>
      </c>
      <c r="BN837" s="16">
        <v>111.95</v>
      </c>
      <c r="BO837" s="15">
        <v>11.09</v>
      </c>
      <c r="BP837" s="15">
        <v>38.049999999999997</v>
      </c>
      <c r="BQ837" s="15">
        <v>75.11</v>
      </c>
    </row>
    <row r="838" spans="1:69">
      <c r="A838" s="71">
        <v>39417</v>
      </c>
      <c r="BB838" s="16">
        <v>76.430000000000007</v>
      </c>
      <c r="BC838" s="16">
        <v>70.36</v>
      </c>
      <c r="BE838" s="16">
        <v>122.89</v>
      </c>
      <c r="BF838" s="15">
        <v>106.58</v>
      </c>
      <c r="BG838" s="15">
        <v>74.39</v>
      </c>
      <c r="BH838" s="15">
        <v>67.2</v>
      </c>
      <c r="BI838" s="16">
        <v>60.63</v>
      </c>
      <c r="BJ838" s="15">
        <v>41.98</v>
      </c>
      <c r="BK838" s="15">
        <v>59.5</v>
      </c>
      <c r="BL838" s="15">
        <v>58.12</v>
      </c>
      <c r="BM838" s="15">
        <v>113.76</v>
      </c>
      <c r="BN838" s="16">
        <v>114.46</v>
      </c>
      <c r="BO838" s="15">
        <v>11.25</v>
      </c>
      <c r="BP838" s="15">
        <v>38.5</v>
      </c>
      <c r="BQ838" s="15">
        <v>74.33</v>
      </c>
    </row>
    <row r="839" spans="1:69">
      <c r="A839" s="71">
        <v>39424</v>
      </c>
      <c r="BB839" s="16">
        <v>76.180000000000007</v>
      </c>
      <c r="BC839" s="16">
        <v>70.400000000000006</v>
      </c>
      <c r="BE839" s="16">
        <v>123.72</v>
      </c>
      <c r="BF839" s="15">
        <v>100.56</v>
      </c>
      <c r="BG839" s="15">
        <v>75.37</v>
      </c>
      <c r="BH839" s="15">
        <v>66.5</v>
      </c>
      <c r="BI839" s="16">
        <v>64.53</v>
      </c>
      <c r="BJ839" s="15">
        <v>42.61</v>
      </c>
      <c r="BK839" s="15">
        <v>59.34</v>
      </c>
      <c r="BL839" s="15">
        <v>59.74</v>
      </c>
      <c r="BM839" s="15">
        <v>113.86</v>
      </c>
      <c r="BN839" s="16">
        <v>113.2</v>
      </c>
      <c r="BO839" s="15">
        <v>11.37</v>
      </c>
      <c r="BP839" s="15">
        <v>38.32</v>
      </c>
      <c r="BQ839" s="15">
        <v>54.41</v>
      </c>
    </row>
    <row r="840" spans="1:69">
      <c r="A840" s="71">
        <v>39431</v>
      </c>
      <c r="BB840" s="16">
        <v>75.8</v>
      </c>
      <c r="BC840" s="16">
        <v>70.52</v>
      </c>
      <c r="BE840" s="16">
        <v>123.8</v>
      </c>
      <c r="BF840" s="15">
        <v>102.22</v>
      </c>
      <c r="BG840" s="15">
        <v>75.209999999999994</v>
      </c>
      <c r="BH840" s="15">
        <v>66.33</v>
      </c>
      <c r="BI840" s="16">
        <v>63.01</v>
      </c>
      <c r="BJ840" s="15">
        <v>42.31</v>
      </c>
      <c r="BK840" s="15">
        <v>58.6</v>
      </c>
      <c r="BL840" s="15">
        <v>60.44</v>
      </c>
      <c r="BM840" s="15">
        <v>116.77</v>
      </c>
      <c r="BN840" s="16">
        <v>113.9</v>
      </c>
      <c r="BO840" s="15">
        <v>11.17</v>
      </c>
      <c r="BP840" s="15">
        <v>36.659999999999997</v>
      </c>
      <c r="BQ840" s="15">
        <v>61.86</v>
      </c>
    </row>
    <row r="841" spans="1:69">
      <c r="A841" s="71">
        <v>39438</v>
      </c>
      <c r="BB841" s="16">
        <v>76.38</v>
      </c>
      <c r="BC841" s="16">
        <v>72.349999999999994</v>
      </c>
      <c r="BE841" s="16">
        <v>123.85</v>
      </c>
      <c r="BF841" s="15">
        <v>105.24</v>
      </c>
      <c r="BG841" s="15">
        <v>73.510000000000005</v>
      </c>
      <c r="BH841" s="15">
        <v>67.400000000000006</v>
      </c>
      <c r="BI841" s="16">
        <v>63.32</v>
      </c>
      <c r="BJ841" s="15">
        <v>41.92</v>
      </c>
      <c r="BK841" s="15">
        <v>59.46</v>
      </c>
      <c r="BL841" s="15">
        <v>59.31</v>
      </c>
      <c r="BM841" s="15">
        <v>116.03</v>
      </c>
      <c r="BN841" s="16">
        <v>113.48</v>
      </c>
      <c r="BO841" s="15">
        <v>11.26</v>
      </c>
      <c r="BP841" s="15">
        <v>36.520000000000003</v>
      </c>
      <c r="BQ841" s="15">
        <v>59.53</v>
      </c>
    </row>
    <row r="842" spans="1:69">
      <c r="A842" s="71">
        <v>39445</v>
      </c>
      <c r="BB842" s="16">
        <v>76.28</v>
      </c>
      <c r="BC842" s="16">
        <v>74.599999999999994</v>
      </c>
      <c r="BE842" s="16">
        <v>123.91</v>
      </c>
      <c r="BF842" s="15">
        <v>110.06</v>
      </c>
      <c r="BG842" s="15">
        <v>76.06</v>
      </c>
      <c r="BH842" s="15">
        <v>68.47</v>
      </c>
      <c r="BI842" s="16">
        <v>62.58</v>
      </c>
      <c r="BJ842" s="15">
        <v>42.32</v>
      </c>
      <c r="BK842" s="15">
        <v>60.39</v>
      </c>
      <c r="BL842" s="15">
        <v>61.09</v>
      </c>
      <c r="BM842" s="15">
        <v>115.62</v>
      </c>
      <c r="BN842" s="16">
        <v>116.07</v>
      </c>
      <c r="BO842" s="15">
        <v>11.19</v>
      </c>
      <c r="BP842" s="15">
        <v>36.56</v>
      </c>
      <c r="BQ842" s="15">
        <v>56.1</v>
      </c>
    </row>
    <row r="843" spans="1:69">
      <c r="A843" s="71">
        <v>39452</v>
      </c>
      <c r="BB843" s="16">
        <v>76.430000000000007</v>
      </c>
      <c r="BC843" s="16">
        <v>77.53</v>
      </c>
      <c r="BE843" s="16">
        <v>125.18</v>
      </c>
      <c r="BF843" s="15">
        <v>112.5</v>
      </c>
      <c r="BG843" s="15">
        <v>75.64</v>
      </c>
      <c r="BH843" s="15">
        <v>69.97</v>
      </c>
      <c r="BI843" s="16">
        <v>62.46</v>
      </c>
      <c r="BJ843" s="15">
        <v>42.03</v>
      </c>
      <c r="BK843" s="15">
        <v>59.41</v>
      </c>
      <c r="BL843" s="15">
        <v>60.52</v>
      </c>
      <c r="BM843" s="15">
        <v>118.1</v>
      </c>
      <c r="BN843" s="16">
        <v>117.28</v>
      </c>
      <c r="BO843" s="15">
        <v>11</v>
      </c>
      <c r="BP843" s="15">
        <v>36.4</v>
      </c>
      <c r="BQ843" s="15">
        <v>59.53</v>
      </c>
    </row>
    <row r="844" spans="1:69">
      <c r="A844" s="71">
        <v>39459</v>
      </c>
      <c r="BB844" s="16">
        <v>76.58</v>
      </c>
      <c r="BC844" s="16">
        <v>78.73</v>
      </c>
      <c r="BE844" s="16">
        <v>127.07</v>
      </c>
      <c r="BF844" s="15">
        <v>112.08</v>
      </c>
      <c r="BG844" s="15">
        <v>75.84</v>
      </c>
      <c r="BH844" s="15">
        <v>70.569999999999993</v>
      </c>
      <c r="BI844" s="16">
        <v>64.069999999999993</v>
      </c>
      <c r="BJ844" s="15">
        <v>41.96</v>
      </c>
      <c r="BK844" s="15">
        <v>60.44</v>
      </c>
      <c r="BL844" s="15">
        <v>60.81</v>
      </c>
      <c r="BM844" s="15">
        <v>118.64</v>
      </c>
      <c r="BN844" s="16">
        <v>121.28</v>
      </c>
      <c r="BO844" s="15">
        <v>11.25</v>
      </c>
      <c r="BP844" s="15">
        <v>36.64</v>
      </c>
      <c r="BQ844" s="15">
        <v>53.06</v>
      </c>
    </row>
    <row r="845" spans="1:69">
      <c r="A845" s="71">
        <v>39466</v>
      </c>
      <c r="BB845" s="16">
        <v>76.63</v>
      </c>
      <c r="BC845" s="16">
        <v>73.819999999999993</v>
      </c>
      <c r="BE845" s="16">
        <v>126.77</v>
      </c>
      <c r="BF845" s="15">
        <v>111.85</v>
      </c>
      <c r="BG845" s="15">
        <v>76.12</v>
      </c>
      <c r="BH845" s="15">
        <v>70.64</v>
      </c>
      <c r="BI845" s="16">
        <v>62.69</v>
      </c>
      <c r="BJ845" s="15">
        <v>42.5</v>
      </c>
      <c r="BK845" s="15">
        <v>58.99</v>
      </c>
      <c r="BL845" s="15">
        <v>60.56</v>
      </c>
      <c r="BM845" s="15">
        <v>118.02</v>
      </c>
      <c r="BN845" s="16">
        <v>120.6</v>
      </c>
      <c r="BO845" s="15">
        <v>11.2</v>
      </c>
      <c r="BP845" s="15">
        <v>39.43</v>
      </c>
      <c r="BQ845" s="15">
        <v>47.97</v>
      </c>
    </row>
    <row r="846" spans="1:69">
      <c r="A846" s="71">
        <v>39473</v>
      </c>
      <c r="BB846" s="16">
        <v>76.7</v>
      </c>
      <c r="BC846" s="16">
        <v>74.2</v>
      </c>
      <c r="BE846" s="16">
        <v>128.49</v>
      </c>
      <c r="BF846" s="15">
        <v>113.85</v>
      </c>
      <c r="BG846" s="15">
        <v>79.12</v>
      </c>
      <c r="BH846" s="15">
        <v>73.989999999999995</v>
      </c>
      <c r="BI846" s="16">
        <v>61.89</v>
      </c>
      <c r="BJ846" s="15">
        <v>42.24</v>
      </c>
      <c r="BK846" s="15">
        <v>60.32</v>
      </c>
      <c r="BL846" s="15">
        <v>61.13</v>
      </c>
      <c r="BM846" s="15">
        <v>118.72</v>
      </c>
      <c r="BN846" s="16">
        <v>122.78</v>
      </c>
      <c r="BO846" s="15">
        <v>11.16</v>
      </c>
      <c r="BP846" s="15">
        <v>37.06</v>
      </c>
      <c r="BQ846" s="15">
        <v>47.91</v>
      </c>
    </row>
    <row r="847" spans="1:69">
      <c r="A847" s="71">
        <v>39480</v>
      </c>
      <c r="BB847" s="16">
        <v>76.86</v>
      </c>
      <c r="BC847" s="16">
        <v>76.12</v>
      </c>
      <c r="BE847" s="16">
        <v>134.41</v>
      </c>
      <c r="BF847" s="15">
        <v>116.34</v>
      </c>
      <c r="BG847" s="15">
        <v>82.72</v>
      </c>
      <c r="BH847" s="15">
        <v>78.38</v>
      </c>
      <c r="BI847" s="16">
        <v>58.94</v>
      </c>
      <c r="BJ847" s="15">
        <v>43.03</v>
      </c>
      <c r="BK847" s="15">
        <v>61.45</v>
      </c>
      <c r="BL847" s="15">
        <v>63.28</v>
      </c>
      <c r="BM847" s="15">
        <v>119.4</v>
      </c>
      <c r="BN847" s="16">
        <v>126</v>
      </c>
      <c r="BO847" s="15">
        <v>11.38</v>
      </c>
      <c r="BP847" s="15">
        <v>37.200000000000003</v>
      </c>
      <c r="BQ847" s="15">
        <v>48.76</v>
      </c>
    </row>
    <row r="848" spans="1:69">
      <c r="A848" s="71">
        <v>39487</v>
      </c>
      <c r="BB848" s="16">
        <v>77.16</v>
      </c>
      <c r="BC848" s="16">
        <v>78.3</v>
      </c>
      <c r="BE848" s="16">
        <v>141.63</v>
      </c>
      <c r="BF848" s="15">
        <v>121.48</v>
      </c>
      <c r="BG848" s="15">
        <v>86.89</v>
      </c>
      <c r="BH848" s="15">
        <v>81.7</v>
      </c>
      <c r="BI848" s="16">
        <v>59.75</v>
      </c>
      <c r="BJ848" s="15">
        <v>42.82</v>
      </c>
      <c r="BK848" s="15">
        <v>61.17</v>
      </c>
      <c r="BL848" s="15">
        <v>62.71</v>
      </c>
      <c r="BM848" s="15">
        <v>119.96</v>
      </c>
      <c r="BN848" s="15">
        <v>128.47</v>
      </c>
      <c r="BO848" s="16">
        <v>11.19</v>
      </c>
      <c r="BP848" s="15">
        <v>37.33</v>
      </c>
      <c r="BQ848" s="15">
        <v>46.29</v>
      </c>
    </row>
    <row r="849" spans="1:69">
      <c r="A849" s="71">
        <v>39494</v>
      </c>
      <c r="BB849" s="16">
        <v>77.86</v>
      </c>
      <c r="BC849" s="16">
        <v>80.95</v>
      </c>
      <c r="BE849" s="16">
        <v>148.78</v>
      </c>
      <c r="BF849" s="15">
        <v>133.78</v>
      </c>
      <c r="BG849" s="15">
        <v>88.23</v>
      </c>
      <c r="BH849" s="15">
        <v>83.95</v>
      </c>
      <c r="BI849" s="16">
        <v>58.49</v>
      </c>
      <c r="BJ849" s="15">
        <v>43.21</v>
      </c>
      <c r="BK849" s="15">
        <v>59.58</v>
      </c>
      <c r="BL849" s="15">
        <v>62.57</v>
      </c>
      <c r="BM849" s="15">
        <v>120.35</v>
      </c>
      <c r="BN849" s="16">
        <v>130.75</v>
      </c>
      <c r="BO849" s="15">
        <v>11.43</v>
      </c>
      <c r="BP849" s="15">
        <v>36.869999999999997</v>
      </c>
      <c r="BQ849" s="15">
        <v>48.38</v>
      </c>
    </row>
    <row r="850" spans="1:69">
      <c r="A850" s="71">
        <v>39501</v>
      </c>
      <c r="BB850" s="16">
        <v>78.3</v>
      </c>
      <c r="BC850" s="16">
        <v>80.78</v>
      </c>
      <c r="BE850" s="16">
        <v>149.12</v>
      </c>
      <c r="BF850" s="15">
        <v>141.16999999999999</v>
      </c>
      <c r="BG850" s="15">
        <v>88.57</v>
      </c>
      <c r="BH850" s="15">
        <v>82.38</v>
      </c>
      <c r="BI850" s="16">
        <v>61.82</v>
      </c>
      <c r="BJ850" s="15">
        <v>43.98</v>
      </c>
      <c r="BK850" s="15">
        <v>61.45</v>
      </c>
      <c r="BL850" s="15">
        <v>64</v>
      </c>
      <c r="BM850" s="15">
        <v>119.28</v>
      </c>
      <c r="BN850" s="16">
        <v>131.4</v>
      </c>
      <c r="BO850" s="15">
        <v>11.5</v>
      </c>
      <c r="BP850" s="15">
        <v>37.520000000000003</v>
      </c>
      <c r="BQ850" s="15">
        <v>48.98</v>
      </c>
    </row>
    <row r="851" spans="1:69">
      <c r="A851" s="71">
        <v>39508</v>
      </c>
      <c r="BB851" s="16">
        <v>78.61</v>
      </c>
      <c r="BC851" s="16">
        <v>79.599999999999994</v>
      </c>
      <c r="BE851" s="16">
        <v>143.04</v>
      </c>
      <c r="BF851" s="15">
        <v>137.59</v>
      </c>
      <c r="BG851" s="15">
        <v>86.53</v>
      </c>
      <c r="BH851" s="15">
        <v>80.7</v>
      </c>
      <c r="BI851" s="16">
        <v>64.930000000000007</v>
      </c>
      <c r="BJ851" s="15">
        <v>44.29</v>
      </c>
      <c r="BK851" s="15">
        <v>60.67</v>
      </c>
      <c r="BL851" s="15">
        <v>62.87</v>
      </c>
      <c r="BM851" s="15">
        <v>120.86</v>
      </c>
      <c r="BN851" s="16">
        <v>126.74</v>
      </c>
      <c r="BO851" s="15">
        <v>11.33</v>
      </c>
      <c r="BP851" s="15">
        <v>38.04</v>
      </c>
      <c r="BQ851" s="15">
        <v>49.71</v>
      </c>
    </row>
    <row r="852" spans="1:69">
      <c r="A852" s="71">
        <v>39515</v>
      </c>
      <c r="BB852" s="16">
        <v>79.12</v>
      </c>
      <c r="BC852" s="16">
        <v>79.87</v>
      </c>
      <c r="BE852" s="16">
        <v>142.71</v>
      </c>
      <c r="BF852" s="15">
        <v>137.34</v>
      </c>
      <c r="BG852" s="15">
        <v>89.62</v>
      </c>
      <c r="BH852" s="15">
        <v>80.790000000000006</v>
      </c>
      <c r="BI852" s="16">
        <v>65.31</v>
      </c>
      <c r="BJ852" s="15">
        <v>43.76</v>
      </c>
      <c r="BK852" s="15">
        <v>60.89</v>
      </c>
      <c r="BL852" s="15">
        <v>64.53</v>
      </c>
      <c r="BM852" s="15">
        <v>120.86</v>
      </c>
      <c r="BN852" s="16">
        <v>120.59</v>
      </c>
      <c r="BO852" s="15">
        <v>11.27</v>
      </c>
      <c r="BP852" s="15">
        <v>36.840000000000003</v>
      </c>
      <c r="BQ852" s="15">
        <v>49.9</v>
      </c>
    </row>
    <row r="853" spans="1:69">
      <c r="A853" s="71">
        <v>39522</v>
      </c>
      <c r="BB853" s="16">
        <v>80.16</v>
      </c>
      <c r="BC853" s="16">
        <v>81.150000000000006</v>
      </c>
      <c r="BE853" s="16">
        <v>142.5</v>
      </c>
      <c r="BF853" s="15">
        <v>136.37</v>
      </c>
      <c r="BG853" s="15">
        <v>87.67</v>
      </c>
      <c r="BH853" s="15">
        <v>80.819999999999993</v>
      </c>
      <c r="BI853" s="16">
        <v>64.63</v>
      </c>
      <c r="BJ853" s="15">
        <v>43.95</v>
      </c>
      <c r="BK853" s="15">
        <v>61.94</v>
      </c>
      <c r="BL853" s="15">
        <v>64.92</v>
      </c>
      <c r="BM853" s="15">
        <v>120.33</v>
      </c>
      <c r="BN853" s="16">
        <v>115.41</v>
      </c>
      <c r="BO853" s="15">
        <v>11.34</v>
      </c>
      <c r="BP853" s="15">
        <v>37.67</v>
      </c>
      <c r="BQ853" s="15">
        <v>49.78</v>
      </c>
    </row>
    <row r="854" spans="1:69">
      <c r="A854" s="71">
        <v>39529</v>
      </c>
      <c r="BB854" s="16">
        <v>79.489999999999995</v>
      </c>
      <c r="BC854" s="16">
        <v>78.16</v>
      </c>
      <c r="BE854" s="16">
        <v>140.57</v>
      </c>
      <c r="BF854" s="15">
        <v>134.21</v>
      </c>
      <c r="BG854" s="15">
        <v>87.17</v>
      </c>
      <c r="BH854" s="15">
        <v>80.17</v>
      </c>
      <c r="BI854" s="16">
        <v>64.11</v>
      </c>
      <c r="BJ854" s="15">
        <v>44.2</v>
      </c>
      <c r="BK854" s="15">
        <v>63.65</v>
      </c>
      <c r="BL854" s="15">
        <v>64.319999999999993</v>
      </c>
      <c r="BM854" s="15">
        <v>120.28</v>
      </c>
      <c r="BN854" s="16">
        <v>103.84</v>
      </c>
      <c r="BO854" s="15">
        <v>11.46</v>
      </c>
      <c r="BP854" s="15">
        <v>37.729999999999997</v>
      </c>
      <c r="BQ854" s="15">
        <v>49.53</v>
      </c>
    </row>
    <row r="855" spans="1:69">
      <c r="A855" s="71">
        <v>39536</v>
      </c>
      <c r="BB855" s="16">
        <v>79.39</v>
      </c>
      <c r="BC855" s="16">
        <v>76.86</v>
      </c>
      <c r="BE855" s="16">
        <v>139.25</v>
      </c>
      <c r="BF855" s="15">
        <v>129.18</v>
      </c>
      <c r="BG855" s="15">
        <v>85.19</v>
      </c>
      <c r="BH855" s="15">
        <v>76.61</v>
      </c>
      <c r="BI855" s="16">
        <v>65.17</v>
      </c>
      <c r="BJ855" s="15">
        <v>44.49</v>
      </c>
      <c r="BK855" s="15">
        <v>64.650000000000006</v>
      </c>
      <c r="BL855" s="15">
        <v>66.7</v>
      </c>
      <c r="BM855" s="15">
        <v>120.47</v>
      </c>
      <c r="BN855" s="16">
        <v>96.49</v>
      </c>
      <c r="BO855" s="15">
        <v>11.37</v>
      </c>
      <c r="BP855" s="15">
        <v>37.450000000000003</v>
      </c>
      <c r="BQ855" s="15">
        <v>49.62</v>
      </c>
    </row>
    <row r="856" spans="1:69">
      <c r="A856" s="71">
        <v>39543</v>
      </c>
      <c r="BB856" s="16">
        <v>79.92</v>
      </c>
      <c r="BC856" s="16">
        <v>77.86</v>
      </c>
      <c r="BE856" s="16">
        <v>140.59</v>
      </c>
      <c r="BF856" s="15">
        <v>131.11000000000001</v>
      </c>
      <c r="BG856" s="15">
        <v>86.02</v>
      </c>
      <c r="BH856" s="15">
        <v>74.319999999999993</v>
      </c>
      <c r="BI856" s="16">
        <v>66.08</v>
      </c>
      <c r="BJ856" s="15">
        <v>44.97</v>
      </c>
      <c r="BK856" s="15">
        <v>62.72</v>
      </c>
      <c r="BL856" s="15">
        <v>63.43</v>
      </c>
      <c r="BM856" s="15">
        <v>120.79</v>
      </c>
      <c r="BN856" s="16">
        <v>96.27</v>
      </c>
      <c r="BO856" s="15">
        <v>11.77</v>
      </c>
      <c r="BP856" s="15">
        <v>38</v>
      </c>
      <c r="BQ856" s="15">
        <v>49.76</v>
      </c>
    </row>
    <row r="857" spans="1:69">
      <c r="A857" s="71">
        <v>39550</v>
      </c>
      <c r="BB857" s="16">
        <v>80.010000000000005</v>
      </c>
      <c r="BC857" s="16">
        <v>78.78</v>
      </c>
      <c r="BE857" s="16">
        <v>139.97999999999999</v>
      </c>
      <c r="BF857" s="15">
        <v>131.4</v>
      </c>
      <c r="BG857" s="15">
        <v>85.45</v>
      </c>
      <c r="BH857" s="15">
        <v>75.47</v>
      </c>
      <c r="BI857" s="16">
        <v>66.040000000000006</v>
      </c>
      <c r="BJ857" s="15">
        <v>45.83</v>
      </c>
      <c r="BK857" s="15">
        <v>63.02</v>
      </c>
      <c r="BL857" s="15">
        <v>67.19</v>
      </c>
      <c r="BM857" s="15">
        <v>120.43</v>
      </c>
      <c r="BN857" s="16">
        <v>94.57</v>
      </c>
      <c r="BO857" s="15">
        <v>11.52</v>
      </c>
      <c r="BP857" s="15">
        <v>38.24</v>
      </c>
      <c r="BQ857" s="15">
        <v>50</v>
      </c>
    </row>
    <row r="858" spans="1:69">
      <c r="A858" s="71">
        <v>39557</v>
      </c>
      <c r="BB858" s="16">
        <v>79.98</v>
      </c>
      <c r="BC858" s="16">
        <v>78.900000000000006</v>
      </c>
      <c r="BE858" s="16">
        <v>139.04</v>
      </c>
      <c r="BF858" s="15">
        <v>130.51</v>
      </c>
      <c r="BG858" s="15">
        <v>83.67</v>
      </c>
      <c r="BH858" s="15">
        <v>77.34</v>
      </c>
      <c r="BI858" s="16">
        <v>66.94</v>
      </c>
      <c r="BJ858" s="15">
        <v>46.9</v>
      </c>
      <c r="BK858" s="15">
        <v>68.25</v>
      </c>
      <c r="BL858" s="15">
        <v>67.55</v>
      </c>
      <c r="BM858" s="15">
        <v>121.85</v>
      </c>
      <c r="BN858" s="16">
        <v>94.18</v>
      </c>
      <c r="BO858" s="15">
        <v>12.13</v>
      </c>
      <c r="BP858" s="15">
        <v>37.409999999999997</v>
      </c>
      <c r="BQ858" s="15">
        <v>51.17</v>
      </c>
    </row>
    <row r="859" spans="1:69">
      <c r="A859" s="71">
        <v>39564</v>
      </c>
      <c r="BB859" s="16">
        <v>80.53</v>
      </c>
      <c r="BC859" s="16">
        <v>80.569999999999993</v>
      </c>
      <c r="BE859" s="16">
        <v>139.76</v>
      </c>
      <c r="BF859" s="15">
        <v>131.29</v>
      </c>
      <c r="BG859" s="15">
        <v>86.33</v>
      </c>
      <c r="BH859" s="15">
        <v>81.23</v>
      </c>
      <c r="BI859" s="16">
        <v>67.87</v>
      </c>
      <c r="BJ859" s="15">
        <v>47.04</v>
      </c>
      <c r="BK859" s="15">
        <v>69.319999999999993</v>
      </c>
      <c r="BL859" s="15">
        <v>67.459999999999994</v>
      </c>
      <c r="BM859" s="15">
        <v>123.56</v>
      </c>
      <c r="BN859" s="16">
        <v>95.06</v>
      </c>
      <c r="BO859" s="15">
        <v>13.33</v>
      </c>
      <c r="BP859" s="15">
        <v>38.880000000000003</v>
      </c>
      <c r="BQ859" s="15">
        <v>54.67</v>
      </c>
    </row>
    <row r="860" spans="1:69">
      <c r="A860" s="71">
        <v>39571</v>
      </c>
      <c r="BB860" s="16">
        <v>81.08</v>
      </c>
      <c r="BC860" s="16">
        <v>82.02</v>
      </c>
      <c r="BE860" s="16">
        <v>143.37</v>
      </c>
      <c r="BF860" s="15">
        <v>134.49</v>
      </c>
      <c r="BG860" s="15">
        <v>87.92</v>
      </c>
      <c r="BH860" s="15">
        <v>81.28</v>
      </c>
      <c r="BI860" s="16">
        <v>68.290000000000006</v>
      </c>
      <c r="BJ860" s="15">
        <v>47.08</v>
      </c>
      <c r="BK860" s="15">
        <v>69.010000000000005</v>
      </c>
      <c r="BL860" s="15">
        <v>68.099999999999994</v>
      </c>
      <c r="BM860" s="15">
        <v>124.57</v>
      </c>
      <c r="BN860" s="16">
        <v>94.54</v>
      </c>
      <c r="BO860" s="15">
        <v>13.26</v>
      </c>
      <c r="BP860" s="15">
        <v>39.26</v>
      </c>
      <c r="BQ860" s="15">
        <v>53.65</v>
      </c>
    </row>
    <row r="861" spans="1:69">
      <c r="A861" s="71">
        <v>39578</v>
      </c>
      <c r="BB861" s="16">
        <v>81.44</v>
      </c>
      <c r="BC861" s="16">
        <v>81.53</v>
      </c>
      <c r="BE861" s="16">
        <v>150.56</v>
      </c>
      <c r="BF861" s="15">
        <v>138.26</v>
      </c>
      <c r="BG861" s="15">
        <v>87.69</v>
      </c>
      <c r="BH861" s="15">
        <v>81.14</v>
      </c>
      <c r="BI861" s="16">
        <v>68.180000000000007</v>
      </c>
      <c r="BJ861" s="15">
        <v>47.57</v>
      </c>
      <c r="BK861" s="15">
        <v>68.5</v>
      </c>
      <c r="BL861" s="15">
        <v>68.63</v>
      </c>
      <c r="BM861" s="15">
        <v>126.57</v>
      </c>
      <c r="BN861" s="16">
        <v>94.42</v>
      </c>
      <c r="BO861" s="15">
        <v>13.49</v>
      </c>
      <c r="BP861" s="15">
        <v>37.9</v>
      </c>
      <c r="BQ861" s="15">
        <v>52.68</v>
      </c>
    </row>
    <row r="862" spans="1:69">
      <c r="A862" s="71">
        <v>39585</v>
      </c>
      <c r="BB862" s="16">
        <v>81.900000000000006</v>
      </c>
      <c r="BC862" s="16">
        <v>80.78</v>
      </c>
      <c r="BE862" s="16">
        <v>150.76</v>
      </c>
      <c r="BF862" s="15">
        <v>139.99</v>
      </c>
      <c r="BG862" s="15">
        <v>88.87</v>
      </c>
      <c r="BH862" s="15">
        <v>80.81</v>
      </c>
      <c r="BI862" s="16">
        <v>68.45</v>
      </c>
      <c r="BJ862" s="15">
        <v>48.14</v>
      </c>
      <c r="BK862" s="15">
        <v>70.760000000000005</v>
      </c>
      <c r="BL862" s="15">
        <v>69.930000000000007</v>
      </c>
      <c r="BM862" s="15">
        <v>125.8</v>
      </c>
      <c r="BN862" s="16">
        <v>94.15</v>
      </c>
      <c r="BO862" s="15">
        <v>13.45</v>
      </c>
      <c r="BP862" s="15">
        <v>37.869999999999997</v>
      </c>
      <c r="BQ862" s="15">
        <v>54.8</v>
      </c>
    </row>
    <row r="863" spans="1:69">
      <c r="A863" s="71">
        <v>39592</v>
      </c>
      <c r="BB863" s="16">
        <v>82.24</v>
      </c>
      <c r="BC863" s="16">
        <v>82.53</v>
      </c>
      <c r="BE863" s="16">
        <v>153.82</v>
      </c>
      <c r="BF863" s="15">
        <v>140.33000000000001</v>
      </c>
      <c r="BG863" s="15">
        <v>88.67</v>
      </c>
      <c r="BH863" s="15">
        <v>80.81</v>
      </c>
      <c r="BI863" s="16">
        <v>68.8</v>
      </c>
      <c r="BJ863" s="15">
        <v>47.78</v>
      </c>
      <c r="BK863" s="15">
        <v>69.3</v>
      </c>
      <c r="BL863" s="15">
        <v>69.52</v>
      </c>
      <c r="BM863" s="15">
        <v>129.51</v>
      </c>
      <c r="BN863" s="16">
        <v>91.63</v>
      </c>
      <c r="BO863" s="15">
        <v>13.37</v>
      </c>
      <c r="BP863" s="15">
        <v>39.39</v>
      </c>
      <c r="BQ863" s="15">
        <v>54.72</v>
      </c>
    </row>
    <row r="864" spans="1:69">
      <c r="A864" s="71">
        <v>39599</v>
      </c>
      <c r="BB864" s="16">
        <v>82.56</v>
      </c>
      <c r="BC864" s="16">
        <v>82.82</v>
      </c>
      <c r="BE864" s="16">
        <v>148.96</v>
      </c>
      <c r="BF864" s="15">
        <v>139.72</v>
      </c>
      <c r="BG864" s="15">
        <v>88.64</v>
      </c>
      <c r="BH864" s="15">
        <v>80.5</v>
      </c>
      <c r="BI864" s="16">
        <v>68.849999999999994</v>
      </c>
      <c r="BJ864" s="15">
        <v>48.39</v>
      </c>
      <c r="BK864" s="15">
        <v>71.62</v>
      </c>
      <c r="BL864" s="15">
        <v>69.36</v>
      </c>
      <c r="BM864" s="15">
        <v>127.45</v>
      </c>
      <c r="BN864" s="16">
        <v>90.27</v>
      </c>
      <c r="BO864" s="15">
        <v>12.95</v>
      </c>
      <c r="BP864" s="15">
        <v>38.82</v>
      </c>
      <c r="BQ864" s="15">
        <v>54.18</v>
      </c>
    </row>
    <row r="865" spans="1:69">
      <c r="A865" s="71">
        <v>39606</v>
      </c>
      <c r="BB865" s="16">
        <v>82.97</v>
      </c>
      <c r="BC865" s="16">
        <v>82.06</v>
      </c>
      <c r="BE865" s="16">
        <v>141.03</v>
      </c>
      <c r="BF865" s="15">
        <v>134.21</v>
      </c>
      <c r="BG865" s="15">
        <v>87.92</v>
      </c>
      <c r="BH865" s="15">
        <v>80.02</v>
      </c>
      <c r="BI865" s="16">
        <v>71.2</v>
      </c>
      <c r="BJ865" s="15">
        <v>48.8</v>
      </c>
      <c r="BK865" s="15">
        <v>71.98</v>
      </c>
      <c r="BL865" s="15">
        <v>69.2</v>
      </c>
      <c r="BM865" s="15">
        <v>128.51</v>
      </c>
      <c r="BN865" s="16">
        <v>92.58</v>
      </c>
      <c r="BO865" s="15">
        <v>13.44</v>
      </c>
      <c r="BP865" s="15">
        <v>39.22</v>
      </c>
      <c r="BQ865" s="15">
        <v>53.96</v>
      </c>
    </row>
    <row r="866" spans="1:69">
      <c r="A866" s="71">
        <v>39613</v>
      </c>
      <c r="BB866" s="16">
        <v>83.43</v>
      </c>
      <c r="BC866" s="16">
        <v>82.44</v>
      </c>
      <c r="BE866" s="16">
        <v>138.04</v>
      </c>
      <c r="BF866" s="15">
        <v>129.77000000000001</v>
      </c>
      <c r="BG866" s="15">
        <v>85.56</v>
      </c>
      <c r="BH866" s="15">
        <v>79.67</v>
      </c>
      <c r="BI866" s="16">
        <v>70.790000000000006</v>
      </c>
      <c r="BJ866" s="15">
        <v>48.83</v>
      </c>
      <c r="BK866" s="15">
        <v>72.8</v>
      </c>
      <c r="BL866" s="15">
        <v>68.83</v>
      </c>
      <c r="BM866" s="15">
        <v>127.75</v>
      </c>
      <c r="BN866" s="16">
        <v>97.27</v>
      </c>
      <c r="BO866" s="15">
        <v>13.39</v>
      </c>
      <c r="BP866" s="15">
        <v>38.97</v>
      </c>
      <c r="BQ866" s="15">
        <v>51.72</v>
      </c>
    </row>
    <row r="867" spans="1:69">
      <c r="A867" s="71">
        <v>39620</v>
      </c>
      <c r="BB867" s="16">
        <v>84.28</v>
      </c>
      <c r="BC867" s="16">
        <v>82.39</v>
      </c>
      <c r="BE867" s="16">
        <v>139.11000000000001</v>
      </c>
      <c r="BF867" s="15">
        <v>130.96</v>
      </c>
      <c r="BG867" s="15">
        <v>88.93</v>
      </c>
      <c r="BH867" s="15">
        <v>79.95</v>
      </c>
      <c r="BI867" s="16">
        <v>69.489999999999995</v>
      </c>
      <c r="BJ867" s="15">
        <v>48.95</v>
      </c>
      <c r="BK867" s="15">
        <v>71.7</v>
      </c>
      <c r="BL867" s="15">
        <v>69.62</v>
      </c>
      <c r="BM867" s="15">
        <v>126.51</v>
      </c>
      <c r="BN867" s="16">
        <v>97.74</v>
      </c>
      <c r="BO867" s="15">
        <v>13.35</v>
      </c>
      <c r="BP867" s="15">
        <v>38.24</v>
      </c>
      <c r="BQ867" s="15">
        <v>49.24</v>
      </c>
    </row>
    <row r="868" spans="1:69">
      <c r="A868" s="71">
        <v>39627</v>
      </c>
      <c r="BB868" s="16">
        <v>84.78</v>
      </c>
      <c r="BC868" s="16">
        <v>83.61</v>
      </c>
      <c r="BE868" s="16">
        <v>146.87</v>
      </c>
      <c r="BF868" s="15">
        <v>130.97</v>
      </c>
      <c r="BG868" s="15">
        <v>85.96</v>
      </c>
      <c r="BH868" s="15">
        <v>80.39</v>
      </c>
      <c r="BI868" s="16">
        <v>70.709999999999994</v>
      </c>
      <c r="BJ868" s="15">
        <v>51.11</v>
      </c>
      <c r="BK868" s="15">
        <v>72.239999999999995</v>
      </c>
      <c r="BL868" s="15">
        <v>71.11</v>
      </c>
      <c r="BM868" s="15">
        <v>125.82</v>
      </c>
      <c r="BN868" s="16">
        <v>98.87</v>
      </c>
      <c r="BO868" s="15">
        <v>13.41</v>
      </c>
      <c r="BP868" s="15">
        <v>38.69</v>
      </c>
      <c r="BQ868" s="15">
        <v>49.94</v>
      </c>
    </row>
    <row r="869" spans="1:69">
      <c r="A869" s="71">
        <v>39634</v>
      </c>
      <c r="BB869" s="16">
        <v>86.23</v>
      </c>
      <c r="BC869" s="16">
        <v>86.34</v>
      </c>
      <c r="BE869" s="16">
        <v>150.63</v>
      </c>
      <c r="BF869" s="15">
        <v>130.13</v>
      </c>
      <c r="BG869" s="15">
        <v>85.67</v>
      </c>
      <c r="BH869" s="15">
        <v>80.260000000000005</v>
      </c>
      <c r="BI869" s="16">
        <v>72.91</v>
      </c>
      <c r="BJ869" s="15">
        <v>51.67</v>
      </c>
      <c r="BK869" s="15">
        <v>73.2</v>
      </c>
      <c r="BL869" s="15">
        <v>73.040000000000006</v>
      </c>
      <c r="BM869" s="15">
        <v>126.44</v>
      </c>
      <c r="BN869" s="16">
        <v>97.62</v>
      </c>
      <c r="BO869" s="15">
        <v>13.35</v>
      </c>
      <c r="BP869" s="15">
        <v>39.200000000000003</v>
      </c>
      <c r="BQ869" s="15">
        <v>47.45</v>
      </c>
    </row>
    <row r="870" spans="1:69">
      <c r="A870" s="71">
        <v>39641</v>
      </c>
      <c r="BB870" s="16">
        <v>86.77</v>
      </c>
      <c r="BC870" s="16">
        <v>86.22</v>
      </c>
      <c r="BE870" s="16">
        <v>146.53</v>
      </c>
      <c r="BF870" s="15">
        <v>128.04</v>
      </c>
      <c r="BG870" s="15">
        <v>87.24</v>
      </c>
      <c r="BH870" s="15">
        <v>79.459999999999994</v>
      </c>
      <c r="BI870" s="16">
        <v>72.64</v>
      </c>
      <c r="BJ870" s="15">
        <v>53.96</v>
      </c>
      <c r="BK870" s="15">
        <v>74.209999999999994</v>
      </c>
      <c r="BL870" s="15">
        <v>72.59</v>
      </c>
      <c r="BM870" s="15">
        <v>127.46</v>
      </c>
      <c r="BN870" s="16">
        <v>97.34</v>
      </c>
      <c r="BO870" s="15">
        <v>13.6</v>
      </c>
      <c r="BP870" s="15">
        <v>39.35</v>
      </c>
      <c r="BQ870" s="15">
        <v>49.6</v>
      </c>
    </row>
    <row r="871" spans="1:69">
      <c r="A871" s="71">
        <v>39648</v>
      </c>
      <c r="BB871" s="16">
        <v>87.13</v>
      </c>
      <c r="BC871" s="16">
        <v>84.05</v>
      </c>
      <c r="BE871" s="16">
        <v>134.04</v>
      </c>
      <c r="BF871" s="15">
        <v>119.43</v>
      </c>
      <c r="BG871" s="15">
        <v>87.63</v>
      </c>
      <c r="BH871" s="15">
        <v>78.09</v>
      </c>
      <c r="BI871" s="16">
        <v>71.8</v>
      </c>
      <c r="BJ871" s="15">
        <v>54.25</v>
      </c>
      <c r="BK871" s="15">
        <v>73.739999999999995</v>
      </c>
      <c r="BL871" s="15">
        <v>73.3</v>
      </c>
      <c r="BM871" s="15">
        <v>128.30000000000001</v>
      </c>
      <c r="BN871" s="16">
        <v>98.06</v>
      </c>
      <c r="BO871" s="15">
        <v>13.51</v>
      </c>
      <c r="BP871" s="15">
        <v>39.14</v>
      </c>
      <c r="BQ871" s="15">
        <v>50.82</v>
      </c>
    </row>
    <row r="872" spans="1:69">
      <c r="A872" s="71">
        <v>39655</v>
      </c>
      <c r="BB872" s="16">
        <v>86.96</v>
      </c>
      <c r="BC872" s="16">
        <v>82.28</v>
      </c>
      <c r="BE872" s="16">
        <v>132.52000000000001</v>
      </c>
      <c r="BF872" s="15">
        <v>109.17</v>
      </c>
      <c r="BG872" s="15">
        <v>80.17</v>
      </c>
      <c r="BH872" s="15">
        <v>74.37</v>
      </c>
      <c r="BI872" s="16">
        <v>73.19</v>
      </c>
      <c r="BJ872" s="15">
        <v>54.18</v>
      </c>
      <c r="BK872" s="15">
        <v>74.75</v>
      </c>
      <c r="BL872" s="15">
        <v>74.19</v>
      </c>
      <c r="BM872" s="15">
        <v>127.77</v>
      </c>
      <c r="BN872" s="16">
        <v>101.62</v>
      </c>
      <c r="BO872" s="15">
        <v>13.37</v>
      </c>
      <c r="BP872" s="15">
        <v>39.15</v>
      </c>
      <c r="BQ872" s="15">
        <v>52.2</v>
      </c>
    </row>
    <row r="873" spans="1:69">
      <c r="A873" s="71">
        <v>39662</v>
      </c>
      <c r="BB873" s="16">
        <v>86.88</v>
      </c>
      <c r="BC873" s="16">
        <v>78.41</v>
      </c>
      <c r="BE873" s="16">
        <v>131.83000000000001</v>
      </c>
      <c r="BF873" s="15">
        <v>108.56</v>
      </c>
      <c r="BG873" s="15">
        <v>73.209999999999994</v>
      </c>
      <c r="BH873" s="15">
        <v>66.22</v>
      </c>
      <c r="BI873" s="16">
        <v>72.44</v>
      </c>
      <c r="BJ873" s="15">
        <v>54.6</v>
      </c>
      <c r="BK873" s="15">
        <v>75.39</v>
      </c>
      <c r="BL873" s="15">
        <v>70.61</v>
      </c>
      <c r="BM873" s="15">
        <v>128.28</v>
      </c>
      <c r="BN873" s="16">
        <v>95.71</v>
      </c>
      <c r="BO873" s="15">
        <v>14.03</v>
      </c>
      <c r="BP873" s="15">
        <v>38.99</v>
      </c>
      <c r="BQ873" s="15">
        <v>52.2</v>
      </c>
    </row>
    <row r="874" spans="1:69">
      <c r="A874" s="71">
        <v>39669</v>
      </c>
      <c r="BB874" s="16">
        <v>86.91</v>
      </c>
      <c r="BC874" s="16">
        <v>79.319999999999993</v>
      </c>
      <c r="BE874" s="16">
        <v>130.25</v>
      </c>
      <c r="BF874" s="15">
        <v>109.53</v>
      </c>
      <c r="BG874" s="15">
        <v>72.37</v>
      </c>
      <c r="BH874" s="15">
        <v>64.25</v>
      </c>
      <c r="BI874" s="16">
        <v>73.63</v>
      </c>
      <c r="BJ874" s="15">
        <v>53.94</v>
      </c>
      <c r="BK874" s="15">
        <v>74.31</v>
      </c>
      <c r="BL874" s="15">
        <v>72.58</v>
      </c>
      <c r="BM874" s="15">
        <v>128.03</v>
      </c>
      <c r="BN874" s="16">
        <v>98.12</v>
      </c>
      <c r="BO874" s="15">
        <v>14.12</v>
      </c>
      <c r="BP874" s="15">
        <v>39.49</v>
      </c>
      <c r="BQ874" s="15">
        <v>51.5</v>
      </c>
    </row>
    <row r="875" spans="1:69">
      <c r="A875" s="71">
        <v>39676</v>
      </c>
      <c r="BB875" s="16">
        <v>86.87</v>
      </c>
      <c r="BC875" s="16">
        <v>79.95</v>
      </c>
      <c r="BE875" s="16">
        <v>128.99</v>
      </c>
      <c r="BF875" s="15">
        <v>112.66</v>
      </c>
      <c r="BG875" s="15">
        <v>72.77</v>
      </c>
      <c r="BH875" s="15">
        <v>65.86</v>
      </c>
      <c r="BI875" s="16">
        <v>70.52</v>
      </c>
      <c r="BJ875" s="15">
        <v>55.13</v>
      </c>
      <c r="BK875" s="15">
        <v>74.739999999999995</v>
      </c>
      <c r="BL875" s="15">
        <v>72.930000000000007</v>
      </c>
      <c r="BM875" s="15">
        <v>129.30000000000001</v>
      </c>
      <c r="BN875" s="16">
        <v>98.2</v>
      </c>
      <c r="BO875" s="15">
        <v>14.59</v>
      </c>
      <c r="BP875" s="15">
        <v>38.81</v>
      </c>
      <c r="BQ875" s="15">
        <v>52.2</v>
      </c>
    </row>
    <row r="876" spans="1:69">
      <c r="A876" s="71">
        <v>39683</v>
      </c>
      <c r="BB876" s="16">
        <v>86.9</v>
      </c>
      <c r="BC876" s="16">
        <v>79.06</v>
      </c>
      <c r="BE876" s="16">
        <v>130.56</v>
      </c>
      <c r="BF876" s="15">
        <v>120.82</v>
      </c>
      <c r="BG876" s="15">
        <v>76.08</v>
      </c>
      <c r="BH876" s="15">
        <v>65.62</v>
      </c>
      <c r="BI876" s="16">
        <v>71.87</v>
      </c>
      <c r="BJ876" s="15">
        <v>56.27</v>
      </c>
      <c r="BK876" s="15">
        <v>75.650000000000006</v>
      </c>
      <c r="BL876" s="15">
        <v>73.62</v>
      </c>
      <c r="BM876" s="15">
        <v>130.99</v>
      </c>
      <c r="BN876" s="16">
        <v>96.12</v>
      </c>
      <c r="BO876" s="15">
        <v>14.91</v>
      </c>
      <c r="BP876" s="15">
        <v>38.299999999999997</v>
      </c>
      <c r="BQ876" s="15">
        <v>51.58</v>
      </c>
    </row>
    <row r="877" spans="1:69">
      <c r="A877" s="71">
        <v>39690</v>
      </c>
      <c r="BB877" s="16">
        <v>86.82</v>
      </c>
      <c r="BC877" s="16">
        <v>77.900000000000006</v>
      </c>
      <c r="BE877" s="16">
        <v>126.57</v>
      </c>
      <c r="BF877" s="15">
        <v>122.7</v>
      </c>
      <c r="BG877" s="15">
        <v>74.81</v>
      </c>
      <c r="BH877" s="15">
        <v>63.63</v>
      </c>
      <c r="BI877" s="16">
        <v>73.86</v>
      </c>
      <c r="BJ877" s="15">
        <v>56.58</v>
      </c>
      <c r="BK877" s="15">
        <v>76.900000000000006</v>
      </c>
      <c r="BL877" s="15">
        <v>73.849999999999994</v>
      </c>
      <c r="BM877" s="15">
        <v>131.71</v>
      </c>
      <c r="BN877" s="16">
        <v>95.66</v>
      </c>
      <c r="BO877" s="15">
        <v>14.97</v>
      </c>
      <c r="BP877" s="15">
        <v>37.659999999999997</v>
      </c>
      <c r="BQ877" s="15">
        <v>52.12</v>
      </c>
    </row>
    <row r="878" spans="1:69">
      <c r="A878" s="71">
        <v>39697</v>
      </c>
      <c r="BB878" s="16">
        <v>86.47</v>
      </c>
      <c r="BC878" s="16">
        <v>78.19</v>
      </c>
      <c r="BE878" s="16">
        <v>118.63</v>
      </c>
      <c r="BF878" s="15">
        <v>123.15</v>
      </c>
      <c r="BG878" s="15">
        <v>70.95</v>
      </c>
      <c r="BH878" s="15">
        <v>63.22</v>
      </c>
      <c r="BI878" s="16">
        <v>72.02</v>
      </c>
      <c r="BJ878" s="15">
        <v>56.05</v>
      </c>
      <c r="BK878" s="15">
        <v>75.42</v>
      </c>
      <c r="BL878" s="15">
        <v>74.2</v>
      </c>
      <c r="BM878" s="15">
        <v>128.91999999999999</v>
      </c>
      <c r="BN878" s="16">
        <v>87.83</v>
      </c>
      <c r="BO878" s="15">
        <v>14.92</v>
      </c>
      <c r="BP878" s="15">
        <v>39.380000000000003</v>
      </c>
      <c r="BQ878" s="15">
        <v>51.41</v>
      </c>
    </row>
    <row r="879" spans="1:69">
      <c r="A879" s="71">
        <v>39704</v>
      </c>
      <c r="BB879" s="16">
        <v>86.77</v>
      </c>
      <c r="BC879" s="16">
        <v>78.680000000000007</v>
      </c>
      <c r="BE879" s="16">
        <v>111.99</v>
      </c>
      <c r="BF879" s="15">
        <v>122.41</v>
      </c>
      <c r="BG879" s="15">
        <v>69.34</v>
      </c>
      <c r="BH879" s="15">
        <v>63.81</v>
      </c>
      <c r="BI879" s="16">
        <v>72.8</v>
      </c>
      <c r="BJ879" s="15">
        <v>55.79</v>
      </c>
      <c r="BK879" s="15">
        <v>75.45</v>
      </c>
      <c r="BL879" s="15">
        <v>72.180000000000007</v>
      </c>
      <c r="BM879" s="15">
        <v>130.01</v>
      </c>
      <c r="BN879" s="16">
        <v>93.42</v>
      </c>
      <c r="BO879" s="15">
        <v>14.88</v>
      </c>
      <c r="BP879" s="15">
        <v>38.869999999999997</v>
      </c>
      <c r="BQ879" s="15">
        <v>53.59</v>
      </c>
    </row>
    <row r="880" spans="1:69">
      <c r="A880" s="71">
        <v>39711</v>
      </c>
      <c r="BB880" s="16">
        <v>86.57</v>
      </c>
      <c r="BC880" s="16">
        <v>77.22</v>
      </c>
      <c r="BE880" s="16">
        <v>114.42</v>
      </c>
      <c r="BF880" s="15">
        <v>121.89</v>
      </c>
      <c r="BG880" s="15">
        <v>67.59</v>
      </c>
      <c r="BH880" s="15">
        <v>64.540000000000006</v>
      </c>
      <c r="BI880" s="16">
        <v>70.959999999999994</v>
      </c>
      <c r="BJ880" s="15">
        <v>55.06</v>
      </c>
      <c r="BK880" s="15">
        <v>74.739999999999995</v>
      </c>
      <c r="BL880" s="15">
        <v>74.31</v>
      </c>
      <c r="BM880" s="15">
        <v>130.71</v>
      </c>
      <c r="BN880" s="16">
        <v>95.4</v>
      </c>
      <c r="BO880" s="15">
        <v>14.97</v>
      </c>
      <c r="BP880" s="15">
        <v>42.11</v>
      </c>
      <c r="BQ880" s="15">
        <v>55.22</v>
      </c>
    </row>
    <row r="881" spans="1:69">
      <c r="A881" s="71">
        <v>39718</v>
      </c>
      <c r="BB881" s="16">
        <v>86.18</v>
      </c>
      <c r="BC881" s="16">
        <v>76.66</v>
      </c>
      <c r="BE881" s="16">
        <v>116.43</v>
      </c>
      <c r="BF881" s="15">
        <v>123.37</v>
      </c>
      <c r="BG881" s="15">
        <v>71.22</v>
      </c>
      <c r="BH881" s="15">
        <v>64.930000000000007</v>
      </c>
      <c r="BI881" s="16">
        <v>72.25</v>
      </c>
      <c r="BJ881" s="15">
        <v>54.13</v>
      </c>
      <c r="BK881" s="15">
        <v>75.63</v>
      </c>
      <c r="BL881" s="15">
        <v>73.069999999999993</v>
      </c>
      <c r="BM881" s="15">
        <v>130.47999999999999</v>
      </c>
      <c r="BN881" s="16">
        <v>100.27</v>
      </c>
      <c r="BO881" s="15">
        <v>14.98</v>
      </c>
      <c r="BP881" s="15">
        <v>41.92</v>
      </c>
      <c r="BQ881" s="15">
        <v>54.24</v>
      </c>
    </row>
    <row r="882" spans="1:69">
      <c r="A882" s="71">
        <v>39725</v>
      </c>
      <c r="BB882" s="16">
        <v>86.11</v>
      </c>
      <c r="BC882" s="16">
        <v>75.599999999999994</v>
      </c>
      <c r="BE882" s="16">
        <v>113.58</v>
      </c>
      <c r="BF882" s="15">
        <v>119.42</v>
      </c>
      <c r="BG882" s="15">
        <v>70.56</v>
      </c>
      <c r="BH882" s="15">
        <v>65.650000000000006</v>
      </c>
      <c r="BI882" s="16">
        <v>69.72</v>
      </c>
      <c r="BJ882" s="15">
        <v>55.25</v>
      </c>
      <c r="BK882" s="15">
        <v>76.53</v>
      </c>
      <c r="BL882" s="15">
        <v>71.760000000000005</v>
      </c>
      <c r="BM882" s="15">
        <v>131.41</v>
      </c>
      <c r="BN882" s="16">
        <v>102.62</v>
      </c>
      <c r="BO882" s="15">
        <v>14.82</v>
      </c>
      <c r="BP882" s="15">
        <v>43.49</v>
      </c>
      <c r="BQ882" s="15">
        <v>54.07</v>
      </c>
    </row>
    <row r="883" spans="1:69">
      <c r="A883" s="71">
        <v>39732</v>
      </c>
      <c r="BB883" s="16">
        <v>85.84</v>
      </c>
      <c r="BC883" s="16">
        <v>77.23</v>
      </c>
      <c r="BE883" s="16">
        <v>112.88</v>
      </c>
      <c r="BF883" s="15">
        <v>114.04</v>
      </c>
      <c r="BG883" s="15">
        <v>70.430000000000007</v>
      </c>
      <c r="BH883" s="15">
        <v>65.58</v>
      </c>
      <c r="BI883" s="16">
        <v>65.11</v>
      </c>
      <c r="BJ883" s="16">
        <v>53.51</v>
      </c>
      <c r="BK883" s="15">
        <v>75.09</v>
      </c>
      <c r="BL883" s="15">
        <v>72.069999999999993</v>
      </c>
      <c r="BM883" s="15">
        <v>125.8</v>
      </c>
      <c r="BN883" s="15">
        <v>105.24</v>
      </c>
      <c r="BO883" s="15">
        <v>14.98</v>
      </c>
      <c r="BP883" s="15">
        <v>45.23</v>
      </c>
      <c r="BQ883" s="15">
        <v>52.84</v>
      </c>
    </row>
    <row r="884" spans="1:69">
      <c r="A884" s="71">
        <v>39739</v>
      </c>
      <c r="BB884" s="16">
        <v>86.17</v>
      </c>
      <c r="BC884" s="16">
        <v>78.67</v>
      </c>
      <c r="BE884" s="16">
        <v>111.21</v>
      </c>
      <c r="BF884" s="15">
        <v>108.12</v>
      </c>
      <c r="BG884" s="15">
        <v>68.819999999999993</v>
      </c>
      <c r="BH884" s="15">
        <v>65.16</v>
      </c>
      <c r="BI884" s="16">
        <v>61.44</v>
      </c>
      <c r="BJ884" s="15">
        <v>51.44</v>
      </c>
      <c r="BK884" s="15">
        <v>69.55</v>
      </c>
      <c r="BL884" s="15">
        <v>70.19</v>
      </c>
      <c r="BM884" s="15">
        <v>126.77</v>
      </c>
      <c r="BN884" s="16">
        <v>108.41</v>
      </c>
      <c r="BO884" s="15">
        <v>15.9</v>
      </c>
      <c r="BP884" s="15">
        <v>45.59</v>
      </c>
      <c r="BQ884" s="15">
        <v>57.59</v>
      </c>
    </row>
    <row r="885" spans="1:69">
      <c r="A885" s="71">
        <v>39746</v>
      </c>
      <c r="BB885" s="16">
        <v>86.15</v>
      </c>
      <c r="BC885" s="16">
        <v>79.75</v>
      </c>
      <c r="BE885" s="16">
        <v>105.11</v>
      </c>
      <c r="BF885" s="15">
        <v>109.39</v>
      </c>
      <c r="BG885" s="15">
        <v>71.59</v>
      </c>
      <c r="BH885" s="15">
        <v>65.11</v>
      </c>
      <c r="BI885" s="16">
        <v>59.81</v>
      </c>
      <c r="BJ885" s="15">
        <v>51.21</v>
      </c>
      <c r="BK885" s="15">
        <v>69.03</v>
      </c>
      <c r="BL885" s="15">
        <v>70.08</v>
      </c>
      <c r="BM885" s="15">
        <v>123.51</v>
      </c>
      <c r="BN885" s="16">
        <v>110.08</v>
      </c>
      <c r="BO885" s="15">
        <v>14.99</v>
      </c>
      <c r="BP885" s="15">
        <v>48.99</v>
      </c>
      <c r="BQ885" s="15">
        <v>64.63</v>
      </c>
    </row>
    <row r="886" spans="1:69">
      <c r="A886" s="71">
        <v>39753</v>
      </c>
      <c r="BB886" s="16">
        <v>85.59</v>
      </c>
      <c r="BC886" s="16">
        <v>77.87</v>
      </c>
      <c r="BE886" s="16">
        <v>104.88</v>
      </c>
      <c r="BF886" s="15">
        <v>104.89</v>
      </c>
      <c r="BG886" s="15">
        <v>71.36</v>
      </c>
      <c r="BH886" s="15">
        <v>63.89</v>
      </c>
      <c r="BI886" s="16">
        <v>57.04</v>
      </c>
      <c r="BJ886" s="15">
        <v>46.28</v>
      </c>
      <c r="BK886" s="15">
        <v>68.05</v>
      </c>
      <c r="BL886" s="15">
        <v>68.55</v>
      </c>
      <c r="BM886" s="15">
        <v>123.82</v>
      </c>
      <c r="BN886" s="16">
        <v>110.37</v>
      </c>
      <c r="BO886" s="15">
        <v>14.98</v>
      </c>
      <c r="BP886" s="15">
        <v>48.58</v>
      </c>
      <c r="BQ886" s="15">
        <v>64.61</v>
      </c>
    </row>
    <row r="887" spans="1:69">
      <c r="A887" s="71">
        <v>39760</v>
      </c>
      <c r="BB887" s="16">
        <v>85.28</v>
      </c>
      <c r="BC887" s="16">
        <v>76.92</v>
      </c>
      <c r="BE887" s="16">
        <v>98.17</v>
      </c>
      <c r="BF887" s="15">
        <v>100.4</v>
      </c>
      <c r="BG887" s="15">
        <v>69.8</v>
      </c>
      <c r="BH887" s="15">
        <v>63.55</v>
      </c>
      <c r="BI887" s="16">
        <v>50.13</v>
      </c>
      <c r="BJ887" s="15">
        <v>37.020000000000003</v>
      </c>
      <c r="BK887" s="15">
        <v>60.87</v>
      </c>
      <c r="BL887" s="15">
        <v>61.82</v>
      </c>
      <c r="BM887" s="15">
        <v>114.15</v>
      </c>
      <c r="BN887" s="16">
        <v>108.92</v>
      </c>
      <c r="BO887" s="15">
        <v>15</v>
      </c>
      <c r="BP887" s="15">
        <v>48.79</v>
      </c>
      <c r="BQ887" s="15">
        <v>64.459999999999994</v>
      </c>
    </row>
    <row r="888" spans="1:69">
      <c r="A888" s="71">
        <v>39767</v>
      </c>
      <c r="BB888" s="16">
        <v>85.58</v>
      </c>
      <c r="BC888" s="16">
        <v>78.27</v>
      </c>
      <c r="BE888" s="16">
        <v>100.71</v>
      </c>
      <c r="BF888" s="15">
        <v>102.75</v>
      </c>
      <c r="BG888" s="15">
        <v>69.45</v>
      </c>
      <c r="BH888" s="15">
        <v>64.72</v>
      </c>
      <c r="BI888" s="16">
        <v>44.78</v>
      </c>
      <c r="BJ888" s="15">
        <v>29.43</v>
      </c>
      <c r="BK888" s="15">
        <v>57.24</v>
      </c>
      <c r="BL888" s="15">
        <v>58.44</v>
      </c>
      <c r="BM888" s="15">
        <v>106.95</v>
      </c>
      <c r="BN888" s="16">
        <v>110.97</v>
      </c>
      <c r="BO888" s="15">
        <v>15</v>
      </c>
      <c r="BP888" s="15">
        <v>48.46</v>
      </c>
      <c r="BQ888" s="15">
        <v>66.95</v>
      </c>
    </row>
    <row r="889" spans="1:69">
      <c r="A889" s="71">
        <v>39774</v>
      </c>
      <c r="BB889" s="16">
        <v>85.85</v>
      </c>
      <c r="BC889" s="16">
        <v>81.37</v>
      </c>
      <c r="BE889" s="16">
        <v>100.73</v>
      </c>
      <c r="BF889" s="15">
        <v>106.93</v>
      </c>
      <c r="BG889" s="15">
        <v>66.52</v>
      </c>
      <c r="BH889" s="15">
        <v>65.16</v>
      </c>
      <c r="BI889" s="16">
        <v>36.28</v>
      </c>
      <c r="BJ889" s="15">
        <v>26.42</v>
      </c>
      <c r="BK889" s="15">
        <v>54.68</v>
      </c>
      <c r="BL889" s="15">
        <v>55.12</v>
      </c>
      <c r="BM889" s="15">
        <v>97.46</v>
      </c>
      <c r="BN889" s="16">
        <v>109.22</v>
      </c>
      <c r="BO889" s="15">
        <v>15</v>
      </c>
      <c r="BP889" s="15">
        <v>49</v>
      </c>
      <c r="BQ889" s="15">
        <v>70.66</v>
      </c>
    </row>
    <row r="890" spans="1:69">
      <c r="A890" s="71">
        <v>39781</v>
      </c>
      <c r="BB890" s="16">
        <v>85.66</v>
      </c>
      <c r="BC890" s="16">
        <v>82.36</v>
      </c>
      <c r="BE890" s="16">
        <v>103.76</v>
      </c>
      <c r="BF890" s="15">
        <v>111.21</v>
      </c>
      <c r="BG890" s="15">
        <v>66.33</v>
      </c>
      <c r="BH890" s="15">
        <v>65.91</v>
      </c>
      <c r="BI890" s="16">
        <v>36.6</v>
      </c>
      <c r="BJ890" s="15">
        <v>26.54</v>
      </c>
      <c r="BK890" s="15">
        <v>52.75</v>
      </c>
      <c r="BL890" s="15">
        <v>53.5</v>
      </c>
      <c r="BM890" s="15">
        <v>97</v>
      </c>
      <c r="BN890" s="16">
        <v>111.92</v>
      </c>
      <c r="BO890" s="15">
        <v>15</v>
      </c>
      <c r="BP890" s="15">
        <v>48.23</v>
      </c>
      <c r="BQ890" s="15">
        <v>74.44</v>
      </c>
    </row>
    <row r="891" spans="1:69">
      <c r="A891" s="71">
        <v>39788</v>
      </c>
      <c r="BB891" s="16">
        <v>86.02</v>
      </c>
      <c r="BC891" s="16">
        <v>82.26</v>
      </c>
      <c r="BE891" s="16">
        <v>110.36</v>
      </c>
      <c r="BF891" s="15">
        <v>111.96</v>
      </c>
      <c r="BG891" s="15">
        <v>70.17</v>
      </c>
      <c r="BH891" s="15">
        <v>66.39</v>
      </c>
      <c r="BI891" s="16">
        <v>41.16</v>
      </c>
      <c r="BJ891" s="15">
        <v>27.73</v>
      </c>
      <c r="BK891" s="15">
        <v>50.16</v>
      </c>
      <c r="BL891" s="15">
        <v>52.51</v>
      </c>
      <c r="BM891" s="15">
        <v>98.04</v>
      </c>
      <c r="BN891" s="16">
        <v>115.64</v>
      </c>
      <c r="BO891" s="15">
        <v>14.99</v>
      </c>
      <c r="BP891" s="15">
        <v>48.18</v>
      </c>
      <c r="BQ891" s="15">
        <v>75.19</v>
      </c>
    </row>
    <row r="892" spans="1:69">
      <c r="A892" s="71">
        <v>39795</v>
      </c>
      <c r="BB892" s="16">
        <v>86.21</v>
      </c>
      <c r="BC892" s="16">
        <v>81.84</v>
      </c>
      <c r="BE892" s="16">
        <v>110.2</v>
      </c>
      <c r="BF892" s="15">
        <v>115.05</v>
      </c>
      <c r="BG892" s="15">
        <v>69.63</v>
      </c>
      <c r="BH892" s="15">
        <v>66.650000000000006</v>
      </c>
      <c r="BI892" s="16">
        <v>43.97</v>
      </c>
      <c r="BJ892" s="15">
        <v>26.21</v>
      </c>
      <c r="BK892" s="15">
        <v>48.15</v>
      </c>
      <c r="BL892" s="15">
        <v>52.68</v>
      </c>
      <c r="BM892" s="15">
        <v>97.12</v>
      </c>
      <c r="BN892" s="16">
        <v>118.29</v>
      </c>
      <c r="BO892" s="15">
        <v>15</v>
      </c>
      <c r="BP892" s="15">
        <v>48.94</v>
      </c>
      <c r="BQ892" s="15">
        <v>72.64</v>
      </c>
    </row>
    <row r="893" spans="1:69">
      <c r="A893" s="71">
        <v>39802</v>
      </c>
      <c r="BB893" s="16">
        <v>86.16</v>
      </c>
      <c r="BC893" s="16">
        <v>81.59</v>
      </c>
      <c r="BE893" s="16">
        <v>109.21</v>
      </c>
      <c r="BF893" s="15">
        <v>116.52</v>
      </c>
      <c r="BG893" s="15">
        <v>70.83</v>
      </c>
      <c r="BH893" s="15">
        <v>68.52</v>
      </c>
      <c r="BI893" s="16">
        <v>44.29</v>
      </c>
      <c r="BJ893" s="15">
        <v>28.22</v>
      </c>
      <c r="BK893" s="15">
        <v>50.05</v>
      </c>
      <c r="BL893" s="15">
        <v>54.16</v>
      </c>
      <c r="BM893" s="15">
        <v>100.32</v>
      </c>
      <c r="BN893" s="16">
        <v>120.12</v>
      </c>
      <c r="BO893" s="15">
        <v>15</v>
      </c>
      <c r="BP893" s="15">
        <v>48.18</v>
      </c>
      <c r="BQ893" s="15">
        <v>73.63</v>
      </c>
    </row>
    <row r="894" spans="1:69">
      <c r="A894" s="71">
        <v>39809</v>
      </c>
      <c r="BB894" s="16">
        <v>85.78</v>
      </c>
      <c r="BC894" s="16">
        <v>82.03</v>
      </c>
      <c r="BE894" s="16">
        <v>110.13</v>
      </c>
      <c r="BF894" s="15">
        <v>120.36</v>
      </c>
      <c r="BG894" s="15">
        <v>72.900000000000006</v>
      </c>
      <c r="BH894" s="15">
        <v>69.63</v>
      </c>
      <c r="BI894" s="16">
        <v>45.7</v>
      </c>
      <c r="BJ894" s="15">
        <v>30.9</v>
      </c>
      <c r="BK894" s="15">
        <v>51.43</v>
      </c>
      <c r="BL894" s="15">
        <v>54.17</v>
      </c>
      <c r="BM894" s="15">
        <v>104.06</v>
      </c>
      <c r="BN894" s="16">
        <v>123.55</v>
      </c>
      <c r="BO894" s="15">
        <v>15</v>
      </c>
      <c r="BP894" s="15">
        <v>48.51</v>
      </c>
      <c r="BQ894" s="15">
        <v>70.63</v>
      </c>
    </row>
    <row r="895" spans="1:69">
      <c r="A895" s="71">
        <v>39816</v>
      </c>
      <c r="BB895" s="16">
        <v>86.61</v>
      </c>
      <c r="BC895" s="16">
        <v>82.51</v>
      </c>
      <c r="BE895" s="16">
        <v>112.26</v>
      </c>
      <c r="BF895" s="15">
        <v>127.42</v>
      </c>
      <c r="BG895" s="15">
        <v>70.47</v>
      </c>
      <c r="BH895" s="15">
        <v>69.849999999999994</v>
      </c>
      <c r="BI895" s="16">
        <v>48.66</v>
      </c>
      <c r="BJ895" s="15">
        <v>31.59</v>
      </c>
      <c r="BK895" s="15">
        <v>51.41</v>
      </c>
      <c r="BL895" s="15">
        <v>54.48</v>
      </c>
      <c r="BM895" s="15">
        <v>106.84</v>
      </c>
      <c r="BN895" s="16">
        <v>125.29</v>
      </c>
      <c r="BO895" s="15">
        <v>15</v>
      </c>
      <c r="BP895" s="15">
        <v>48.34</v>
      </c>
      <c r="BQ895" s="15">
        <v>75.099999999999994</v>
      </c>
    </row>
    <row r="896" spans="1:69">
      <c r="A896" s="71">
        <v>39823</v>
      </c>
      <c r="B896" s="16">
        <v>83.07</v>
      </c>
      <c r="BB896" s="16">
        <v>86.34</v>
      </c>
      <c r="BC896" s="16">
        <v>82.56</v>
      </c>
      <c r="BE896" s="16">
        <v>117.58</v>
      </c>
      <c r="BF896" s="15">
        <v>131.97</v>
      </c>
      <c r="BG896" s="15">
        <v>73.14</v>
      </c>
      <c r="BH896" s="15">
        <v>69.180000000000007</v>
      </c>
      <c r="BI896" s="16">
        <v>51.58</v>
      </c>
      <c r="BJ896" s="15">
        <v>33.630000000000003</v>
      </c>
      <c r="BK896" s="15">
        <v>57.01</v>
      </c>
      <c r="BL896" s="15">
        <v>57.04</v>
      </c>
      <c r="BM896" s="15">
        <v>110.44</v>
      </c>
      <c r="BN896" s="16">
        <v>135.37</v>
      </c>
      <c r="BO896" s="15">
        <v>15</v>
      </c>
      <c r="BP896" s="15">
        <v>49</v>
      </c>
      <c r="BQ896" s="15">
        <v>74.540000000000006</v>
      </c>
    </row>
    <row r="897" spans="1:69">
      <c r="A897" s="71">
        <v>39830</v>
      </c>
      <c r="B897" s="16">
        <v>82.49</v>
      </c>
      <c r="BB897" s="16">
        <v>86.7</v>
      </c>
      <c r="BC897" s="16">
        <v>81.33</v>
      </c>
      <c r="BE897" s="16">
        <v>121.34</v>
      </c>
      <c r="BF897" s="15">
        <v>141.49</v>
      </c>
      <c r="BG897" s="15">
        <v>75.95</v>
      </c>
      <c r="BH897" s="15">
        <v>72.239999999999995</v>
      </c>
      <c r="BI897" s="16">
        <v>53.62</v>
      </c>
      <c r="BJ897" s="15">
        <v>34.68</v>
      </c>
      <c r="BK897" s="15">
        <v>60.74</v>
      </c>
      <c r="BL897" s="15">
        <v>58.35</v>
      </c>
      <c r="BM897" s="15">
        <v>110.99</v>
      </c>
      <c r="BN897" s="16">
        <v>142.13</v>
      </c>
      <c r="BO897" s="15">
        <v>15</v>
      </c>
      <c r="BP897" s="15">
        <v>48.51</v>
      </c>
      <c r="BQ897" s="15">
        <v>74.75</v>
      </c>
    </row>
    <row r="898" spans="1:69">
      <c r="A898" s="71">
        <v>39837</v>
      </c>
      <c r="B898" s="16">
        <v>83.76</v>
      </c>
      <c r="BB898" s="16">
        <v>86.57</v>
      </c>
      <c r="BC898" s="16">
        <v>81.14</v>
      </c>
      <c r="BE898" s="16">
        <v>130.99</v>
      </c>
      <c r="BF898" s="15">
        <v>153.59</v>
      </c>
      <c r="BG898" s="15">
        <v>80.38</v>
      </c>
      <c r="BH898" s="15">
        <v>77.180000000000007</v>
      </c>
      <c r="BI898" s="16">
        <v>54.89</v>
      </c>
      <c r="BJ898" s="15">
        <v>36.04</v>
      </c>
      <c r="BK898" s="15">
        <v>63.61</v>
      </c>
      <c r="BL898" s="15">
        <v>59.25</v>
      </c>
      <c r="BM898" s="15">
        <v>114.59</v>
      </c>
      <c r="BN898" s="16">
        <v>148.11000000000001</v>
      </c>
      <c r="BO898" s="15">
        <v>15.01</v>
      </c>
      <c r="BP898" s="15">
        <v>48.48</v>
      </c>
      <c r="BQ898" s="15">
        <v>74.37</v>
      </c>
    </row>
    <row r="899" spans="1:69">
      <c r="A899" s="71">
        <v>39844</v>
      </c>
      <c r="B899" s="16">
        <v>83.86</v>
      </c>
      <c r="BB899" s="16">
        <v>86.58</v>
      </c>
      <c r="BC899" s="16">
        <v>81.37</v>
      </c>
      <c r="BE899" s="16">
        <v>134.56</v>
      </c>
      <c r="BF899" s="15">
        <v>161.09</v>
      </c>
      <c r="BG899" s="15">
        <v>81.3</v>
      </c>
      <c r="BH899" s="15">
        <v>78.83</v>
      </c>
      <c r="BI899" s="16">
        <v>55.15</v>
      </c>
      <c r="BJ899" s="15">
        <v>36.56</v>
      </c>
      <c r="BK899" s="15">
        <v>63.84</v>
      </c>
      <c r="BL899" s="15">
        <v>60.66</v>
      </c>
      <c r="BM899" s="15">
        <v>114.65</v>
      </c>
      <c r="BN899" s="16">
        <v>151.59</v>
      </c>
      <c r="BO899" s="15">
        <v>15</v>
      </c>
      <c r="BP899" s="15">
        <v>48.09</v>
      </c>
      <c r="BQ899" s="15">
        <v>75.12</v>
      </c>
    </row>
    <row r="900" spans="1:69">
      <c r="A900" s="71">
        <v>39851</v>
      </c>
      <c r="B900" s="16">
        <v>82.4</v>
      </c>
      <c r="BB900" s="16">
        <v>86.9</v>
      </c>
      <c r="BC900" s="16">
        <v>80.66</v>
      </c>
      <c r="BE900" s="16">
        <v>133.61000000000001</v>
      </c>
      <c r="BF900" s="15">
        <v>165.87</v>
      </c>
      <c r="BG900" s="15">
        <v>80.77</v>
      </c>
      <c r="BH900" s="15">
        <v>77.760000000000005</v>
      </c>
      <c r="BI900" s="16">
        <v>55.82</v>
      </c>
      <c r="BJ900" s="15">
        <v>36.47</v>
      </c>
      <c r="BK900" s="15">
        <v>66.010000000000005</v>
      </c>
      <c r="BL900" s="15">
        <v>58.9</v>
      </c>
      <c r="BM900" s="15">
        <v>115.96</v>
      </c>
      <c r="BN900" s="16">
        <v>152.16</v>
      </c>
      <c r="BO900" s="15">
        <v>15</v>
      </c>
      <c r="BP900" s="15">
        <v>48.28</v>
      </c>
      <c r="BQ900" s="15">
        <v>74.040000000000006</v>
      </c>
    </row>
    <row r="901" spans="1:69">
      <c r="A901" s="71">
        <v>39858</v>
      </c>
      <c r="B901" s="16">
        <v>81.41</v>
      </c>
      <c r="BB901" s="16">
        <v>86.48</v>
      </c>
      <c r="BC901" s="16">
        <v>78.81</v>
      </c>
      <c r="BE901" s="16">
        <v>127.73</v>
      </c>
      <c r="BF901" s="15">
        <v>163.36000000000001</v>
      </c>
      <c r="BG901" s="15">
        <v>80.44</v>
      </c>
      <c r="BH901" s="15">
        <v>77.989999999999995</v>
      </c>
      <c r="BI901" s="16">
        <v>55.95</v>
      </c>
      <c r="BJ901" s="15">
        <v>36.17</v>
      </c>
      <c r="BK901" s="15">
        <v>64.72</v>
      </c>
      <c r="BL901" s="15">
        <v>58.55</v>
      </c>
      <c r="BM901" s="15">
        <v>115.24</v>
      </c>
      <c r="BN901" s="16">
        <v>153.56</v>
      </c>
      <c r="BO901" s="15">
        <v>15</v>
      </c>
      <c r="BP901" s="15">
        <v>47.49</v>
      </c>
      <c r="BQ901" s="15">
        <v>74.69</v>
      </c>
    </row>
    <row r="902" spans="1:69">
      <c r="A902" s="71">
        <v>39865</v>
      </c>
      <c r="B902" s="16">
        <v>82.04</v>
      </c>
      <c r="BB902" s="16">
        <v>86.34</v>
      </c>
      <c r="BC902" s="16">
        <v>80.099999999999994</v>
      </c>
      <c r="BE902" s="16">
        <v>118.15</v>
      </c>
      <c r="BF902" s="15">
        <v>159.51</v>
      </c>
      <c r="BG902" s="15">
        <v>79.98</v>
      </c>
      <c r="BH902" s="15">
        <v>78.09</v>
      </c>
      <c r="BI902" s="16">
        <v>54.63</v>
      </c>
      <c r="BJ902" s="15">
        <v>36.64</v>
      </c>
      <c r="BK902" s="15">
        <v>63</v>
      </c>
      <c r="BL902" s="15">
        <v>57.81</v>
      </c>
      <c r="BM902" s="15">
        <v>115.95</v>
      </c>
      <c r="BN902" s="16">
        <v>152.75</v>
      </c>
      <c r="BO902" s="15">
        <v>14.99</v>
      </c>
      <c r="BP902" s="15">
        <v>48.75</v>
      </c>
      <c r="BQ902" s="15">
        <v>74.47</v>
      </c>
    </row>
    <row r="903" spans="1:69">
      <c r="A903" s="71">
        <v>39872</v>
      </c>
      <c r="B903" s="16">
        <v>81.78</v>
      </c>
      <c r="BB903" s="16">
        <v>85.87</v>
      </c>
      <c r="BC903" s="16">
        <v>79.180000000000007</v>
      </c>
      <c r="BE903" s="16">
        <v>123.15</v>
      </c>
      <c r="BF903" s="15">
        <v>156.91999999999999</v>
      </c>
      <c r="BG903" s="15">
        <v>81.86</v>
      </c>
      <c r="BH903" s="15">
        <v>78.540000000000006</v>
      </c>
      <c r="BI903" s="16">
        <v>53.67</v>
      </c>
      <c r="BJ903" s="15">
        <v>35.78</v>
      </c>
      <c r="BK903" s="15">
        <v>63.69</v>
      </c>
      <c r="BL903" s="15">
        <v>60.19</v>
      </c>
      <c r="BM903" s="15">
        <v>115.74</v>
      </c>
      <c r="BN903" s="16">
        <v>151.80000000000001</v>
      </c>
      <c r="BO903" s="15">
        <v>14.94</v>
      </c>
      <c r="BP903" s="15">
        <v>48.26</v>
      </c>
      <c r="BQ903" s="15">
        <v>71</v>
      </c>
    </row>
    <row r="904" spans="1:69">
      <c r="A904" s="71">
        <v>39879</v>
      </c>
      <c r="B904" s="16">
        <v>78.13</v>
      </c>
      <c r="BB904" s="16">
        <v>85.57</v>
      </c>
      <c r="BC904" s="16">
        <v>77.05</v>
      </c>
      <c r="BE904" s="16">
        <v>132.9</v>
      </c>
      <c r="BF904" s="15">
        <v>156.38999999999999</v>
      </c>
      <c r="BG904" s="15">
        <v>81.069999999999993</v>
      </c>
      <c r="BH904" s="15">
        <v>79.33</v>
      </c>
      <c r="BI904" s="16">
        <v>54.96</v>
      </c>
      <c r="BJ904" s="15">
        <v>36.46</v>
      </c>
      <c r="BK904" s="15">
        <v>63.75</v>
      </c>
      <c r="BL904" s="15">
        <v>59.51</v>
      </c>
      <c r="BM904" s="15">
        <v>115.81</v>
      </c>
      <c r="BN904" s="16">
        <v>150.56</v>
      </c>
      <c r="BO904" s="15">
        <v>14.98</v>
      </c>
      <c r="BP904" s="15">
        <v>47.41</v>
      </c>
      <c r="BQ904" s="15">
        <v>73.33</v>
      </c>
    </row>
    <row r="905" spans="1:69">
      <c r="A905" s="71">
        <v>39886</v>
      </c>
      <c r="B905" s="16">
        <v>77.09</v>
      </c>
      <c r="BB905" s="16">
        <v>85.27</v>
      </c>
      <c r="BC905" s="16">
        <v>75.52</v>
      </c>
      <c r="BE905" s="16">
        <v>137.69999999999999</v>
      </c>
      <c r="BF905" s="15">
        <v>156.68</v>
      </c>
      <c r="BG905" s="15">
        <v>81.93</v>
      </c>
      <c r="BH905" s="15">
        <v>79.58</v>
      </c>
      <c r="BI905" s="16">
        <v>55.25</v>
      </c>
      <c r="BJ905" s="15">
        <v>36.18</v>
      </c>
      <c r="BK905" s="15">
        <v>64.349999999999994</v>
      </c>
      <c r="BL905" s="15">
        <v>60.89</v>
      </c>
      <c r="BM905" s="15">
        <v>116.01</v>
      </c>
      <c r="BN905" s="16">
        <v>150.07</v>
      </c>
      <c r="BO905" s="15">
        <v>15</v>
      </c>
      <c r="BP905" s="15">
        <v>47.96</v>
      </c>
      <c r="BQ905" s="15">
        <v>74.25</v>
      </c>
    </row>
    <row r="906" spans="1:69">
      <c r="A906" s="71">
        <v>39893</v>
      </c>
      <c r="B906" s="16">
        <v>78.98</v>
      </c>
      <c r="BB906" s="16">
        <v>84.66</v>
      </c>
      <c r="BC906" s="16">
        <v>76.67</v>
      </c>
      <c r="BE906" s="16">
        <v>140.75</v>
      </c>
      <c r="BF906" s="15">
        <v>156.31</v>
      </c>
      <c r="BG906" s="15">
        <v>81.63</v>
      </c>
      <c r="BH906" s="15">
        <v>79.180000000000007</v>
      </c>
      <c r="BI906" s="16">
        <v>56.01</v>
      </c>
      <c r="BJ906" s="15">
        <v>36.049999999999997</v>
      </c>
      <c r="BK906" s="15">
        <v>63.1</v>
      </c>
      <c r="BL906" s="15">
        <v>61.7</v>
      </c>
      <c r="BM906" s="15">
        <v>118.24</v>
      </c>
      <c r="BN906" s="16">
        <v>148.75</v>
      </c>
      <c r="BO906" s="15">
        <v>15</v>
      </c>
      <c r="BP906" s="15">
        <v>47.73</v>
      </c>
      <c r="BQ906" s="15">
        <v>73.12</v>
      </c>
    </row>
    <row r="907" spans="1:69">
      <c r="A907" s="71">
        <v>39900</v>
      </c>
      <c r="B907" s="16">
        <v>78.900000000000006</v>
      </c>
      <c r="BB907" s="16">
        <v>84.64</v>
      </c>
      <c r="BC907" s="16">
        <v>75.8</v>
      </c>
      <c r="BE907" s="16">
        <v>138.55000000000001</v>
      </c>
      <c r="BF907" s="15">
        <v>154.13999999999999</v>
      </c>
      <c r="BG907" s="15">
        <v>81.59</v>
      </c>
      <c r="BH907" s="15">
        <v>78.760000000000005</v>
      </c>
      <c r="BI907" s="16">
        <v>53.47</v>
      </c>
      <c r="BJ907" s="15">
        <v>36.17</v>
      </c>
      <c r="BK907" s="15">
        <v>62.88</v>
      </c>
      <c r="BL907" s="15">
        <v>59.28</v>
      </c>
      <c r="BM907" s="15">
        <v>119.95</v>
      </c>
      <c r="BN907" s="16">
        <v>145.31</v>
      </c>
      <c r="BO907" s="15">
        <v>15.11</v>
      </c>
      <c r="BP907" s="15">
        <v>49.13</v>
      </c>
      <c r="BQ907" s="15">
        <v>68.319999999999993</v>
      </c>
    </row>
    <row r="908" spans="1:69">
      <c r="A908" s="71">
        <v>39907</v>
      </c>
      <c r="B908" s="16">
        <v>78.760000000000005</v>
      </c>
      <c r="BB908" s="16">
        <v>84.84</v>
      </c>
      <c r="BC908" s="16">
        <v>76.3</v>
      </c>
      <c r="BE908" s="16">
        <v>137.61000000000001</v>
      </c>
      <c r="BF908" s="15">
        <v>153.65</v>
      </c>
      <c r="BG908" s="15">
        <v>81.36</v>
      </c>
      <c r="BH908" s="15">
        <v>78.47</v>
      </c>
      <c r="BI908" s="16">
        <v>55.14</v>
      </c>
      <c r="BJ908" s="15">
        <v>35.909999999999997</v>
      </c>
      <c r="BK908" s="15">
        <v>60.79</v>
      </c>
      <c r="BL908" s="15">
        <v>60.25</v>
      </c>
      <c r="BM908" s="15">
        <v>122.65</v>
      </c>
      <c r="BN908" s="16">
        <v>141.81</v>
      </c>
      <c r="BO908" s="15">
        <v>14.96</v>
      </c>
      <c r="BP908" s="15">
        <v>46.67</v>
      </c>
      <c r="BQ908" s="15">
        <v>64.97</v>
      </c>
    </row>
    <row r="909" spans="1:69">
      <c r="A909" s="71">
        <v>39914</v>
      </c>
      <c r="B909" s="16">
        <v>78.819999999999993</v>
      </c>
      <c r="BB909" s="16">
        <v>84.69</v>
      </c>
      <c r="BC909" s="16">
        <v>76.33</v>
      </c>
      <c r="BE909" s="16">
        <v>137.93</v>
      </c>
      <c r="BF909" s="15">
        <v>155.16999999999999</v>
      </c>
      <c r="BG909" s="15">
        <v>82.17</v>
      </c>
      <c r="BH909" s="15">
        <v>78.61</v>
      </c>
      <c r="BI909" s="16">
        <v>53.12</v>
      </c>
      <c r="BJ909" s="15">
        <v>37.049999999999997</v>
      </c>
      <c r="BK909" s="15">
        <v>59.9</v>
      </c>
      <c r="BL909" s="15">
        <v>59.14</v>
      </c>
      <c r="BM909" s="15">
        <v>122.42</v>
      </c>
      <c r="BN909" s="16">
        <v>135.18</v>
      </c>
      <c r="BO909" s="15">
        <v>15</v>
      </c>
      <c r="BP909" s="15">
        <v>47.29</v>
      </c>
      <c r="BQ909" s="15">
        <v>66.48</v>
      </c>
    </row>
    <row r="910" spans="1:69">
      <c r="A910" s="71">
        <v>39921</v>
      </c>
      <c r="B910" s="16">
        <v>80.489999999999995</v>
      </c>
      <c r="BB910" s="16">
        <v>85.05</v>
      </c>
      <c r="BC910" s="16">
        <v>77.540000000000006</v>
      </c>
      <c r="BE910" s="16">
        <v>138.47</v>
      </c>
      <c r="BF910" s="15">
        <v>153.13999999999999</v>
      </c>
      <c r="BG910" s="15">
        <v>81.63</v>
      </c>
      <c r="BH910" s="15">
        <v>78.48</v>
      </c>
      <c r="BI910" s="16">
        <v>54.09</v>
      </c>
      <c r="BJ910" s="15">
        <v>38</v>
      </c>
      <c r="BK910" s="15">
        <v>60.36</v>
      </c>
      <c r="BL910" s="15">
        <v>60.04</v>
      </c>
      <c r="BM910" s="15">
        <v>121.08</v>
      </c>
      <c r="BN910" s="16">
        <v>140.38</v>
      </c>
      <c r="BO910" s="15">
        <v>15.03</v>
      </c>
      <c r="BP910" s="15">
        <v>48.37</v>
      </c>
      <c r="BQ910" s="15">
        <v>68.52</v>
      </c>
    </row>
    <row r="911" spans="1:69">
      <c r="A911" s="71">
        <v>39928</v>
      </c>
      <c r="B911" s="16">
        <v>80.25</v>
      </c>
      <c r="BB911" s="16">
        <v>84.99</v>
      </c>
      <c r="BC911" s="16">
        <v>77.14</v>
      </c>
      <c r="BE911" s="16">
        <v>140.88</v>
      </c>
      <c r="BF911" s="15">
        <v>153.59</v>
      </c>
      <c r="BG911" s="15">
        <v>83.44</v>
      </c>
      <c r="BH911" s="15">
        <v>78.47</v>
      </c>
      <c r="BI911" s="16">
        <v>58.96</v>
      </c>
      <c r="BJ911" s="15">
        <v>38.31</v>
      </c>
      <c r="BK911" s="15">
        <v>61.85</v>
      </c>
      <c r="BL911" s="15">
        <v>63.92</v>
      </c>
      <c r="BM911" s="15">
        <v>122.78</v>
      </c>
      <c r="BN911" s="16">
        <v>141.6</v>
      </c>
      <c r="BO911" s="15">
        <v>14.99</v>
      </c>
      <c r="BP911" s="15">
        <v>47.65</v>
      </c>
      <c r="BQ911" s="15">
        <v>68.91</v>
      </c>
    </row>
    <row r="912" spans="1:69">
      <c r="A912" s="71">
        <v>39935</v>
      </c>
      <c r="B912" s="16">
        <v>83.27</v>
      </c>
      <c r="BB912" s="16">
        <v>85.48</v>
      </c>
      <c r="BC912" s="16">
        <v>80.38</v>
      </c>
      <c r="BE912" s="16">
        <v>141.24</v>
      </c>
      <c r="BF912" s="15">
        <v>153.47</v>
      </c>
      <c r="BG912" s="15">
        <v>82.17</v>
      </c>
      <c r="BH912" s="15">
        <v>79.48</v>
      </c>
      <c r="BI912" s="16">
        <v>63.45</v>
      </c>
      <c r="BJ912" s="15">
        <v>41.63</v>
      </c>
      <c r="BK912" s="15">
        <v>62.07</v>
      </c>
      <c r="BL912" s="15">
        <v>63.77</v>
      </c>
      <c r="BM912" s="15">
        <v>121.62</v>
      </c>
      <c r="BN912" s="16">
        <v>140.1</v>
      </c>
      <c r="BO912" s="15">
        <v>14.57</v>
      </c>
      <c r="BP912" s="15">
        <v>47.38</v>
      </c>
      <c r="BQ912" s="15">
        <v>68.36</v>
      </c>
    </row>
    <row r="913" spans="1:69">
      <c r="A913" s="71">
        <v>39942</v>
      </c>
      <c r="B913" s="16">
        <v>83.55</v>
      </c>
      <c r="BB913" s="16">
        <v>86.11</v>
      </c>
      <c r="BC913" s="16">
        <v>81.900000000000006</v>
      </c>
      <c r="BE913" s="16">
        <v>142.22999999999999</v>
      </c>
      <c r="BF913" s="15">
        <v>150.41999999999999</v>
      </c>
      <c r="BG913" s="15">
        <v>85.24</v>
      </c>
      <c r="BH913" s="15">
        <v>83.28</v>
      </c>
      <c r="BI913" s="16">
        <v>64.37</v>
      </c>
      <c r="BJ913" s="15">
        <v>43.6</v>
      </c>
      <c r="BK913" s="15">
        <v>62.03</v>
      </c>
      <c r="BL913" s="15">
        <v>63.94</v>
      </c>
      <c r="BM913" s="15">
        <v>122.67</v>
      </c>
      <c r="BN913" s="16">
        <v>140.5</v>
      </c>
      <c r="BO913" s="15">
        <v>14.65</v>
      </c>
      <c r="BP913" s="15">
        <v>47.17</v>
      </c>
      <c r="BQ913" s="15">
        <v>68.31</v>
      </c>
    </row>
    <row r="914" spans="1:69">
      <c r="A914" s="71">
        <v>39949</v>
      </c>
      <c r="B914" s="16">
        <v>86.31</v>
      </c>
      <c r="BB914" s="16">
        <v>86.44</v>
      </c>
      <c r="BC914" s="16">
        <v>84.51</v>
      </c>
      <c r="BE914" s="16">
        <v>146.76</v>
      </c>
      <c r="BF914" s="15">
        <v>149.63999999999999</v>
      </c>
      <c r="BG914" s="15">
        <v>89.59</v>
      </c>
      <c r="BH914" s="15">
        <v>87.46</v>
      </c>
      <c r="BI914" s="16">
        <v>66.83</v>
      </c>
      <c r="BJ914" s="15">
        <v>46.88</v>
      </c>
      <c r="BK914" s="15">
        <v>64.599999999999994</v>
      </c>
      <c r="BL914" s="15">
        <v>65.91</v>
      </c>
      <c r="BM914" s="15">
        <v>122.79</v>
      </c>
      <c r="BN914" s="16">
        <v>140.52000000000001</v>
      </c>
      <c r="BO914" s="15">
        <v>14.78</v>
      </c>
      <c r="BP914" s="15">
        <v>48.88</v>
      </c>
      <c r="BQ914" s="15">
        <v>69</v>
      </c>
    </row>
    <row r="915" spans="1:69">
      <c r="A915" s="71">
        <v>39956</v>
      </c>
      <c r="B915" s="16">
        <v>87.75</v>
      </c>
      <c r="BB915" s="16">
        <v>87.49</v>
      </c>
      <c r="BC915" s="16">
        <v>86.09</v>
      </c>
      <c r="BE915" s="16">
        <v>152.82</v>
      </c>
      <c r="BF915" s="15">
        <v>149.26</v>
      </c>
      <c r="BG915" s="15">
        <v>93.57</v>
      </c>
      <c r="BH915" s="15">
        <v>92.04</v>
      </c>
      <c r="BI915" s="16">
        <v>67.8</v>
      </c>
      <c r="BJ915" s="15">
        <v>49.38</v>
      </c>
      <c r="BK915" s="15">
        <v>66.849999999999994</v>
      </c>
      <c r="BL915" s="15">
        <v>67.19</v>
      </c>
      <c r="BM915" s="15">
        <v>122.18</v>
      </c>
      <c r="BN915" s="16">
        <v>140.37</v>
      </c>
      <c r="BO915" s="15">
        <v>14.95</v>
      </c>
      <c r="BP915" s="15">
        <v>47.36</v>
      </c>
      <c r="BQ915" s="15">
        <v>68.8</v>
      </c>
    </row>
    <row r="916" spans="1:69">
      <c r="A916" s="71">
        <v>39963</v>
      </c>
      <c r="B916" s="16">
        <v>88.78</v>
      </c>
      <c r="BB916" s="16">
        <v>87.63</v>
      </c>
      <c r="BC916" s="16">
        <v>87.11</v>
      </c>
      <c r="BE916" s="16">
        <v>152.09</v>
      </c>
      <c r="BF916" s="15">
        <v>148.12</v>
      </c>
      <c r="BG916" s="15">
        <v>98.84</v>
      </c>
      <c r="BH916" s="15">
        <v>93.01</v>
      </c>
      <c r="BI916" s="16">
        <v>68.260000000000005</v>
      </c>
      <c r="BJ916" s="15">
        <v>51.01</v>
      </c>
      <c r="BK916" s="15">
        <v>67.77</v>
      </c>
      <c r="BL916" s="15">
        <v>67.52</v>
      </c>
      <c r="BM916" s="15">
        <v>123.58</v>
      </c>
      <c r="BN916" s="16">
        <v>141.31</v>
      </c>
      <c r="BO916" s="15">
        <v>14.58</v>
      </c>
      <c r="BP916" s="15">
        <v>47.05</v>
      </c>
      <c r="BQ916" s="15">
        <v>68.36</v>
      </c>
    </row>
    <row r="917" spans="1:69">
      <c r="A917" s="71">
        <v>39970</v>
      </c>
      <c r="B917" s="16">
        <v>88.31</v>
      </c>
      <c r="BB917" s="16">
        <v>87.48</v>
      </c>
      <c r="BC917" s="16">
        <v>86.72</v>
      </c>
      <c r="BE917" s="16">
        <v>150.93</v>
      </c>
      <c r="BF917" s="15">
        <v>146.05000000000001</v>
      </c>
      <c r="BG917" s="15">
        <v>95.25</v>
      </c>
      <c r="BH917" s="15">
        <v>92.77</v>
      </c>
      <c r="BI917" s="16">
        <v>68.14</v>
      </c>
      <c r="BJ917" s="15">
        <v>50.42</v>
      </c>
      <c r="BK917" s="15">
        <v>66.7</v>
      </c>
      <c r="BL917" s="15">
        <v>65.94</v>
      </c>
      <c r="BM917" s="15">
        <v>124.96</v>
      </c>
      <c r="BN917" s="16">
        <v>139.34</v>
      </c>
      <c r="BO917" s="15">
        <v>14.66</v>
      </c>
      <c r="BP917" s="15">
        <v>47.61</v>
      </c>
      <c r="BQ917" s="15">
        <v>67.83</v>
      </c>
    </row>
    <row r="918" spans="1:69">
      <c r="A918" s="71">
        <v>39977</v>
      </c>
      <c r="B918" s="16">
        <v>87.6</v>
      </c>
      <c r="BB918" s="16">
        <v>87.8</v>
      </c>
      <c r="BC918" s="16">
        <v>86.15</v>
      </c>
      <c r="BE918" s="16">
        <v>146.41</v>
      </c>
      <c r="BF918" s="15">
        <v>144.58000000000001</v>
      </c>
      <c r="BG918" s="15">
        <v>96.74</v>
      </c>
      <c r="BH918" s="15">
        <v>93.9</v>
      </c>
      <c r="BI918" s="16">
        <v>67.209999999999994</v>
      </c>
      <c r="BJ918" s="15">
        <v>50.44</v>
      </c>
      <c r="BK918" s="15">
        <v>67.45</v>
      </c>
      <c r="BL918" s="15">
        <v>67.13</v>
      </c>
      <c r="BM918" s="15">
        <v>124.8</v>
      </c>
      <c r="BN918" s="16">
        <v>140.97999999999999</v>
      </c>
      <c r="BO918" s="15">
        <v>14.69</v>
      </c>
      <c r="BP918" s="15">
        <v>47.9</v>
      </c>
      <c r="BQ918" s="15">
        <v>68.819999999999993</v>
      </c>
    </row>
    <row r="919" spans="1:69">
      <c r="A919" s="71">
        <v>39984</v>
      </c>
      <c r="B919" s="16">
        <v>86.69</v>
      </c>
      <c r="BB919" s="16">
        <v>88.01</v>
      </c>
      <c r="BC919" s="16">
        <v>85.12</v>
      </c>
      <c r="BE919" s="16">
        <v>146.22</v>
      </c>
      <c r="BF919" s="15">
        <v>144.96</v>
      </c>
      <c r="BG919" s="15">
        <v>98.75</v>
      </c>
      <c r="BH919" s="15">
        <v>95.13</v>
      </c>
      <c r="BI919" s="16">
        <v>67.760000000000005</v>
      </c>
      <c r="BJ919" s="15">
        <v>50.89</v>
      </c>
      <c r="BK919" s="15">
        <v>67.37</v>
      </c>
      <c r="BL919" s="15">
        <v>66.790000000000006</v>
      </c>
      <c r="BM919" s="15">
        <v>123.79</v>
      </c>
      <c r="BN919" s="16">
        <v>139.91999999999999</v>
      </c>
      <c r="BO919" s="15">
        <v>14.7</v>
      </c>
      <c r="BP919" s="15">
        <v>47.35</v>
      </c>
      <c r="BQ919" s="15">
        <v>68.52</v>
      </c>
    </row>
    <row r="920" spans="1:69">
      <c r="A920" s="71">
        <v>39991</v>
      </c>
      <c r="B920" s="16">
        <v>86.56</v>
      </c>
      <c r="BB920" s="16">
        <v>88.12</v>
      </c>
      <c r="BC920" s="16">
        <v>86</v>
      </c>
      <c r="BE920" s="16">
        <v>144.88</v>
      </c>
      <c r="BF920" s="15">
        <v>145.99</v>
      </c>
      <c r="BG920" s="15">
        <v>98.51</v>
      </c>
      <c r="BH920" s="15">
        <v>96.21</v>
      </c>
      <c r="BI920" s="16">
        <v>62.42</v>
      </c>
      <c r="BJ920" s="15">
        <v>50.91</v>
      </c>
      <c r="BK920" s="15">
        <v>67.81</v>
      </c>
      <c r="BL920" s="15">
        <v>66.75</v>
      </c>
      <c r="BM920" s="15">
        <v>123.6</v>
      </c>
      <c r="BN920" s="16">
        <v>140.01</v>
      </c>
      <c r="BO920" s="15">
        <v>14.72</v>
      </c>
      <c r="BP920" s="15">
        <v>47.17</v>
      </c>
      <c r="BQ920" s="15">
        <v>68.78</v>
      </c>
    </row>
    <row r="921" spans="1:69">
      <c r="A921" s="71">
        <v>39998</v>
      </c>
      <c r="B921" s="16">
        <v>86.28</v>
      </c>
      <c r="BB921" s="16">
        <v>88.24</v>
      </c>
      <c r="BC921" s="16">
        <v>85.38</v>
      </c>
      <c r="BE921" s="16">
        <v>151.38999999999999</v>
      </c>
      <c r="BF921" s="15">
        <v>149.94</v>
      </c>
      <c r="BG921" s="15">
        <v>100.29</v>
      </c>
      <c r="BH921" s="15">
        <v>97.02</v>
      </c>
      <c r="BI921" s="16">
        <v>61.37</v>
      </c>
      <c r="BJ921" s="15">
        <v>50.65</v>
      </c>
      <c r="BK921" s="15">
        <v>68.739999999999995</v>
      </c>
      <c r="BL921" s="15">
        <v>67.08</v>
      </c>
      <c r="BM921" s="15">
        <v>122.8</v>
      </c>
      <c r="BN921" s="16">
        <v>138.86000000000001</v>
      </c>
      <c r="BO921" s="15">
        <v>15</v>
      </c>
      <c r="BP921" s="15">
        <v>47.1</v>
      </c>
      <c r="BQ921" s="15">
        <v>67.63</v>
      </c>
    </row>
    <row r="922" spans="1:69">
      <c r="A922" s="71">
        <v>40005</v>
      </c>
      <c r="B922" s="16">
        <v>85.08</v>
      </c>
      <c r="BB922" s="16">
        <v>87.96</v>
      </c>
      <c r="BC922" s="16">
        <v>84.05</v>
      </c>
      <c r="BE922" s="16">
        <v>150.49</v>
      </c>
      <c r="BF922" s="15">
        <v>153.44999999999999</v>
      </c>
      <c r="BG922" s="15">
        <v>101.49</v>
      </c>
      <c r="BH922" s="15">
        <v>96.18</v>
      </c>
      <c r="BI922" s="16">
        <v>61.68</v>
      </c>
      <c r="BJ922" s="15">
        <v>49.91</v>
      </c>
      <c r="BK922" s="15">
        <v>66.58</v>
      </c>
      <c r="BL922" s="15">
        <v>64.680000000000007</v>
      </c>
      <c r="BM922" s="15">
        <v>123.98</v>
      </c>
      <c r="BN922" s="16">
        <v>140.81</v>
      </c>
      <c r="BO922" s="15">
        <v>15</v>
      </c>
      <c r="BP922" s="15">
        <v>48.18</v>
      </c>
      <c r="BQ922" s="15">
        <v>68.8</v>
      </c>
    </row>
    <row r="923" spans="1:69">
      <c r="A923" s="71">
        <v>40012</v>
      </c>
      <c r="B923" s="16">
        <v>82.03</v>
      </c>
      <c r="BB923" s="16">
        <v>87.45</v>
      </c>
      <c r="BC923" s="16">
        <v>81</v>
      </c>
      <c r="BE923" s="16">
        <v>145.24</v>
      </c>
      <c r="BF923" s="15">
        <v>150.51</v>
      </c>
      <c r="BG923" s="15">
        <v>101.15</v>
      </c>
      <c r="BH923" s="15">
        <v>95.6</v>
      </c>
      <c r="BI923" s="16">
        <v>59.23</v>
      </c>
      <c r="BJ923" s="15">
        <v>45.8</v>
      </c>
      <c r="BK923" s="15">
        <v>64.180000000000007</v>
      </c>
      <c r="BL923" s="15">
        <v>64.72</v>
      </c>
      <c r="BM923" s="15">
        <v>122.98</v>
      </c>
      <c r="BN923" s="16">
        <v>138.86000000000001</v>
      </c>
      <c r="BO923" s="15">
        <v>15</v>
      </c>
      <c r="BP923" s="15">
        <v>46.33</v>
      </c>
      <c r="BQ923" s="15">
        <v>67.83</v>
      </c>
    </row>
    <row r="924" spans="1:69">
      <c r="A924" s="71">
        <v>40019</v>
      </c>
      <c r="B924" s="16">
        <v>80.53</v>
      </c>
      <c r="BB924" s="16">
        <v>87.12</v>
      </c>
      <c r="BC924" s="16">
        <v>79.319999999999993</v>
      </c>
      <c r="BE924" s="16">
        <v>137.31</v>
      </c>
      <c r="BF924" s="15">
        <v>147.19</v>
      </c>
      <c r="BG924" s="15">
        <v>103.99</v>
      </c>
      <c r="BH924" s="15">
        <v>95.6</v>
      </c>
      <c r="BI924" s="16">
        <v>49.63</v>
      </c>
      <c r="BJ924" s="15">
        <v>39.69</v>
      </c>
      <c r="BK924" s="15">
        <v>61.05</v>
      </c>
      <c r="BL924" s="15">
        <v>66.27</v>
      </c>
      <c r="BM924" s="15">
        <v>118.29</v>
      </c>
      <c r="BN924" s="16">
        <v>139.44999999999999</v>
      </c>
      <c r="BO924" s="15">
        <v>15</v>
      </c>
      <c r="BP924" s="15">
        <v>47.08</v>
      </c>
      <c r="BQ924" s="15">
        <v>68.09</v>
      </c>
    </row>
    <row r="925" spans="1:69">
      <c r="A925" s="71">
        <v>40026</v>
      </c>
      <c r="B925" s="16">
        <v>77.319999999999993</v>
      </c>
      <c r="BB925" s="16">
        <v>86.76</v>
      </c>
      <c r="BC925" s="16">
        <v>74.58</v>
      </c>
      <c r="BE925" s="16">
        <v>136.59</v>
      </c>
      <c r="BF925" s="15">
        <v>148.94</v>
      </c>
      <c r="BG925" s="15">
        <v>99.43</v>
      </c>
      <c r="BH925" s="15">
        <v>90.9</v>
      </c>
      <c r="BI925" s="16">
        <v>50.15</v>
      </c>
      <c r="BJ925" s="15">
        <v>39.15</v>
      </c>
      <c r="BK925" s="15">
        <v>61.36</v>
      </c>
      <c r="BL925" s="15">
        <v>64.55</v>
      </c>
      <c r="BM925" s="15">
        <v>114.15</v>
      </c>
      <c r="BN925" s="16">
        <v>140.59</v>
      </c>
      <c r="BO925" s="15">
        <v>15</v>
      </c>
      <c r="BP925" s="15">
        <v>47.26</v>
      </c>
      <c r="BQ925" s="15">
        <v>69.319999999999993</v>
      </c>
    </row>
    <row r="926" spans="1:69">
      <c r="A926" s="71">
        <v>40033</v>
      </c>
      <c r="B926" s="16">
        <v>76.67</v>
      </c>
      <c r="BB926" s="16">
        <v>85.99</v>
      </c>
      <c r="BC926" s="16">
        <v>74.98</v>
      </c>
      <c r="BE926" s="16">
        <v>135.72</v>
      </c>
      <c r="BF926" s="15">
        <v>147.91999999999999</v>
      </c>
      <c r="BG926" s="15">
        <v>92.97</v>
      </c>
      <c r="BH926" s="15">
        <v>88.21</v>
      </c>
      <c r="BI926" s="16">
        <v>50.3</v>
      </c>
      <c r="BJ926" s="15">
        <v>38.78</v>
      </c>
      <c r="BK926" s="15">
        <v>60.29</v>
      </c>
      <c r="BL926" s="15">
        <v>61.36</v>
      </c>
      <c r="BM926" s="15">
        <v>111.88</v>
      </c>
      <c r="BN926" s="16">
        <v>139.47999999999999</v>
      </c>
      <c r="BO926" s="15">
        <v>15</v>
      </c>
      <c r="BP926" s="15">
        <v>47.37</v>
      </c>
      <c r="BQ926" s="15">
        <v>68.849999999999994</v>
      </c>
    </row>
    <row r="927" spans="1:69">
      <c r="A927" s="71">
        <v>40040</v>
      </c>
      <c r="B927" s="16">
        <v>76.78</v>
      </c>
      <c r="BB927" s="16">
        <v>85.71</v>
      </c>
      <c r="BC927" s="16">
        <v>74.88</v>
      </c>
      <c r="BE927" s="16">
        <v>130.86000000000001</v>
      </c>
      <c r="BF927" s="15">
        <v>147.4</v>
      </c>
      <c r="BG927" s="15">
        <v>98.39</v>
      </c>
      <c r="BH927" s="15">
        <v>88.85</v>
      </c>
      <c r="BI927" s="16">
        <v>53.26</v>
      </c>
      <c r="BJ927" s="15">
        <v>40.6</v>
      </c>
      <c r="BK927" s="15">
        <v>60.91</v>
      </c>
      <c r="BL927" s="15">
        <v>62.66</v>
      </c>
      <c r="BM927" s="15">
        <v>111.47</v>
      </c>
      <c r="BN927" s="16">
        <v>139.22999999999999</v>
      </c>
      <c r="BO927" s="15">
        <v>15</v>
      </c>
      <c r="BP927" s="15">
        <v>47.61</v>
      </c>
      <c r="BQ927" s="15">
        <v>69.17</v>
      </c>
    </row>
    <row r="928" spans="1:69">
      <c r="A928" s="71">
        <v>40047</v>
      </c>
      <c r="B928" s="16">
        <v>75.2</v>
      </c>
      <c r="BB928" s="16">
        <v>85.46</v>
      </c>
      <c r="BC928" s="16">
        <v>73.84</v>
      </c>
      <c r="BE928" s="16">
        <v>123.72</v>
      </c>
      <c r="BF928" s="15">
        <v>145.80000000000001</v>
      </c>
      <c r="BG928" s="15">
        <v>94.44</v>
      </c>
      <c r="BH928" s="15">
        <v>87.71</v>
      </c>
      <c r="BI928" s="16">
        <v>55.4</v>
      </c>
      <c r="BJ928" s="15">
        <v>42.43</v>
      </c>
      <c r="BK928" s="15">
        <v>61.85</v>
      </c>
      <c r="BL928" s="15">
        <v>63.67</v>
      </c>
      <c r="BM928" s="15">
        <v>112.8</v>
      </c>
      <c r="BN928" s="16">
        <v>141.04</v>
      </c>
      <c r="BO928" s="15">
        <v>15</v>
      </c>
      <c r="BP928" s="15">
        <v>47.22</v>
      </c>
      <c r="BQ928" s="15">
        <v>68.94</v>
      </c>
    </row>
    <row r="929" spans="1:69">
      <c r="A929" s="71">
        <v>40054</v>
      </c>
      <c r="B929" s="16">
        <v>75.510000000000005</v>
      </c>
      <c r="BB929" s="16">
        <v>84.84</v>
      </c>
      <c r="BC929" s="16">
        <v>73.48</v>
      </c>
      <c r="BE929" s="16">
        <v>128.12</v>
      </c>
      <c r="BF929" s="15">
        <v>145.18</v>
      </c>
      <c r="BG929" s="15">
        <v>91.9</v>
      </c>
      <c r="BH929" s="15">
        <v>84.84</v>
      </c>
      <c r="BI929" s="16">
        <v>56.11</v>
      </c>
      <c r="BJ929" s="15">
        <v>42.04</v>
      </c>
      <c r="BK929" s="15">
        <v>60.08</v>
      </c>
      <c r="BL929" s="15">
        <v>60.16</v>
      </c>
      <c r="BM929" s="15">
        <v>110.43</v>
      </c>
      <c r="BN929" s="16">
        <v>141.85</v>
      </c>
      <c r="BO929" s="15">
        <v>15</v>
      </c>
      <c r="BP929" s="15">
        <v>46.93</v>
      </c>
      <c r="BQ929" s="15">
        <v>69.03</v>
      </c>
    </row>
    <row r="930" spans="1:69">
      <c r="A930" s="71">
        <v>40061</v>
      </c>
      <c r="B930" s="16">
        <v>75.31</v>
      </c>
      <c r="BB930" s="16">
        <v>84.14</v>
      </c>
      <c r="BC930" s="16">
        <v>73.989999999999995</v>
      </c>
      <c r="BE930" s="16">
        <v>129.75</v>
      </c>
      <c r="BF930" s="15">
        <v>140.24</v>
      </c>
      <c r="BG930" s="15">
        <v>88.05</v>
      </c>
      <c r="BH930" s="15">
        <v>83.88</v>
      </c>
      <c r="BI930" s="16">
        <v>55.17</v>
      </c>
      <c r="BJ930" s="15">
        <v>42.46</v>
      </c>
      <c r="BK930" s="15">
        <v>61</v>
      </c>
      <c r="BL930" s="15">
        <v>58.49</v>
      </c>
      <c r="BM930" s="15">
        <v>108.11</v>
      </c>
      <c r="BN930" s="16">
        <v>143.47</v>
      </c>
      <c r="BO930" s="15">
        <v>15</v>
      </c>
      <c r="BP930" s="15">
        <v>47.24</v>
      </c>
      <c r="BQ930" s="15">
        <v>66.150000000000006</v>
      </c>
    </row>
    <row r="931" spans="1:69">
      <c r="A931" s="71">
        <v>40068</v>
      </c>
      <c r="B931" s="16">
        <v>75.14</v>
      </c>
      <c r="BB931" s="16">
        <v>83.85</v>
      </c>
      <c r="BC931" s="16">
        <v>73.400000000000006</v>
      </c>
      <c r="BE931" s="16">
        <v>123.2</v>
      </c>
      <c r="BF931" s="15">
        <v>138.38999999999999</v>
      </c>
      <c r="BG931" s="15">
        <v>89.72</v>
      </c>
      <c r="BH931" s="15">
        <v>80.17</v>
      </c>
      <c r="BI931" s="16">
        <v>56.9</v>
      </c>
      <c r="BJ931" s="15">
        <v>42.23</v>
      </c>
      <c r="BK931" s="15">
        <v>61.29</v>
      </c>
      <c r="BL931" s="15">
        <v>58.3</v>
      </c>
      <c r="BM931" s="15">
        <v>106.12</v>
      </c>
      <c r="BN931" s="16">
        <v>143.13</v>
      </c>
      <c r="BO931" s="15">
        <v>15</v>
      </c>
      <c r="BP931" s="15">
        <v>47.35</v>
      </c>
      <c r="BQ931" s="15">
        <v>68.959999999999994</v>
      </c>
    </row>
    <row r="932" spans="1:69">
      <c r="A932" s="71">
        <v>40075</v>
      </c>
      <c r="B932" s="16">
        <v>73.64</v>
      </c>
      <c r="BB932" s="16">
        <v>83.38</v>
      </c>
      <c r="BC932" s="16">
        <v>71.89</v>
      </c>
      <c r="BE932" s="16">
        <v>120.7</v>
      </c>
      <c r="BF932" s="15">
        <v>137.07</v>
      </c>
      <c r="BG932" s="15">
        <v>89.46</v>
      </c>
      <c r="BH932" s="15">
        <v>77.790000000000006</v>
      </c>
      <c r="BI932" s="16">
        <v>53.95</v>
      </c>
      <c r="BJ932" s="15">
        <v>42.18</v>
      </c>
      <c r="BK932" s="15">
        <v>60.62</v>
      </c>
      <c r="BL932" s="15">
        <v>57.99</v>
      </c>
      <c r="BM932" s="15">
        <v>109.22</v>
      </c>
      <c r="BN932" s="16">
        <v>145.47999999999999</v>
      </c>
      <c r="BO932" s="15">
        <v>15</v>
      </c>
      <c r="BP932" s="15">
        <v>47.2</v>
      </c>
      <c r="BQ932" s="15">
        <v>68.959999999999994</v>
      </c>
    </row>
    <row r="933" spans="1:69">
      <c r="A933" s="71">
        <v>40082</v>
      </c>
      <c r="B933" s="16">
        <v>72.5</v>
      </c>
      <c r="BB933" s="16">
        <v>83.01</v>
      </c>
      <c r="BC933" s="16">
        <v>70.38</v>
      </c>
      <c r="BE933" s="16">
        <v>114.47</v>
      </c>
      <c r="BF933" s="15">
        <v>137.01</v>
      </c>
      <c r="BG933" s="15">
        <v>81.44</v>
      </c>
      <c r="BH933" s="15">
        <v>73.95</v>
      </c>
      <c r="BI933" s="16">
        <v>50.6</v>
      </c>
      <c r="BJ933" s="15">
        <v>37.549999999999997</v>
      </c>
      <c r="BK933" s="15">
        <v>59.79</v>
      </c>
      <c r="BL933" s="15">
        <v>54.09</v>
      </c>
      <c r="BM933" s="15">
        <v>108.49</v>
      </c>
      <c r="BN933" s="16">
        <v>151.05000000000001</v>
      </c>
      <c r="BO933" s="15">
        <v>15</v>
      </c>
      <c r="BP933" s="15">
        <v>47.41</v>
      </c>
      <c r="BQ933" s="15">
        <v>68.67</v>
      </c>
    </row>
    <row r="934" spans="1:69">
      <c r="A934" s="71">
        <v>40089</v>
      </c>
      <c r="B934" s="16">
        <v>71.47</v>
      </c>
      <c r="BB934" s="16">
        <v>82.88</v>
      </c>
      <c r="BC934" s="16">
        <v>70.430000000000007</v>
      </c>
      <c r="BE934" s="16">
        <v>116.98</v>
      </c>
      <c r="BF934" s="15">
        <v>136.6</v>
      </c>
      <c r="BG934" s="15">
        <v>82.7</v>
      </c>
      <c r="BH934" s="15">
        <v>71.95</v>
      </c>
      <c r="BI934" s="16">
        <v>47.34</v>
      </c>
      <c r="BJ934" s="15">
        <v>31.45</v>
      </c>
      <c r="BK934" s="15">
        <v>59.19</v>
      </c>
      <c r="BL934" s="15">
        <v>53.94</v>
      </c>
      <c r="BM934" s="15">
        <v>105.01</v>
      </c>
      <c r="BN934" s="16">
        <v>155.28</v>
      </c>
      <c r="BO934" s="15">
        <v>15</v>
      </c>
      <c r="BP934" s="15">
        <v>46.96</v>
      </c>
      <c r="BQ934" s="15">
        <v>66.599999999999994</v>
      </c>
    </row>
    <row r="935" spans="1:69">
      <c r="A935" s="71">
        <v>40096</v>
      </c>
      <c r="B935" s="16">
        <v>71.489999999999995</v>
      </c>
      <c r="BB935" s="16">
        <v>82.31</v>
      </c>
      <c r="BC935" s="16">
        <v>69.91</v>
      </c>
      <c r="BE935" s="16">
        <v>113.49</v>
      </c>
      <c r="BF935" s="15">
        <v>136.11000000000001</v>
      </c>
      <c r="BG935" s="15">
        <v>79.53</v>
      </c>
      <c r="BH935" s="15">
        <v>70.08</v>
      </c>
      <c r="BI935" s="16">
        <v>45.5</v>
      </c>
      <c r="BJ935" s="15">
        <v>30.75</v>
      </c>
      <c r="BK935" s="15">
        <v>58.68</v>
      </c>
      <c r="BL935" s="15">
        <v>53.31</v>
      </c>
      <c r="BM935" s="15">
        <v>100.87</v>
      </c>
      <c r="BN935" s="16">
        <v>156.5</v>
      </c>
      <c r="BO935" s="15">
        <v>15</v>
      </c>
      <c r="BP935" s="15">
        <v>46.98</v>
      </c>
      <c r="BQ935" s="15">
        <v>68.58</v>
      </c>
    </row>
    <row r="936" spans="1:69">
      <c r="A936" s="71">
        <v>40103</v>
      </c>
      <c r="B936" s="16">
        <v>72.319999999999993</v>
      </c>
      <c r="BB936" s="16">
        <v>81.99</v>
      </c>
      <c r="BC936" s="16">
        <v>71.22</v>
      </c>
      <c r="BE936" s="16">
        <v>112.95</v>
      </c>
      <c r="BF936" s="15">
        <v>130.72</v>
      </c>
      <c r="BG936" s="15">
        <v>78.819999999999993</v>
      </c>
      <c r="BH936" s="15">
        <v>69.06</v>
      </c>
      <c r="BI936" s="16">
        <v>44.51</v>
      </c>
      <c r="BJ936" s="15">
        <v>32</v>
      </c>
      <c r="BK936" s="15">
        <v>59.15</v>
      </c>
      <c r="BL936" s="15">
        <v>52.89</v>
      </c>
      <c r="BM936" s="15">
        <v>97.57</v>
      </c>
      <c r="BN936" s="16">
        <v>156.63999999999999</v>
      </c>
      <c r="BO936" s="15">
        <v>15</v>
      </c>
      <c r="BP936" s="15">
        <v>47.49</v>
      </c>
      <c r="BQ936" s="15">
        <v>68.27</v>
      </c>
    </row>
    <row r="937" spans="1:69">
      <c r="A937" s="71">
        <v>40110</v>
      </c>
      <c r="B937" s="16">
        <v>73.709999999999994</v>
      </c>
      <c r="BB937" s="16">
        <v>81.540000000000006</v>
      </c>
      <c r="BC937" s="16">
        <v>72.7</v>
      </c>
      <c r="BE937" s="16">
        <v>111.48</v>
      </c>
      <c r="BF937" s="15">
        <v>126.76</v>
      </c>
      <c r="BG937" s="15">
        <v>74.58</v>
      </c>
      <c r="BH937" s="15">
        <v>69.22</v>
      </c>
      <c r="BI937" s="16">
        <v>45.95</v>
      </c>
      <c r="BJ937" s="15">
        <v>34.369999999999997</v>
      </c>
      <c r="BK937" s="15">
        <v>58.21</v>
      </c>
      <c r="BL937" s="15">
        <v>52.29</v>
      </c>
      <c r="BM937" s="15">
        <v>96.32</v>
      </c>
      <c r="BN937" s="16">
        <v>156.62</v>
      </c>
      <c r="BO937" s="15">
        <v>15</v>
      </c>
      <c r="BP937" s="15">
        <v>46.92</v>
      </c>
      <c r="BQ937" s="15">
        <v>68.45</v>
      </c>
    </row>
    <row r="938" spans="1:69">
      <c r="A938" s="71">
        <v>40117</v>
      </c>
      <c r="B938" s="16">
        <v>73.09</v>
      </c>
      <c r="BB938" s="16">
        <v>81.239999999999995</v>
      </c>
      <c r="BC938" s="16">
        <v>71.849999999999994</v>
      </c>
      <c r="BE938" s="16">
        <v>111.8</v>
      </c>
      <c r="BF938" s="15">
        <v>121.72</v>
      </c>
      <c r="BG938" s="15">
        <v>75.62</v>
      </c>
      <c r="BH938" s="15">
        <v>69.12</v>
      </c>
      <c r="BI938" s="16">
        <v>45.91</v>
      </c>
      <c r="BJ938" s="15">
        <v>32.71</v>
      </c>
      <c r="BK938" s="15">
        <v>57.55</v>
      </c>
      <c r="BL938" s="15">
        <v>52.88</v>
      </c>
      <c r="BM938" s="15">
        <v>97.8</v>
      </c>
      <c r="BN938" s="16">
        <v>156.18</v>
      </c>
      <c r="BO938" s="15">
        <v>15</v>
      </c>
      <c r="BP938" s="15">
        <v>48.16</v>
      </c>
      <c r="BQ938" s="15">
        <v>67.319999999999993</v>
      </c>
    </row>
    <row r="939" spans="1:69">
      <c r="A939" s="71">
        <v>40124</v>
      </c>
      <c r="B939" s="16">
        <v>72.78</v>
      </c>
      <c r="BB939" s="16">
        <v>81.39</v>
      </c>
      <c r="BC939" s="16">
        <v>71.33</v>
      </c>
      <c r="BE939" s="16">
        <v>114.39</v>
      </c>
      <c r="BF939" s="15">
        <v>120.43</v>
      </c>
      <c r="BG939" s="15">
        <v>76.069999999999993</v>
      </c>
      <c r="BH939" s="15">
        <v>69.22</v>
      </c>
      <c r="BI939" s="16">
        <v>47.44</v>
      </c>
      <c r="BJ939" s="15">
        <v>32.22</v>
      </c>
      <c r="BK939" s="15">
        <v>57.22</v>
      </c>
      <c r="BL939" s="15">
        <v>49.81</v>
      </c>
      <c r="BM939" s="15">
        <v>97.59</v>
      </c>
      <c r="BN939" s="16">
        <v>156.38</v>
      </c>
      <c r="BO939" s="15">
        <v>15</v>
      </c>
      <c r="BP939" s="15">
        <v>46.59</v>
      </c>
      <c r="BQ939" s="15">
        <v>68.459999999999994</v>
      </c>
    </row>
    <row r="940" spans="1:69">
      <c r="A940" s="71">
        <v>40131</v>
      </c>
      <c r="B940" s="16">
        <v>73.260000000000005</v>
      </c>
      <c r="BB940" s="16">
        <v>81.510000000000005</v>
      </c>
      <c r="BC940" s="16">
        <v>72.040000000000006</v>
      </c>
      <c r="BE940" s="16">
        <v>112.09</v>
      </c>
      <c r="BF940" s="15">
        <v>122.5</v>
      </c>
      <c r="BG940" s="15">
        <v>76.64</v>
      </c>
      <c r="BH940" s="15">
        <v>68.81</v>
      </c>
      <c r="BI940" s="16">
        <v>47.05</v>
      </c>
      <c r="BJ940" s="15">
        <v>33.07</v>
      </c>
      <c r="BK940" s="15">
        <v>56.63</v>
      </c>
      <c r="BL940" s="15">
        <v>49.49</v>
      </c>
      <c r="BM940" s="15">
        <v>98.41</v>
      </c>
      <c r="BN940" s="16">
        <v>155.81</v>
      </c>
      <c r="BO940" s="15">
        <v>15</v>
      </c>
      <c r="BP940" s="15">
        <v>47.3</v>
      </c>
      <c r="BQ940" s="15">
        <v>69.73</v>
      </c>
    </row>
    <row r="941" spans="1:69">
      <c r="A941" s="71">
        <v>40138</v>
      </c>
      <c r="B941" s="16">
        <v>72.930000000000007</v>
      </c>
      <c r="BB941" s="16">
        <v>81.400000000000006</v>
      </c>
      <c r="BC941" s="16">
        <v>71.87</v>
      </c>
      <c r="BE941" s="16">
        <v>116.46</v>
      </c>
      <c r="BF941" s="15">
        <v>126.99</v>
      </c>
      <c r="BG941" s="15">
        <v>75.209999999999994</v>
      </c>
      <c r="BH941" s="15">
        <v>70.61</v>
      </c>
      <c r="BI941" s="16">
        <v>48.74</v>
      </c>
      <c r="BJ941" s="15">
        <v>35.19</v>
      </c>
      <c r="BK941" s="15">
        <v>57.68</v>
      </c>
      <c r="BL941" s="15">
        <v>51.56</v>
      </c>
      <c r="BM941" s="15">
        <v>97.39</v>
      </c>
      <c r="BN941" s="16">
        <v>156.49</v>
      </c>
      <c r="BO941" s="15">
        <v>15</v>
      </c>
      <c r="BP941" s="15">
        <v>47.17</v>
      </c>
      <c r="BQ941" s="15">
        <v>74.34</v>
      </c>
    </row>
    <row r="942" spans="1:69">
      <c r="A942" s="71">
        <v>40145</v>
      </c>
      <c r="B942" s="16">
        <v>72.5</v>
      </c>
      <c r="BB942" s="16">
        <v>81.19</v>
      </c>
      <c r="BC942" s="16">
        <v>71.88</v>
      </c>
      <c r="BE942" s="16">
        <v>118.43</v>
      </c>
      <c r="BF942" s="15">
        <v>131.46</v>
      </c>
      <c r="BG942" s="15">
        <v>73.64</v>
      </c>
      <c r="BH942" s="15">
        <v>69.97</v>
      </c>
      <c r="BI942" s="16">
        <v>49.7</v>
      </c>
      <c r="BJ942" s="15">
        <v>35.54</v>
      </c>
      <c r="BK942" s="15">
        <v>58.04</v>
      </c>
      <c r="BL942" s="15">
        <v>50.41</v>
      </c>
      <c r="BM942" s="15">
        <v>96.48</v>
      </c>
      <c r="BN942" s="16">
        <v>159.87</v>
      </c>
      <c r="BO942" s="15">
        <v>15</v>
      </c>
      <c r="BP942" s="15">
        <v>47.15</v>
      </c>
      <c r="BQ942" s="15">
        <v>74.75</v>
      </c>
    </row>
    <row r="943" spans="1:69">
      <c r="A943" s="71">
        <v>40152</v>
      </c>
      <c r="B943" s="16">
        <v>73.42</v>
      </c>
      <c r="BB943" s="16">
        <v>81.33</v>
      </c>
      <c r="BC943" s="16">
        <v>71.930000000000007</v>
      </c>
      <c r="BE943" s="16">
        <v>118.96</v>
      </c>
      <c r="BF943" s="15">
        <v>132.47999999999999</v>
      </c>
      <c r="BG943" s="15">
        <v>75.069999999999993</v>
      </c>
      <c r="BH943" s="15">
        <v>71.150000000000006</v>
      </c>
      <c r="BI943" s="16">
        <v>50.74</v>
      </c>
      <c r="BJ943" s="15">
        <v>36.39</v>
      </c>
      <c r="BK943" s="15">
        <v>58.78</v>
      </c>
      <c r="BL943" s="15">
        <v>50.85</v>
      </c>
      <c r="BM943" s="15">
        <v>98.28</v>
      </c>
      <c r="BN943" s="16">
        <v>161.47999999999999</v>
      </c>
      <c r="BO943" s="15">
        <v>15</v>
      </c>
      <c r="BP943" s="15">
        <v>47.67</v>
      </c>
      <c r="BQ943" s="15">
        <v>70.180000000000007</v>
      </c>
    </row>
    <row r="944" spans="1:69">
      <c r="A944" s="71">
        <v>40159</v>
      </c>
      <c r="B944" s="16">
        <v>72.08</v>
      </c>
      <c r="BB944" s="16">
        <v>81.37</v>
      </c>
      <c r="BC944" s="16">
        <v>71.48</v>
      </c>
      <c r="BE944" s="16">
        <v>119.33</v>
      </c>
      <c r="BF944" s="15">
        <v>132.49</v>
      </c>
      <c r="BG944" s="15">
        <v>79.709999999999994</v>
      </c>
      <c r="BH944" s="15">
        <v>70.8</v>
      </c>
      <c r="BI944" s="16">
        <v>50.74</v>
      </c>
      <c r="BJ944" s="15">
        <v>35.799999999999997</v>
      </c>
      <c r="BK944" s="15">
        <v>56.67</v>
      </c>
      <c r="BL944" s="15">
        <v>45.62</v>
      </c>
      <c r="BM944" s="15">
        <v>97.29</v>
      </c>
      <c r="BN944" s="16">
        <v>162.74</v>
      </c>
      <c r="BO944" s="15">
        <v>15</v>
      </c>
      <c r="BP944" s="15">
        <v>47.03</v>
      </c>
      <c r="BQ944" s="15">
        <v>60.78</v>
      </c>
    </row>
    <row r="945" spans="1:69">
      <c r="A945" s="71">
        <v>40166</v>
      </c>
      <c r="B945" s="16">
        <v>74.95</v>
      </c>
      <c r="BB945" s="16">
        <v>81.96</v>
      </c>
      <c r="BC945" s="16">
        <v>74.69</v>
      </c>
      <c r="BE945" s="16">
        <v>118.33</v>
      </c>
      <c r="BF945" s="15">
        <v>132.76</v>
      </c>
      <c r="BG945" s="15">
        <v>80.540000000000006</v>
      </c>
      <c r="BH945" s="15">
        <v>70.61</v>
      </c>
      <c r="BI945" s="16">
        <v>51.01</v>
      </c>
      <c r="BJ945" s="15">
        <v>35.74</v>
      </c>
      <c r="BK945" s="15">
        <v>56.84</v>
      </c>
      <c r="BL945" s="15">
        <v>46.77</v>
      </c>
      <c r="BM945" s="15">
        <v>95.8</v>
      </c>
      <c r="BN945" s="16">
        <v>163.5</v>
      </c>
      <c r="BO945" s="15">
        <v>15</v>
      </c>
      <c r="BP945" s="15">
        <v>47.09</v>
      </c>
      <c r="BQ945" s="15">
        <v>63.26</v>
      </c>
    </row>
    <row r="946" spans="1:69">
      <c r="A946" s="71">
        <v>40173</v>
      </c>
      <c r="B946" s="16">
        <v>78.14</v>
      </c>
      <c r="BB946" s="16">
        <v>81.63</v>
      </c>
      <c r="BC946" s="16">
        <v>78.25</v>
      </c>
      <c r="BE946" s="16">
        <v>120.01</v>
      </c>
      <c r="BF946" s="15">
        <v>133.84</v>
      </c>
      <c r="BG946" s="15">
        <v>78.06</v>
      </c>
      <c r="BH946" s="15">
        <v>71.22</v>
      </c>
      <c r="BI946" s="16">
        <v>50.9</v>
      </c>
      <c r="BJ946" s="15">
        <v>35.97</v>
      </c>
      <c r="BK946" s="15">
        <v>57.92</v>
      </c>
      <c r="BL946" s="15">
        <v>51</v>
      </c>
      <c r="BM946" s="15">
        <v>97.04</v>
      </c>
      <c r="BN946" s="16">
        <v>167.91</v>
      </c>
      <c r="BO946" s="15">
        <v>14.98</v>
      </c>
      <c r="BP946" s="15">
        <v>47.55</v>
      </c>
      <c r="BQ946" s="15">
        <v>64.55</v>
      </c>
    </row>
    <row r="947" spans="1:69">
      <c r="A947" s="71">
        <v>40180</v>
      </c>
      <c r="B947" s="16">
        <v>80.72</v>
      </c>
      <c r="BB947" s="16">
        <v>82.24</v>
      </c>
      <c r="BC947" s="16">
        <v>80.47</v>
      </c>
      <c r="BE947" s="16">
        <v>120.39</v>
      </c>
      <c r="BF947" s="15">
        <v>132.19999999999999</v>
      </c>
      <c r="BG947" s="15">
        <v>81.849999999999994</v>
      </c>
      <c r="BH947" s="15">
        <v>69.930000000000007</v>
      </c>
      <c r="BI947" s="16">
        <v>52.6</v>
      </c>
      <c r="BJ947" s="15">
        <v>36.65</v>
      </c>
      <c r="BK947" s="15">
        <v>56.03</v>
      </c>
      <c r="BL947" s="15">
        <v>51.17</v>
      </c>
      <c r="BM947" s="15">
        <v>97.78</v>
      </c>
      <c r="BN947" s="16">
        <v>168.33</v>
      </c>
      <c r="BO947" s="15">
        <v>15</v>
      </c>
      <c r="BP947" s="15">
        <v>45.63</v>
      </c>
      <c r="BQ947" s="15">
        <v>64.09</v>
      </c>
    </row>
    <row r="948" spans="1:69">
      <c r="A948" s="71">
        <v>40187</v>
      </c>
      <c r="B948" s="16">
        <v>82.56</v>
      </c>
      <c r="BB948" s="16">
        <v>82.45</v>
      </c>
      <c r="BC948" s="16">
        <v>81.95</v>
      </c>
      <c r="BE948" s="16">
        <v>120.73</v>
      </c>
      <c r="BF948" s="15">
        <v>132.11000000000001</v>
      </c>
      <c r="BG948" s="15">
        <v>81.94</v>
      </c>
      <c r="BH948" s="15">
        <v>71.25</v>
      </c>
      <c r="BI948" s="16">
        <v>53.56</v>
      </c>
      <c r="BJ948" s="15">
        <v>37.28</v>
      </c>
      <c r="BK948" s="15">
        <v>57.55</v>
      </c>
      <c r="BL948" s="15">
        <v>52.58</v>
      </c>
      <c r="BM948" s="15">
        <v>97.68</v>
      </c>
      <c r="BN948" s="16">
        <v>172.6</v>
      </c>
      <c r="BO948" s="15">
        <v>15</v>
      </c>
      <c r="BP948" s="15">
        <v>46.9</v>
      </c>
      <c r="BQ948" s="15">
        <v>64.56</v>
      </c>
    </row>
    <row r="949" spans="1:69">
      <c r="A949" s="71">
        <v>40194</v>
      </c>
      <c r="B949" s="16">
        <v>82.82</v>
      </c>
      <c r="BB949" s="16">
        <v>82.58</v>
      </c>
      <c r="BC949" s="16">
        <v>82.17</v>
      </c>
      <c r="BE949" s="16">
        <v>125.71</v>
      </c>
      <c r="BF949" s="15">
        <v>130.91999999999999</v>
      </c>
      <c r="BG949" s="15">
        <v>84.8</v>
      </c>
      <c r="BH949" s="15">
        <v>76.36</v>
      </c>
      <c r="BI949" s="16">
        <v>53.74</v>
      </c>
      <c r="BJ949" s="15">
        <v>37.49</v>
      </c>
      <c r="BK949" s="15">
        <v>57.43</v>
      </c>
      <c r="BL949" s="15">
        <v>53.68</v>
      </c>
      <c r="BM949" s="15">
        <v>97.24</v>
      </c>
      <c r="BN949" s="16">
        <v>176.61</v>
      </c>
      <c r="BO949" s="15">
        <v>15</v>
      </c>
      <c r="BP949" s="15">
        <v>47.24</v>
      </c>
      <c r="BQ949" s="15">
        <v>64.5</v>
      </c>
    </row>
    <row r="950" spans="1:69">
      <c r="A950" s="71">
        <v>40201</v>
      </c>
      <c r="B950" s="16">
        <v>82.47</v>
      </c>
      <c r="BB950" s="16">
        <v>82.68</v>
      </c>
      <c r="BC950" s="16">
        <v>82.08</v>
      </c>
      <c r="BE950" s="16">
        <v>130.36000000000001</v>
      </c>
      <c r="BF950" s="15">
        <v>134.41</v>
      </c>
      <c r="BG950" s="15">
        <v>87.03</v>
      </c>
      <c r="BH950" s="15">
        <v>79.459999999999994</v>
      </c>
      <c r="BI950" s="16">
        <v>50.17</v>
      </c>
      <c r="BJ950" s="15">
        <v>36</v>
      </c>
      <c r="BK950" s="15">
        <v>56.23</v>
      </c>
      <c r="BL950" s="15">
        <v>53.73</v>
      </c>
      <c r="BM950" s="15">
        <v>96.94</v>
      </c>
      <c r="BN950" s="16">
        <v>179.89</v>
      </c>
      <c r="BO950" s="15">
        <v>14.98</v>
      </c>
      <c r="BP950" s="15">
        <v>46.86</v>
      </c>
      <c r="BQ950" s="15">
        <v>64.56</v>
      </c>
    </row>
    <row r="951" spans="1:69">
      <c r="A951" s="71">
        <v>40208</v>
      </c>
      <c r="B951" s="16">
        <v>80.62</v>
      </c>
      <c r="BB951" s="16">
        <v>82.6</v>
      </c>
      <c r="BC951" s="16">
        <v>79.959999999999994</v>
      </c>
      <c r="BE951" s="16">
        <v>130.83000000000001</v>
      </c>
      <c r="BF951" s="15">
        <v>133.76</v>
      </c>
      <c r="BG951" s="15">
        <v>88.42</v>
      </c>
      <c r="BH951" s="15">
        <v>79.03</v>
      </c>
      <c r="BI951" s="16">
        <v>49.54</v>
      </c>
      <c r="BJ951" s="15">
        <v>35.44</v>
      </c>
      <c r="BK951" s="15">
        <v>58.93</v>
      </c>
      <c r="BL951" s="15">
        <v>53.45</v>
      </c>
      <c r="BM951" s="15">
        <v>95.16</v>
      </c>
      <c r="BN951" s="16">
        <v>175.68</v>
      </c>
      <c r="BO951" s="15">
        <v>15</v>
      </c>
      <c r="BP951" s="15">
        <v>45.59</v>
      </c>
      <c r="BQ951" s="15">
        <v>64.88</v>
      </c>
    </row>
    <row r="952" spans="1:69">
      <c r="A952" s="71">
        <v>40215</v>
      </c>
      <c r="B952" s="16">
        <v>80.53</v>
      </c>
      <c r="BB952" s="16">
        <v>82.66</v>
      </c>
      <c r="BC952" s="16">
        <v>79.739999999999995</v>
      </c>
      <c r="BE952" s="16">
        <v>133.79</v>
      </c>
      <c r="BF952" s="15">
        <v>133.36000000000001</v>
      </c>
      <c r="BG952" s="15">
        <v>86.7</v>
      </c>
      <c r="BH952" s="15">
        <v>79.72</v>
      </c>
      <c r="BI952" s="16">
        <v>47.59</v>
      </c>
      <c r="BJ952" s="15">
        <v>35.200000000000003</v>
      </c>
      <c r="BK952" s="15">
        <v>60.2</v>
      </c>
      <c r="BL952" s="15">
        <v>50.64</v>
      </c>
      <c r="BM952" s="15">
        <v>94.38</v>
      </c>
      <c r="BN952" s="16">
        <v>169.57</v>
      </c>
      <c r="BO952" s="15">
        <v>15.02</v>
      </c>
      <c r="BP952" s="15">
        <v>47.88</v>
      </c>
      <c r="BQ952" s="15">
        <v>64.84</v>
      </c>
    </row>
    <row r="953" spans="1:69">
      <c r="A953" s="71">
        <v>40222</v>
      </c>
      <c r="B953" s="16">
        <v>82.81</v>
      </c>
      <c r="BB953" s="16">
        <v>82.91</v>
      </c>
      <c r="BC953" s="16">
        <v>82.39</v>
      </c>
      <c r="BE953" s="16">
        <v>136.72999999999999</v>
      </c>
      <c r="BF953" s="15">
        <v>135.07</v>
      </c>
      <c r="BG953" s="15">
        <v>90.8</v>
      </c>
      <c r="BH953" s="15">
        <v>81.099999999999994</v>
      </c>
      <c r="BI953" s="16">
        <v>47.09</v>
      </c>
      <c r="BJ953" s="15">
        <v>35.56</v>
      </c>
      <c r="BK953" s="15">
        <v>58.91</v>
      </c>
      <c r="BL953" s="15">
        <v>51.53</v>
      </c>
      <c r="BM953" s="15">
        <v>93.74</v>
      </c>
      <c r="BN953" s="16">
        <v>172.05</v>
      </c>
      <c r="BO953" s="15">
        <v>14.99</v>
      </c>
      <c r="BP953" s="15">
        <v>47.68</v>
      </c>
      <c r="BQ953" s="15">
        <v>64.55</v>
      </c>
    </row>
    <row r="954" spans="1:69">
      <c r="A954" s="71">
        <v>40229</v>
      </c>
      <c r="B954" s="16">
        <v>82.69</v>
      </c>
      <c r="BB954" s="16">
        <v>82.87</v>
      </c>
      <c r="BC954" s="16">
        <v>82.11</v>
      </c>
      <c r="BE954" s="16">
        <v>136.16</v>
      </c>
      <c r="BF954" s="15">
        <v>133.33000000000001</v>
      </c>
      <c r="BG954" s="15">
        <v>88.21</v>
      </c>
      <c r="BH954" s="15">
        <v>81.36</v>
      </c>
      <c r="BI954" s="16">
        <v>47.88</v>
      </c>
      <c r="BJ954" s="15">
        <v>36.17</v>
      </c>
      <c r="BK954" s="15">
        <v>56.51</v>
      </c>
      <c r="BL954" s="15">
        <v>48.58</v>
      </c>
      <c r="BM954" s="15">
        <v>95.91</v>
      </c>
      <c r="BN954" s="16">
        <v>168.32</v>
      </c>
      <c r="BO954" s="15">
        <v>15</v>
      </c>
      <c r="BP954" s="15">
        <v>46.9</v>
      </c>
      <c r="BQ954" s="15">
        <v>64.489999999999995</v>
      </c>
    </row>
    <row r="955" spans="1:69">
      <c r="A955" s="71">
        <v>40236</v>
      </c>
      <c r="B955" s="16">
        <v>82.57</v>
      </c>
      <c r="BB955" s="16">
        <v>82.97</v>
      </c>
      <c r="BC955" s="16">
        <v>82.09</v>
      </c>
      <c r="BE955" s="16">
        <v>136.63</v>
      </c>
      <c r="BF955" s="15">
        <v>134.49</v>
      </c>
      <c r="BG955" s="15">
        <v>89.21</v>
      </c>
      <c r="BH955" s="15">
        <v>80.819999999999993</v>
      </c>
      <c r="BI955" s="16">
        <v>47.98</v>
      </c>
      <c r="BJ955" s="15">
        <v>36.6</v>
      </c>
      <c r="BK955" s="15">
        <v>56.32</v>
      </c>
      <c r="BL955" s="15">
        <v>48.61</v>
      </c>
      <c r="BM955" s="15">
        <v>94.56</v>
      </c>
      <c r="BN955" s="16">
        <v>151.30000000000001</v>
      </c>
      <c r="BO955" s="15">
        <v>15</v>
      </c>
      <c r="BP955" s="15">
        <v>47.35</v>
      </c>
      <c r="BQ955" s="15">
        <v>58.17</v>
      </c>
    </row>
    <row r="956" spans="1:69">
      <c r="A956" s="71">
        <v>40243</v>
      </c>
      <c r="B956" s="16">
        <v>82.75</v>
      </c>
      <c r="BB956" s="16">
        <v>82.6</v>
      </c>
      <c r="BC956" s="16">
        <v>82.59</v>
      </c>
      <c r="BE956" s="16">
        <v>134.24</v>
      </c>
      <c r="BF956" s="15">
        <v>132.78</v>
      </c>
      <c r="BG956" s="15">
        <v>86.99</v>
      </c>
      <c r="BH956" s="15">
        <v>81.03</v>
      </c>
      <c r="BI956" s="16">
        <v>49.21</v>
      </c>
      <c r="BJ956" s="15">
        <v>36.22</v>
      </c>
      <c r="BK956" s="15">
        <v>55.2</v>
      </c>
      <c r="BL956" s="15">
        <v>46.51</v>
      </c>
      <c r="BM956" s="15">
        <v>94.63</v>
      </c>
      <c r="BN956" s="16">
        <v>143.34</v>
      </c>
      <c r="BO956" s="15">
        <v>15</v>
      </c>
      <c r="BP956" s="15">
        <v>46.58</v>
      </c>
      <c r="BQ956" s="15">
        <v>56.25</v>
      </c>
    </row>
    <row r="957" spans="1:69">
      <c r="A957" s="71">
        <v>40250</v>
      </c>
      <c r="B957" s="16">
        <v>84.95</v>
      </c>
      <c r="BB957" s="16">
        <v>83.07</v>
      </c>
      <c r="BC957" s="16">
        <v>84.71</v>
      </c>
      <c r="BE957" s="16">
        <v>136.91</v>
      </c>
      <c r="BF957" s="15">
        <v>134.52000000000001</v>
      </c>
      <c r="BG957" s="15">
        <v>88.8</v>
      </c>
      <c r="BH957" s="15">
        <v>82.47</v>
      </c>
      <c r="BI957" s="16">
        <v>49.71</v>
      </c>
      <c r="BJ957" s="15">
        <v>35.979999999999997</v>
      </c>
      <c r="BK957" s="15">
        <v>51.86</v>
      </c>
      <c r="BL957" s="15">
        <v>47.58</v>
      </c>
      <c r="BM957" s="15">
        <v>93.29</v>
      </c>
      <c r="BN957" s="16">
        <v>140.58000000000001</v>
      </c>
      <c r="BO957" s="15">
        <v>15</v>
      </c>
      <c r="BP957" s="15">
        <v>47.51</v>
      </c>
      <c r="BQ957" s="15">
        <v>58.36</v>
      </c>
    </row>
    <row r="958" spans="1:69">
      <c r="A958" s="71">
        <v>40257</v>
      </c>
      <c r="B958" s="16">
        <v>85.79</v>
      </c>
      <c r="BB958" s="16">
        <v>83.98</v>
      </c>
      <c r="BC958" s="16">
        <v>85.77</v>
      </c>
      <c r="BE958" s="16">
        <v>144.33000000000001</v>
      </c>
      <c r="BF958" s="15">
        <v>139.85</v>
      </c>
      <c r="BG958" s="15">
        <v>93.18</v>
      </c>
      <c r="BH958" s="15">
        <v>87.64</v>
      </c>
      <c r="BI958" s="16">
        <v>48.4</v>
      </c>
      <c r="BJ958" s="15">
        <v>35.69</v>
      </c>
      <c r="BK958" s="15">
        <v>53.27</v>
      </c>
      <c r="BL958" s="15">
        <v>48.03</v>
      </c>
      <c r="BM958" s="15">
        <v>93.88</v>
      </c>
      <c r="BN958" s="16">
        <v>145.03</v>
      </c>
      <c r="BO958" s="15">
        <v>15</v>
      </c>
      <c r="BP958" s="15">
        <v>47.7</v>
      </c>
      <c r="BQ958" s="15">
        <v>57.41</v>
      </c>
    </row>
    <row r="959" spans="1:69">
      <c r="A959" s="71">
        <v>40264</v>
      </c>
      <c r="B959" s="16">
        <v>85.15</v>
      </c>
      <c r="BB959" s="16">
        <v>84.26</v>
      </c>
      <c r="BC959" s="16">
        <v>85.28</v>
      </c>
      <c r="BE959" s="16">
        <v>153.01</v>
      </c>
      <c r="BF959" s="15">
        <v>147.69</v>
      </c>
      <c r="BG959" s="15">
        <v>95.24</v>
      </c>
      <c r="BH959" s="15">
        <v>93.26</v>
      </c>
      <c r="BI959" s="16">
        <v>48.01</v>
      </c>
      <c r="BJ959" s="15">
        <v>35.78</v>
      </c>
      <c r="BK959" s="15">
        <v>54.52</v>
      </c>
      <c r="BL959" s="15">
        <v>48.35</v>
      </c>
      <c r="BM959" s="15">
        <v>93.28</v>
      </c>
      <c r="BN959" s="16">
        <v>143.93</v>
      </c>
      <c r="BO959" s="15">
        <v>15</v>
      </c>
      <c r="BP959" s="15">
        <v>46.59</v>
      </c>
      <c r="BQ959" s="15">
        <v>57.59</v>
      </c>
    </row>
    <row r="960" spans="1:69">
      <c r="A960" s="71">
        <v>40271</v>
      </c>
      <c r="B960" s="16">
        <v>82.56</v>
      </c>
      <c r="BB960" s="16">
        <v>84.14</v>
      </c>
      <c r="BC960" s="16">
        <v>82.42</v>
      </c>
      <c r="BE960" s="16">
        <v>157.91</v>
      </c>
      <c r="BF960" s="15">
        <v>153.5</v>
      </c>
      <c r="BG960" s="15">
        <v>97.02</v>
      </c>
      <c r="BH960" s="15">
        <v>93.57</v>
      </c>
      <c r="BI960" s="16">
        <v>47.57</v>
      </c>
      <c r="BJ960" s="15">
        <v>35.47</v>
      </c>
      <c r="BK960" s="15">
        <v>55.37</v>
      </c>
      <c r="BL960" s="15">
        <v>48.62</v>
      </c>
      <c r="BM960" s="15">
        <v>95.06</v>
      </c>
      <c r="BN960" s="16">
        <v>143.5</v>
      </c>
      <c r="BO960" s="15">
        <v>15</v>
      </c>
      <c r="BP960" s="15">
        <v>43.08</v>
      </c>
      <c r="BQ960" s="15">
        <v>51.34</v>
      </c>
    </row>
    <row r="961" spans="1:69">
      <c r="A961" s="71">
        <v>40278</v>
      </c>
      <c r="B961" s="16">
        <v>81.739999999999995</v>
      </c>
      <c r="BB961" s="16">
        <v>84.64</v>
      </c>
      <c r="BC961" s="16">
        <v>81.59</v>
      </c>
      <c r="BE961" s="16">
        <v>157.6</v>
      </c>
      <c r="BF961" s="15">
        <v>153.52000000000001</v>
      </c>
      <c r="BG961" s="15">
        <v>94.55</v>
      </c>
      <c r="BH961" s="15">
        <v>92.6</v>
      </c>
      <c r="BI961" s="16">
        <v>47.02</v>
      </c>
      <c r="BJ961" s="15">
        <v>35.479999999999997</v>
      </c>
      <c r="BK961" s="15">
        <v>52.17</v>
      </c>
      <c r="BL961" s="15">
        <v>47.32</v>
      </c>
      <c r="BM961" s="15">
        <v>94.53</v>
      </c>
      <c r="BN961" s="16">
        <v>144.75</v>
      </c>
      <c r="BO961" s="15">
        <v>15</v>
      </c>
      <c r="BP961" s="15">
        <v>43.41</v>
      </c>
      <c r="BQ961" s="15">
        <v>51.55</v>
      </c>
    </row>
    <row r="962" spans="1:69">
      <c r="A962" s="71">
        <v>40285</v>
      </c>
      <c r="B962" s="16">
        <v>82.23</v>
      </c>
      <c r="BB962" s="16">
        <v>84.56</v>
      </c>
      <c r="BC962" s="16">
        <v>81.209999999999994</v>
      </c>
      <c r="BE962" s="16">
        <v>154.54</v>
      </c>
      <c r="BF962" s="15">
        <v>154.25</v>
      </c>
      <c r="BG962" s="15">
        <v>96.79</v>
      </c>
      <c r="BH962" s="15">
        <v>92.45</v>
      </c>
      <c r="BI962" s="16">
        <v>50.52</v>
      </c>
      <c r="BJ962" s="15">
        <v>35.799999999999997</v>
      </c>
      <c r="BK962" s="15">
        <v>54.13</v>
      </c>
      <c r="BL962" s="15">
        <v>50.33</v>
      </c>
      <c r="BM962" s="15">
        <v>92.6</v>
      </c>
      <c r="BN962" s="16">
        <v>142.4</v>
      </c>
      <c r="BO962" s="15">
        <v>15</v>
      </c>
      <c r="BP962" s="15">
        <v>43</v>
      </c>
      <c r="BQ962" s="15">
        <v>52.29</v>
      </c>
    </row>
    <row r="963" spans="1:69">
      <c r="A963" s="71">
        <v>40292</v>
      </c>
      <c r="B963" s="16">
        <v>82.41</v>
      </c>
      <c r="BB963" s="16">
        <v>84.55</v>
      </c>
      <c r="BC963" s="16">
        <v>82.28</v>
      </c>
      <c r="BE963" s="16">
        <v>155.65</v>
      </c>
      <c r="BF963" s="15">
        <v>155.59</v>
      </c>
      <c r="BG963" s="15">
        <v>100.34</v>
      </c>
      <c r="BH963" s="15">
        <v>93.85</v>
      </c>
      <c r="BI963" s="16">
        <v>51.33</v>
      </c>
      <c r="BJ963" s="15">
        <v>36.96</v>
      </c>
      <c r="BK963" s="15">
        <v>54.57</v>
      </c>
      <c r="BL963" s="15">
        <v>51.95</v>
      </c>
      <c r="BM963" s="15">
        <v>93.58</v>
      </c>
      <c r="BN963" s="16">
        <v>135.25</v>
      </c>
      <c r="BO963" s="15">
        <v>15</v>
      </c>
      <c r="BP963" s="15">
        <v>42.64</v>
      </c>
      <c r="BQ963" s="15">
        <v>52.36</v>
      </c>
    </row>
    <row r="964" spans="1:69">
      <c r="A964" s="71">
        <v>40299</v>
      </c>
      <c r="B964" s="16">
        <v>82.44</v>
      </c>
      <c r="BB964" s="16">
        <v>84.68</v>
      </c>
      <c r="BC964" s="16">
        <v>82.1</v>
      </c>
      <c r="BE964" s="16">
        <v>155.41</v>
      </c>
      <c r="BF964" s="15">
        <v>154.81</v>
      </c>
      <c r="BG964" s="15">
        <v>103.59</v>
      </c>
      <c r="BH964" s="15">
        <v>98.07</v>
      </c>
      <c r="BI964" s="16">
        <v>51.48</v>
      </c>
      <c r="BJ964" s="15">
        <v>38.200000000000003</v>
      </c>
      <c r="BK964" s="15">
        <v>56.17</v>
      </c>
      <c r="BL964" s="15">
        <v>51.71</v>
      </c>
      <c r="BM964" s="15">
        <v>92.87</v>
      </c>
      <c r="BN964" s="16">
        <v>123.46</v>
      </c>
      <c r="BO964" s="15">
        <v>15</v>
      </c>
      <c r="BP964" s="15">
        <v>42.31</v>
      </c>
      <c r="BQ964" s="15">
        <v>50.83</v>
      </c>
    </row>
    <row r="965" spans="1:69">
      <c r="A965" s="71">
        <v>40306</v>
      </c>
      <c r="B965" s="16">
        <v>85.5</v>
      </c>
      <c r="BB965" s="16">
        <v>85.22</v>
      </c>
      <c r="BC965" s="16">
        <v>85.27</v>
      </c>
      <c r="BE965" s="16">
        <v>161.87</v>
      </c>
      <c r="BF965" s="15">
        <v>158.69999999999999</v>
      </c>
      <c r="BG965" s="15">
        <v>107.03</v>
      </c>
      <c r="BH965" s="15">
        <v>103.24</v>
      </c>
      <c r="BI965" s="16">
        <v>52.65</v>
      </c>
      <c r="BJ965" s="15">
        <v>38.159999999999997</v>
      </c>
      <c r="BK965" s="15">
        <v>57.73</v>
      </c>
      <c r="BL965" s="15">
        <v>52.27</v>
      </c>
      <c r="BM965" s="15">
        <v>93.31</v>
      </c>
      <c r="BN965" s="16">
        <v>120.97</v>
      </c>
      <c r="BO965" s="15">
        <v>15</v>
      </c>
      <c r="BP965" s="15">
        <v>42.55</v>
      </c>
      <c r="BQ965" s="15">
        <v>52.03</v>
      </c>
    </row>
    <row r="966" spans="1:69">
      <c r="A966" s="71">
        <v>40313</v>
      </c>
      <c r="B966" s="16">
        <v>89.46</v>
      </c>
      <c r="BB966" s="16">
        <v>86.09</v>
      </c>
      <c r="BC966" s="16">
        <v>89.44</v>
      </c>
      <c r="BE966" s="16">
        <v>167.69</v>
      </c>
      <c r="BF966" s="15">
        <v>164.91</v>
      </c>
      <c r="BG966" s="15">
        <v>108.61</v>
      </c>
      <c r="BH966" s="15">
        <v>102.88</v>
      </c>
      <c r="BI966" s="16">
        <v>50.52</v>
      </c>
      <c r="BJ966" s="15">
        <v>38.229999999999997</v>
      </c>
      <c r="BK966" s="15">
        <v>56.54</v>
      </c>
      <c r="BL966" s="15">
        <v>51.39</v>
      </c>
      <c r="BM966" s="15">
        <v>94.66</v>
      </c>
      <c r="BN966" s="16">
        <v>121.14</v>
      </c>
      <c r="BO966" s="15">
        <v>15</v>
      </c>
      <c r="BP966" s="15">
        <v>42.58</v>
      </c>
      <c r="BQ966" s="15">
        <v>52.31</v>
      </c>
    </row>
    <row r="967" spans="1:69">
      <c r="A967" s="71">
        <v>40320</v>
      </c>
      <c r="B967" s="16">
        <v>88.42</v>
      </c>
      <c r="BB967" s="16">
        <v>86.31</v>
      </c>
      <c r="BC967" s="16">
        <v>88.52</v>
      </c>
      <c r="BE967" s="16">
        <v>166.98</v>
      </c>
      <c r="BF967" s="15">
        <v>165.07</v>
      </c>
      <c r="BG967" s="15">
        <v>110.43</v>
      </c>
      <c r="BH967" s="15">
        <v>102.78</v>
      </c>
      <c r="BI967" s="16">
        <v>50.51</v>
      </c>
      <c r="BJ967" s="15">
        <v>38.21</v>
      </c>
      <c r="BK967" s="15">
        <v>56.67</v>
      </c>
      <c r="BL967" s="15">
        <v>51.9</v>
      </c>
      <c r="BM967" s="15">
        <v>94.62</v>
      </c>
      <c r="BN967" s="16">
        <v>121.92</v>
      </c>
      <c r="BO967" s="15">
        <v>15</v>
      </c>
      <c r="BP967" s="15">
        <v>42.75</v>
      </c>
      <c r="BQ967" s="15">
        <v>52.56</v>
      </c>
    </row>
    <row r="968" spans="1:69">
      <c r="A968" s="71">
        <v>40327</v>
      </c>
      <c r="B968" s="16">
        <v>88.02</v>
      </c>
      <c r="BB968" s="16">
        <v>86.32</v>
      </c>
      <c r="BC968" s="16">
        <v>88.1</v>
      </c>
      <c r="BE968" s="16">
        <v>166.44</v>
      </c>
      <c r="BF968" s="15">
        <v>163.91</v>
      </c>
      <c r="BG968" s="15">
        <v>109</v>
      </c>
      <c r="BH968" s="15">
        <v>102.6</v>
      </c>
      <c r="BI968" s="16">
        <v>50.8</v>
      </c>
      <c r="BJ968" s="15">
        <v>38.17</v>
      </c>
      <c r="BK968" s="15">
        <v>56.82</v>
      </c>
      <c r="BL968" s="15">
        <v>50.23</v>
      </c>
      <c r="BM968" s="15">
        <v>94.72</v>
      </c>
      <c r="BN968" s="16">
        <v>122.32</v>
      </c>
      <c r="BO968" s="15">
        <v>15</v>
      </c>
      <c r="BP968" s="15">
        <v>42.83</v>
      </c>
      <c r="BQ968" s="15">
        <v>53.95</v>
      </c>
    </row>
    <row r="969" spans="1:69">
      <c r="A969" s="71">
        <v>40334</v>
      </c>
      <c r="B969" s="16">
        <v>86.17</v>
      </c>
      <c r="BB969" s="16">
        <v>86.75</v>
      </c>
      <c r="BC969" s="16">
        <v>86.07</v>
      </c>
      <c r="BE969" s="16">
        <v>161.96</v>
      </c>
      <c r="BF969" s="15">
        <v>160.16999999999999</v>
      </c>
      <c r="BG969" s="15">
        <v>108.25</v>
      </c>
      <c r="BH969" s="15">
        <v>102.32</v>
      </c>
      <c r="BI969" s="16">
        <v>51.65</v>
      </c>
      <c r="BJ969" s="15">
        <v>37.03</v>
      </c>
      <c r="BK969" s="15">
        <v>55.95</v>
      </c>
      <c r="BL969" s="15">
        <v>53.7</v>
      </c>
      <c r="BM969" s="15">
        <v>93.19</v>
      </c>
      <c r="BN969" s="16">
        <v>116.53</v>
      </c>
      <c r="BO969" s="15">
        <v>14.99</v>
      </c>
      <c r="BP969" s="15">
        <v>42.59</v>
      </c>
      <c r="BQ969" s="15">
        <v>53.3</v>
      </c>
    </row>
    <row r="970" spans="1:69">
      <c r="A970" s="71">
        <v>40341</v>
      </c>
      <c r="B970" s="16">
        <v>86.61</v>
      </c>
      <c r="BB970" s="16">
        <v>86.72</v>
      </c>
      <c r="BC970" s="16">
        <v>86.8</v>
      </c>
      <c r="BE970" s="16">
        <v>150.19999999999999</v>
      </c>
      <c r="BF970" s="15">
        <v>157.38999999999999</v>
      </c>
      <c r="BG970" s="15">
        <v>111.84</v>
      </c>
      <c r="BH970" s="15">
        <v>101.86</v>
      </c>
      <c r="BI970" s="16">
        <v>50.37</v>
      </c>
      <c r="BJ970" s="15">
        <v>38.130000000000003</v>
      </c>
      <c r="BK970" s="15">
        <v>57.11</v>
      </c>
      <c r="BL970" s="15">
        <v>51.04</v>
      </c>
      <c r="BM970" s="15">
        <v>94.2</v>
      </c>
      <c r="BN970" s="16">
        <v>115.22</v>
      </c>
      <c r="BO970" s="15">
        <v>15</v>
      </c>
      <c r="BP970" s="15">
        <v>42.91</v>
      </c>
      <c r="BQ970" s="15">
        <v>52.63</v>
      </c>
    </row>
    <row r="971" spans="1:69">
      <c r="A971" s="71">
        <v>40348</v>
      </c>
      <c r="B971" s="16">
        <v>85.1</v>
      </c>
      <c r="BB971" s="16">
        <v>86.59</v>
      </c>
      <c r="BC971" s="16">
        <v>85.41</v>
      </c>
      <c r="BE971" s="16">
        <v>142.83000000000001</v>
      </c>
      <c r="BF971" s="15">
        <v>154.26</v>
      </c>
      <c r="BG971" s="15">
        <v>108.67</v>
      </c>
      <c r="BH971" s="15">
        <v>101.51</v>
      </c>
      <c r="BI971" s="16">
        <v>49.57</v>
      </c>
      <c r="BJ971" s="15">
        <v>37.950000000000003</v>
      </c>
      <c r="BK971" s="15">
        <v>56.9</v>
      </c>
      <c r="BL971" s="15">
        <v>50.87</v>
      </c>
      <c r="BM971" s="15">
        <v>92.13</v>
      </c>
      <c r="BN971" s="16">
        <v>114.46</v>
      </c>
      <c r="BO971" s="15">
        <v>14.9</v>
      </c>
      <c r="BP971" s="15">
        <v>42.37</v>
      </c>
      <c r="BQ971" s="15">
        <v>51.85</v>
      </c>
    </row>
    <row r="972" spans="1:69">
      <c r="A972" s="71">
        <v>40355</v>
      </c>
      <c r="B972" s="16">
        <v>87.87</v>
      </c>
      <c r="BB972" s="16">
        <v>86.92</v>
      </c>
      <c r="BC972" s="16">
        <v>87.71</v>
      </c>
      <c r="BE972" s="16">
        <v>151.53</v>
      </c>
      <c r="BF972" s="15">
        <v>159.25</v>
      </c>
      <c r="BG972" s="15">
        <v>106.66</v>
      </c>
      <c r="BH972" s="15">
        <v>101.84</v>
      </c>
      <c r="BI972" s="16">
        <v>47.79</v>
      </c>
      <c r="BJ972" s="15">
        <v>37.950000000000003</v>
      </c>
      <c r="BK972" s="15">
        <v>56.14</v>
      </c>
      <c r="BL972" s="15">
        <v>51.87</v>
      </c>
      <c r="BM972" s="15">
        <v>94.63</v>
      </c>
      <c r="BN972" s="16">
        <v>118.64</v>
      </c>
      <c r="BO972" s="15">
        <v>15</v>
      </c>
      <c r="BP972" s="15">
        <v>42.73</v>
      </c>
      <c r="BQ972" s="15">
        <v>52.73</v>
      </c>
    </row>
    <row r="973" spans="1:69">
      <c r="A973" s="71">
        <v>40362</v>
      </c>
      <c r="B973" s="16">
        <v>88.74</v>
      </c>
      <c r="BB973" s="16">
        <v>87.32</v>
      </c>
      <c r="BC973" s="16">
        <v>88.47</v>
      </c>
      <c r="BE973" s="16">
        <v>162.69</v>
      </c>
      <c r="BF973" s="15">
        <v>166.54</v>
      </c>
      <c r="BG973" s="15">
        <v>105.42</v>
      </c>
      <c r="BH973" s="15">
        <v>101.48</v>
      </c>
      <c r="BI973" s="16">
        <v>45.81</v>
      </c>
      <c r="BJ973" s="15">
        <v>37.06</v>
      </c>
      <c r="BK973" s="15">
        <v>54.48</v>
      </c>
      <c r="BL973" s="15">
        <v>48.5</v>
      </c>
      <c r="BM973" s="15">
        <v>94.38</v>
      </c>
      <c r="BN973" s="16">
        <v>117.31</v>
      </c>
      <c r="BO973" s="15">
        <v>15</v>
      </c>
      <c r="BP973" s="15">
        <v>42.64</v>
      </c>
      <c r="BQ973" s="15">
        <v>52.11</v>
      </c>
    </row>
    <row r="974" spans="1:69">
      <c r="A974" s="71">
        <v>40369</v>
      </c>
      <c r="B974" s="16">
        <v>88.04</v>
      </c>
      <c r="BB974" s="16">
        <v>87.28</v>
      </c>
      <c r="BC974" s="16">
        <v>88.03</v>
      </c>
      <c r="BE974" s="16">
        <v>165.64</v>
      </c>
      <c r="BF974" s="15">
        <v>169.8</v>
      </c>
      <c r="BG974" s="15">
        <v>105</v>
      </c>
      <c r="BH974" s="15">
        <v>101.35</v>
      </c>
      <c r="BI974" s="16">
        <v>48.22</v>
      </c>
      <c r="BJ974" s="15">
        <v>37.130000000000003</v>
      </c>
      <c r="BK974" s="15">
        <v>53.48</v>
      </c>
      <c r="BL974" s="15">
        <v>47.85</v>
      </c>
      <c r="BM974" s="15">
        <v>94.5</v>
      </c>
      <c r="BN974" s="16">
        <v>120.94</v>
      </c>
      <c r="BO974" s="15">
        <v>15</v>
      </c>
      <c r="BP974" s="15">
        <v>42.8</v>
      </c>
      <c r="BQ974" s="15">
        <v>53.45</v>
      </c>
    </row>
    <row r="975" spans="1:69">
      <c r="A975" s="71">
        <v>40376</v>
      </c>
      <c r="B975" s="16">
        <v>85.48</v>
      </c>
      <c r="BB975" s="16">
        <v>87.08</v>
      </c>
      <c r="BC975" s="16">
        <v>85.38</v>
      </c>
      <c r="BE975" s="16">
        <v>162.19</v>
      </c>
      <c r="BF975" s="15">
        <v>168.09</v>
      </c>
      <c r="BG975" s="15">
        <v>106.28</v>
      </c>
      <c r="BH975" s="15">
        <v>100.89</v>
      </c>
      <c r="BI975" s="16">
        <v>48.81</v>
      </c>
      <c r="BJ975" s="15">
        <v>37.61</v>
      </c>
      <c r="BK975" s="15">
        <v>56.95</v>
      </c>
      <c r="BL975" s="15">
        <v>50.46</v>
      </c>
      <c r="BM975" s="15">
        <v>94.43</v>
      </c>
      <c r="BN975" s="16">
        <v>122.59</v>
      </c>
      <c r="BO975" s="15">
        <v>15</v>
      </c>
      <c r="BP975" s="15">
        <v>43.38</v>
      </c>
      <c r="BQ975" s="15">
        <v>53.22</v>
      </c>
    </row>
    <row r="976" spans="1:69">
      <c r="A976" s="71">
        <v>40383</v>
      </c>
      <c r="B976" s="16">
        <v>82.32</v>
      </c>
      <c r="BB976" s="16">
        <v>86.91</v>
      </c>
      <c r="BC976" s="16">
        <v>82.14</v>
      </c>
      <c r="BE976" s="16">
        <v>161.13</v>
      </c>
      <c r="BF976" s="15">
        <v>168.57</v>
      </c>
      <c r="BG976" s="15">
        <v>111.53</v>
      </c>
      <c r="BH976" s="15">
        <v>99.94</v>
      </c>
      <c r="BI976" s="16">
        <v>50.85</v>
      </c>
      <c r="BJ976" s="15">
        <v>37.5</v>
      </c>
      <c r="BK976" s="15">
        <v>58.09</v>
      </c>
      <c r="BL976" s="15">
        <v>50.6</v>
      </c>
      <c r="BM976" s="15">
        <v>95.65</v>
      </c>
      <c r="BN976" s="16">
        <v>124.09</v>
      </c>
      <c r="BO976" s="15">
        <v>14.99</v>
      </c>
      <c r="BP976" s="15">
        <v>42.57</v>
      </c>
      <c r="BQ976" s="15">
        <v>53.06</v>
      </c>
    </row>
    <row r="977" spans="1:69">
      <c r="A977" s="71">
        <v>40390</v>
      </c>
      <c r="B977" s="16">
        <v>81.31</v>
      </c>
      <c r="BB977" s="16">
        <v>86.76</v>
      </c>
      <c r="BC977" s="16">
        <v>81.44</v>
      </c>
      <c r="BE977" s="16">
        <v>154.87</v>
      </c>
      <c r="BF977" s="15">
        <v>168.82</v>
      </c>
      <c r="BG977" s="15">
        <v>106.92</v>
      </c>
      <c r="BH977" s="15">
        <v>99.2</v>
      </c>
      <c r="BI977" s="16">
        <v>49.44</v>
      </c>
      <c r="BJ977" s="15">
        <v>37.75</v>
      </c>
      <c r="BK977" s="15">
        <v>55.7</v>
      </c>
      <c r="BL977" s="15">
        <v>51.77</v>
      </c>
      <c r="BM977" s="15">
        <v>93.78</v>
      </c>
      <c r="BN977" s="16">
        <v>122.5</v>
      </c>
      <c r="BO977" s="15">
        <v>15</v>
      </c>
      <c r="BP977" s="15">
        <v>42.65</v>
      </c>
      <c r="BQ977" s="15">
        <v>53.21</v>
      </c>
    </row>
    <row r="978" spans="1:69">
      <c r="A978" s="71">
        <v>40397</v>
      </c>
      <c r="B978" s="16">
        <v>81.709999999999994</v>
      </c>
      <c r="BB978" s="16">
        <v>86.81</v>
      </c>
      <c r="BC978" s="16">
        <v>81.87</v>
      </c>
      <c r="BE978" s="16">
        <v>155.51</v>
      </c>
      <c r="BF978" s="15">
        <v>170.16</v>
      </c>
      <c r="BG978" s="15">
        <v>107.41</v>
      </c>
      <c r="BH978" s="15">
        <v>99.41</v>
      </c>
      <c r="BI978" s="16">
        <v>52.43</v>
      </c>
      <c r="BJ978" s="15">
        <v>39.68</v>
      </c>
      <c r="BK978" s="15">
        <v>57.31</v>
      </c>
      <c r="BL978" s="15">
        <v>51.5</v>
      </c>
      <c r="BM978" s="15">
        <v>93.43</v>
      </c>
      <c r="BN978" s="16">
        <v>122.34</v>
      </c>
      <c r="BO978" s="15">
        <v>15</v>
      </c>
      <c r="BP978" s="15">
        <v>42.7</v>
      </c>
      <c r="BQ978" s="15">
        <v>53.2</v>
      </c>
    </row>
    <row r="979" spans="1:69">
      <c r="A979" s="71">
        <v>40404</v>
      </c>
      <c r="B979" s="16">
        <v>83.74</v>
      </c>
      <c r="BB979" s="16">
        <v>86.99</v>
      </c>
      <c r="BC979" s="16">
        <v>83.64</v>
      </c>
      <c r="BE979" s="16">
        <v>158.18</v>
      </c>
      <c r="BF979" s="15">
        <v>169.78</v>
      </c>
      <c r="BG979" s="15">
        <v>109.45</v>
      </c>
      <c r="BH979" s="15">
        <v>100.59</v>
      </c>
      <c r="BI979" s="16">
        <v>54.05</v>
      </c>
      <c r="BJ979" s="15">
        <v>40.35</v>
      </c>
      <c r="BK979" s="15">
        <v>56.24</v>
      </c>
      <c r="BL979" s="15">
        <v>54.32</v>
      </c>
      <c r="BM979" s="15">
        <v>95.24</v>
      </c>
      <c r="BN979" s="16">
        <v>122.44</v>
      </c>
      <c r="BO979" s="15">
        <v>15</v>
      </c>
      <c r="BP979" s="15">
        <v>42.79</v>
      </c>
      <c r="BQ979" s="15">
        <v>53.28</v>
      </c>
    </row>
    <row r="980" spans="1:69">
      <c r="A980" s="71">
        <v>40411</v>
      </c>
      <c r="B980" s="16">
        <v>84.78</v>
      </c>
      <c r="BB980" s="16">
        <v>87.21</v>
      </c>
      <c r="BC980" s="16">
        <v>84.73</v>
      </c>
      <c r="BE980" s="16">
        <v>167.36</v>
      </c>
      <c r="BF980" s="15">
        <v>179.64</v>
      </c>
      <c r="BG980" s="15">
        <v>107.19</v>
      </c>
      <c r="BH980" s="15">
        <v>102.09</v>
      </c>
      <c r="BI980" s="16">
        <v>55.5</v>
      </c>
      <c r="BJ980" s="15">
        <v>40.49</v>
      </c>
      <c r="BK980" s="15">
        <v>58.53</v>
      </c>
      <c r="BL980" s="15">
        <v>56.56</v>
      </c>
      <c r="BM980" s="15">
        <v>99.57</v>
      </c>
      <c r="BN980" s="16">
        <v>122</v>
      </c>
      <c r="BO980" s="15">
        <v>14.96</v>
      </c>
      <c r="BP980" s="15">
        <v>42.38</v>
      </c>
      <c r="BQ980" s="15">
        <v>53.95</v>
      </c>
    </row>
    <row r="981" spans="1:69">
      <c r="A981" s="71">
        <v>40418</v>
      </c>
      <c r="B981" s="16">
        <v>85.8</v>
      </c>
      <c r="BB981" s="16">
        <v>87.27</v>
      </c>
      <c r="BC981" s="16">
        <v>85.62</v>
      </c>
      <c r="BE981" s="16">
        <v>176.27</v>
      </c>
      <c r="BF981" s="15">
        <v>187.54</v>
      </c>
      <c r="BG981" s="15">
        <v>110.18</v>
      </c>
      <c r="BH981" s="15">
        <v>106.2</v>
      </c>
      <c r="BI981" s="16">
        <v>56.09</v>
      </c>
      <c r="BJ981" s="15">
        <v>40.99</v>
      </c>
      <c r="BK981" s="15">
        <v>59.72</v>
      </c>
      <c r="BL981" s="15">
        <v>55.56</v>
      </c>
      <c r="BM981" s="15">
        <v>98.98</v>
      </c>
      <c r="BN981" s="16">
        <v>122.64</v>
      </c>
      <c r="BO981" s="15">
        <v>15</v>
      </c>
      <c r="BP981" s="15">
        <v>43.01</v>
      </c>
      <c r="BQ981" s="15">
        <v>53.28</v>
      </c>
    </row>
    <row r="982" spans="1:69">
      <c r="A982" s="71">
        <v>40425</v>
      </c>
      <c r="B982" s="16">
        <v>85.07</v>
      </c>
      <c r="BB982" s="16">
        <v>87.25</v>
      </c>
      <c r="BC982" s="16">
        <v>85.09</v>
      </c>
      <c r="BE982" s="16">
        <v>178.9</v>
      </c>
      <c r="BF982" s="15">
        <v>191.58</v>
      </c>
      <c r="BG982" s="15">
        <v>112.79</v>
      </c>
      <c r="BH982" s="15">
        <v>107.88</v>
      </c>
      <c r="BI982" s="16">
        <v>55.47</v>
      </c>
      <c r="BJ982" s="15">
        <v>40.659999999999997</v>
      </c>
      <c r="BK982" s="15">
        <v>58.68</v>
      </c>
      <c r="BL982" s="15">
        <v>57.39</v>
      </c>
      <c r="BM982" s="15">
        <v>100.36</v>
      </c>
      <c r="BN982" s="16">
        <v>123.14</v>
      </c>
      <c r="BO982" s="15">
        <v>15</v>
      </c>
      <c r="BP982" s="15">
        <v>41.63</v>
      </c>
      <c r="BQ982" s="15">
        <v>52.36</v>
      </c>
    </row>
    <row r="983" spans="1:69">
      <c r="A983" s="71">
        <v>40432</v>
      </c>
      <c r="B983" s="16">
        <v>85.1</v>
      </c>
      <c r="BB983" s="16">
        <v>87.41</v>
      </c>
      <c r="BC983" s="16">
        <v>85.08</v>
      </c>
      <c r="BE983" s="16">
        <v>174.94</v>
      </c>
      <c r="BF983" s="15">
        <v>191.1</v>
      </c>
      <c r="BG983" s="15">
        <v>113.83</v>
      </c>
      <c r="BH983" s="15">
        <v>107.71</v>
      </c>
      <c r="BI983" s="16">
        <v>55.58</v>
      </c>
      <c r="BJ983" s="15">
        <v>40.72</v>
      </c>
      <c r="BK983" s="15">
        <v>60.42</v>
      </c>
      <c r="BL983" s="15">
        <v>56.21</v>
      </c>
      <c r="BM983" s="15">
        <v>100.28</v>
      </c>
      <c r="BN983" s="16">
        <v>124.06</v>
      </c>
      <c r="BO983" s="15">
        <v>15</v>
      </c>
      <c r="BP983" s="15">
        <v>42.59</v>
      </c>
      <c r="BQ983" s="15">
        <v>53.17</v>
      </c>
    </row>
    <row r="984" spans="1:69">
      <c r="A984" s="71">
        <v>40439</v>
      </c>
      <c r="B984" s="16">
        <v>83.59</v>
      </c>
      <c r="BB984" s="16">
        <v>87.05</v>
      </c>
      <c r="BC984" s="16">
        <v>83.14</v>
      </c>
      <c r="BE984" s="16">
        <v>177.92</v>
      </c>
      <c r="BF984" s="15">
        <v>197.36</v>
      </c>
      <c r="BG984" s="15">
        <v>115.92</v>
      </c>
      <c r="BH984" s="15">
        <v>107.61</v>
      </c>
      <c r="BI984" s="16">
        <v>56.45</v>
      </c>
      <c r="BJ984" s="15">
        <v>41.59</v>
      </c>
      <c r="BK984" s="15">
        <v>56.41</v>
      </c>
      <c r="BL984" s="15">
        <v>56.26</v>
      </c>
      <c r="BM984" s="15">
        <v>101.87</v>
      </c>
      <c r="BN984" s="16">
        <v>126.12</v>
      </c>
      <c r="BO984" s="15">
        <v>15</v>
      </c>
      <c r="BP984" s="15">
        <v>42.42</v>
      </c>
      <c r="BQ984" s="15">
        <v>54.14</v>
      </c>
    </row>
    <row r="985" spans="1:69">
      <c r="A985" s="71">
        <v>40446</v>
      </c>
      <c r="B985" s="16">
        <v>81.98</v>
      </c>
      <c r="BB985" s="16">
        <v>86.83</v>
      </c>
      <c r="BC985" s="16">
        <v>81.66</v>
      </c>
      <c r="BE985" s="16">
        <v>162.38999999999999</v>
      </c>
      <c r="BF985" s="15">
        <v>184.11</v>
      </c>
      <c r="BG985" s="15">
        <v>115.42</v>
      </c>
      <c r="BH985" s="15">
        <v>104.26</v>
      </c>
      <c r="BI985" s="16">
        <v>55.59</v>
      </c>
      <c r="BJ985" s="15">
        <v>39.83</v>
      </c>
      <c r="BK985" s="15">
        <v>56.48</v>
      </c>
      <c r="BL985" s="15">
        <v>55.74</v>
      </c>
      <c r="BM985" s="15">
        <v>101.57</v>
      </c>
      <c r="BN985" s="16">
        <v>129.01</v>
      </c>
      <c r="BO985" s="15">
        <v>15</v>
      </c>
      <c r="BP985" s="15">
        <v>46.95</v>
      </c>
      <c r="BQ985" s="15">
        <v>57.72</v>
      </c>
    </row>
    <row r="986" spans="1:69">
      <c r="A986" s="71">
        <v>40453</v>
      </c>
      <c r="B986" s="16">
        <v>80.849999999999994</v>
      </c>
      <c r="BB986" s="16">
        <v>86.66</v>
      </c>
      <c r="BC986" s="16">
        <v>80.59</v>
      </c>
      <c r="BE986" s="16">
        <v>152.41</v>
      </c>
      <c r="BF986" s="15">
        <v>164.75</v>
      </c>
      <c r="BG986" s="15">
        <v>108.63</v>
      </c>
      <c r="BH986" s="15">
        <v>96.05</v>
      </c>
      <c r="BI986" s="16">
        <v>54.03</v>
      </c>
      <c r="BJ986" s="15">
        <v>39.35</v>
      </c>
      <c r="BK986" s="15">
        <v>54.78</v>
      </c>
      <c r="BL986" s="15">
        <v>55.09</v>
      </c>
      <c r="BM986" s="15">
        <v>101.04</v>
      </c>
      <c r="BN986" s="16">
        <v>133.86000000000001</v>
      </c>
      <c r="BO986" s="15">
        <v>15</v>
      </c>
      <c r="BP986" s="15">
        <v>46.47</v>
      </c>
      <c r="BQ986" s="15">
        <v>59.15</v>
      </c>
    </row>
    <row r="987" spans="1:69">
      <c r="A987" s="71">
        <v>40460</v>
      </c>
      <c r="B987" s="16">
        <v>80.48</v>
      </c>
      <c r="BB987" s="16">
        <v>86.54</v>
      </c>
      <c r="BC987" s="16">
        <v>80.12</v>
      </c>
      <c r="BE987" s="16">
        <v>139.08000000000001</v>
      </c>
      <c r="BF987" s="15">
        <v>146.51</v>
      </c>
      <c r="BG987" s="15">
        <v>101.04</v>
      </c>
      <c r="BH987" s="15">
        <v>89.72</v>
      </c>
      <c r="BI987" s="16">
        <v>57.97</v>
      </c>
      <c r="BJ987" s="15">
        <v>40.049999999999997</v>
      </c>
      <c r="BK987" s="15">
        <v>55.58</v>
      </c>
      <c r="BL987" s="15">
        <v>57.04</v>
      </c>
      <c r="BM987" s="15">
        <v>101.19</v>
      </c>
      <c r="BN987" s="16">
        <v>132.77000000000001</v>
      </c>
      <c r="BO987" s="15">
        <v>15.01</v>
      </c>
      <c r="BP987" s="15">
        <v>47.06</v>
      </c>
      <c r="BQ987" s="15">
        <v>59.31</v>
      </c>
    </row>
    <row r="988" spans="1:69">
      <c r="A988" s="71">
        <v>40467</v>
      </c>
      <c r="B988" s="16">
        <v>80.73</v>
      </c>
      <c r="BB988" s="16">
        <v>86.28</v>
      </c>
      <c r="BC988" s="16">
        <v>80.03</v>
      </c>
      <c r="BE988" s="16">
        <v>134.58000000000001</v>
      </c>
      <c r="BF988" s="15">
        <v>139.79</v>
      </c>
      <c r="BG988" s="15">
        <v>90.45</v>
      </c>
      <c r="BH988" s="15">
        <v>83.18</v>
      </c>
      <c r="BI988" s="16">
        <v>56.69</v>
      </c>
      <c r="BJ988" s="15">
        <v>40.56</v>
      </c>
      <c r="BK988" s="15">
        <v>54.34</v>
      </c>
      <c r="BL988" s="15">
        <v>58.04</v>
      </c>
      <c r="BM988" s="15">
        <v>101.11</v>
      </c>
      <c r="BN988" s="16">
        <v>133.58000000000001</v>
      </c>
      <c r="BO988" s="15">
        <v>15.2</v>
      </c>
      <c r="BP988" s="15">
        <v>46.84</v>
      </c>
      <c r="BQ988" s="15">
        <v>57.62</v>
      </c>
    </row>
    <row r="989" spans="1:69">
      <c r="A989" s="71">
        <v>40474</v>
      </c>
      <c r="B989" s="16">
        <v>81.010000000000005</v>
      </c>
      <c r="BB989" s="16">
        <v>86.07</v>
      </c>
      <c r="BC989" s="16">
        <v>80.67</v>
      </c>
      <c r="BE989" s="16">
        <v>131.49</v>
      </c>
      <c r="BF989" s="15">
        <v>130.83000000000001</v>
      </c>
      <c r="BG989" s="15">
        <v>88.67</v>
      </c>
      <c r="BH989" s="15">
        <v>76.010000000000005</v>
      </c>
      <c r="BI989" s="16">
        <v>57.08</v>
      </c>
      <c r="BJ989" s="15">
        <v>41.75</v>
      </c>
      <c r="BK989" s="15">
        <v>55.79</v>
      </c>
      <c r="BL989" s="15">
        <v>57.78</v>
      </c>
      <c r="BM989" s="15">
        <v>100.66</v>
      </c>
      <c r="BN989" s="16">
        <v>134.15</v>
      </c>
      <c r="BO989" s="15">
        <v>15</v>
      </c>
      <c r="BP989" s="15">
        <v>47.6</v>
      </c>
      <c r="BQ989" s="15">
        <v>57.97</v>
      </c>
    </row>
    <row r="990" spans="1:69">
      <c r="A990" s="71">
        <v>40481</v>
      </c>
      <c r="B990" s="16">
        <v>81.510000000000005</v>
      </c>
      <c r="BB990" s="16">
        <v>85.78</v>
      </c>
      <c r="BC990" s="16">
        <v>81.56</v>
      </c>
      <c r="BE990" s="16">
        <v>127.58</v>
      </c>
      <c r="BF990" s="15">
        <v>126.94</v>
      </c>
      <c r="BG990" s="15">
        <v>83.6</v>
      </c>
      <c r="BH990" s="15">
        <v>71.87</v>
      </c>
      <c r="BI990" s="16">
        <v>54.62</v>
      </c>
      <c r="BJ990" s="15">
        <v>41.46</v>
      </c>
      <c r="BK990" s="15">
        <v>56.17</v>
      </c>
      <c r="BL990" s="15">
        <v>55.87</v>
      </c>
      <c r="BM990" s="15">
        <v>101.29</v>
      </c>
      <c r="BN990" s="16">
        <v>132.79</v>
      </c>
      <c r="BO990" s="15">
        <v>15</v>
      </c>
      <c r="BP990" s="15">
        <v>46.97</v>
      </c>
      <c r="BQ990" s="15">
        <v>57.94</v>
      </c>
    </row>
    <row r="991" spans="1:69">
      <c r="A991" s="71">
        <v>40488</v>
      </c>
      <c r="B991" s="16">
        <v>81.13</v>
      </c>
      <c r="BB991" s="16">
        <v>85.45</v>
      </c>
      <c r="BC991" s="16">
        <v>80.8</v>
      </c>
      <c r="BE991" s="16">
        <v>121.42</v>
      </c>
      <c r="BF991" s="15">
        <v>120.82</v>
      </c>
      <c r="BG991" s="15">
        <v>77.39</v>
      </c>
      <c r="BH991" s="15">
        <v>70</v>
      </c>
      <c r="BI991" s="16">
        <v>55.54</v>
      </c>
      <c r="BJ991" s="15">
        <v>40.85</v>
      </c>
      <c r="BK991" s="15">
        <v>54.51</v>
      </c>
      <c r="BL991" s="15">
        <v>57</v>
      </c>
      <c r="BM991" s="15">
        <v>100.65</v>
      </c>
      <c r="BN991" s="16">
        <v>131.31</v>
      </c>
      <c r="BO991" s="15">
        <v>15</v>
      </c>
      <c r="BP991" s="15">
        <v>46.61</v>
      </c>
      <c r="BQ991" s="15">
        <v>58.88</v>
      </c>
    </row>
    <row r="992" spans="1:69">
      <c r="A992" s="71">
        <v>40495</v>
      </c>
      <c r="B992" s="16">
        <v>81.8</v>
      </c>
      <c r="BB992" s="16">
        <v>85.22</v>
      </c>
      <c r="BC992" s="16">
        <v>81.650000000000006</v>
      </c>
      <c r="BE992" s="16">
        <v>120.45</v>
      </c>
      <c r="BF992" s="15">
        <v>120.57</v>
      </c>
      <c r="BG992" s="15">
        <v>76.819999999999993</v>
      </c>
      <c r="BH992" s="15">
        <v>70.14</v>
      </c>
      <c r="BI992" s="16">
        <v>54.67</v>
      </c>
      <c r="BJ992" s="15">
        <v>39.549999999999997</v>
      </c>
      <c r="BK992" s="15">
        <v>53.78</v>
      </c>
      <c r="BL992" s="15">
        <v>53.23</v>
      </c>
      <c r="BM992" s="15">
        <v>100.91</v>
      </c>
      <c r="BN992" s="16">
        <v>124.34</v>
      </c>
      <c r="BO992" s="15">
        <v>15.01</v>
      </c>
      <c r="BP992" s="15">
        <v>46.6</v>
      </c>
      <c r="BQ992" s="15">
        <v>59.25</v>
      </c>
    </row>
    <row r="993" spans="1:69">
      <c r="A993" s="71">
        <v>40502</v>
      </c>
      <c r="B993" s="16">
        <v>80.930000000000007</v>
      </c>
      <c r="BB993" s="16">
        <v>85.18</v>
      </c>
      <c r="BC993" s="16">
        <v>80.7</v>
      </c>
      <c r="BE993" s="16">
        <v>120.37</v>
      </c>
      <c r="BF993" s="15">
        <v>121.86</v>
      </c>
      <c r="BG993" s="15">
        <v>76.77</v>
      </c>
      <c r="BH993" s="15">
        <v>72.72</v>
      </c>
      <c r="BI993" s="16">
        <v>52.99</v>
      </c>
      <c r="BJ993" s="15">
        <v>39.39</v>
      </c>
      <c r="BK993" s="15">
        <v>46.66</v>
      </c>
      <c r="BL993" s="15">
        <v>53.35</v>
      </c>
      <c r="BM993" s="15">
        <v>101</v>
      </c>
      <c r="BN993" s="16">
        <v>121.64</v>
      </c>
      <c r="BO993" s="15">
        <v>15</v>
      </c>
      <c r="BP993" s="15">
        <v>46.89</v>
      </c>
      <c r="BQ993" s="15">
        <v>60.76</v>
      </c>
    </row>
    <row r="994" spans="1:69">
      <c r="A994" s="71">
        <v>40509</v>
      </c>
      <c r="B994" s="16">
        <v>80.44</v>
      </c>
      <c r="BB994" s="16">
        <v>84.93</v>
      </c>
      <c r="BC994" s="16">
        <v>80.239999999999995</v>
      </c>
      <c r="BE994" s="16">
        <v>121.86</v>
      </c>
      <c r="BF994" s="15">
        <v>118.62</v>
      </c>
      <c r="BG994" s="15">
        <v>81.44</v>
      </c>
      <c r="BH994" s="15">
        <v>73.53</v>
      </c>
      <c r="BI994" s="16">
        <v>52.71</v>
      </c>
      <c r="BJ994" s="15">
        <v>39.4</v>
      </c>
      <c r="BK994" s="15">
        <v>45.8</v>
      </c>
      <c r="BL994" s="15">
        <v>52.62</v>
      </c>
      <c r="BM994" s="15">
        <v>100.56</v>
      </c>
      <c r="BN994" s="16">
        <v>120.11</v>
      </c>
      <c r="BO994" s="15">
        <v>15</v>
      </c>
      <c r="BP994" s="15">
        <v>46.98</v>
      </c>
      <c r="BQ994" s="15">
        <v>63.75</v>
      </c>
    </row>
    <row r="995" spans="1:69">
      <c r="A995" s="71">
        <v>40516</v>
      </c>
      <c r="B995" s="16">
        <v>79.7</v>
      </c>
      <c r="BB995" s="16">
        <v>84.87</v>
      </c>
      <c r="BC995" s="16">
        <v>79.28</v>
      </c>
      <c r="BE995" s="16">
        <v>120.27</v>
      </c>
      <c r="BF995" s="15">
        <v>124.93</v>
      </c>
      <c r="BG995" s="15">
        <v>83.08</v>
      </c>
      <c r="BH995" s="15">
        <v>72.650000000000006</v>
      </c>
      <c r="BI995" s="16">
        <v>50.71</v>
      </c>
      <c r="BJ995" s="15">
        <v>39.159999999999997</v>
      </c>
      <c r="BK995" s="15">
        <v>47.8</v>
      </c>
      <c r="BL995" s="15">
        <v>51.66</v>
      </c>
      <c r="BM995" s="15">
        <v>100.93</v>
      </c>
      <c r="BN995" s="16">
        <v>120.26</v>
      </c>
      <c r="BO995" s="15">
        <v>15</v>
      </c>
      <c r="BP995" s="15">
        <v>46.36</v>
      </c>
      <c r="BQ995" s="15">
        <v>63.2</v>
      </c>
    </row>
    <row r="996" spans="1:69">
      <c r="A996" s="71">
        <v>40523</v>
      </c>
      <c r="B996" s="16">
        <v>78.180000000000007</v>
      </c>
      <c r="BB996" s="16">
        <v>84.81</v>
      </c>
      <c r="BC996" s="16">
        <v>78.22</v>
      </c>
      <c r="BE996" s="16">
        <v>117.74</v>
      </c>
      <c r="BF996" s="15">
        <v>118.1</v>
      </c>
      <c r="BG996" s="15">
        <v>85.1</v>
      </c>
      <c r="BH996" s="15">
        <v>73.2</v>
      </c>
      <c r="BI996" s="16">
        <v>50.8</v>
      </c>
      <c r="BJ996" s="15">
        <v>37.08</v>
      </c>
      <c r="BK996" s="15">
        <v>50.27</v>
      </c>
      <c r="BL996" s="15">
        <v>51.93</v>
      </c>
      <c r="BM996" s="15">
        <v>101.05</v>
      </c>
      <c r="BN996" s="16">
        <v>114.77</v>
      </c>
      <c r="BO996" s="15">
        <v>14.87</v>
      </c>
      <c r="BP996" s="15">
        <v>46.73</v>
      </c>
      <c r="BQ996" s="15">
        <v>62.83</v>
      </c>
    </row>
    <row r="997" spans="1:69">
      <c r="A997" s="71">
        <v>40530</v>
      </c>
      <c r="B997" s="16">
        <v>77.56</v>
      </c>
      <c r="BB997" s="16">
        <v>84.74</v>
      </c>
      <c r="BC997" s="16">
        <v>77.400000000000006</v>
      </c>
      <c r="BE997" s="16">
        <v>113.3</v>
      </c>
      <c r="BF997" s="15">
        <v>117.23</v>
      </c>
      <c r="BG997" s="15">
        <v>83.35</v>
      </c>
      <c r="BH997" s="15">
        <v>73.44</v>
      </c>
      <c r="BI997" s="16">
        <v>50.01</v>
      </c>
      <c r="BJ997" s="15">
        <v>37.119999999999997</v>
      </c>
      <c r="BK997" s="15">
        <v>50.64</v>
      </c>
      <c r="BL997" s="15">
        <v>54.16</v>
      </c>
      <c r="BM997" s="15">
        <v>101.03</v>
      </c>
      <c r="BN997" s="16">
        <v>109.5</v>
      </c>
      <c r="BO997" s="15">
        <v>15</v>
      </c>
      <c r="BP997" s="15">
        <v>47.04</v>
      </c>
      <c r="BQ997" s="15">
        <v>63.48</v>
      </c>
    </row>
    <row r="998" spans="1:69">
      <c r="A998" s="71">
        <v>40537</v>
      </c>
      <c r="B998" s="16">
        <v>77.86</v>
      </c>
      <c r="BB998" s="16">
        <v>84.55</v>
      </c>
      <c r="BC998" s="16">
        <v>77.069999999999993</v>
      </c>
      <c r="BE998" s="16">
        <v>112.85</v>
      </c>
      <c r="BF998" s="15">
        <v>114.72</v>
      </c>
      <c r="BG998" s="15">
        <v>81.13</v>
      </c>
      <c r="BH998" s="15">
        <v>73.540000000000006</v>
      </c>
      <c r="BI998" s="16">
        <v>48.09</v>
      </c>
      <c r="BJ998" s="15">
        <v>35.82</v>
      </c>
      <c r="BK998" s="15">
        <v>48.97</v>
      </c>
      <c r="BL998" s="15">
        <v>53.29</v>
      </c>
      <c r="BM998" s="15">
        <v>100.34</v>
      </c>
      <c r="BN998" s="16">
        <v>107.58</v>
      </c>
      <c r="BO998" s="15">
        <v>14.98</v>
      </c>
      <c r="BP998" s="15">
        <v>47.21</v>
      </c>
      <c r="BQ998" s="15">
        <v>63.46</v>
      </c>
    </row>
    <row r="999" spans="1:69">
      <c r="A999" s="71">
        <v>40544</v>
      </c>
      <c r="B999" s="16">
        <v>77.39</v>
      </c>
      <c r="BB999" s="74">
        <v>84.48</v>
      </c>
      <c r="BC999" s="16">
        <v>77.260000000000005</v>
      </c>
      <c r="BE999" s="16">
        <v>108.18</v>
      </c>
      <c r="BF999" s="15">
        <v>111.12</v>
      </c>
      <c r="BG999" s="15">
        <v>78.61</v>
      </c>
      <c r="BH999" s="15">
        <v>73.58</v>
      </c>
      <c r="BI999" s="16">
        <v>49.4</v>
      </c>
      <c r="BJ999" s="15">
        <v>35.119999999999997</v>
      </c>
      <c r="BK999" s="15">
        <v>49.45</v>
      </c>
      <c r="BL999" s="15">
        <v>52.48</v>
      </c>
      <c r="BM999" s="15">
        <v>99.27</v>
      </c>
      <c r="BN999" s="16">
        <v>108.6</v>
      </c>
      <c r="BO999" s="15">
        <v>15</v>
      </c>
      <c r="BP999" s="15">
        <v>47.02</v>
      </c>
      <c r="BQ999" s="15">
        <v>64.260000000000005</v>
      </c>
    </row>
    <row r="1000" spans="1:69">
      <c r="A1000" s="71">
        <v>40551</v>
      </c>
      <c r="B1000" s="16">
        <v>78.12</v>
      </c>
      <c r="BB1000" s="16">
        <v>84.32</v>
      </c>
      <c r="BC1000" s="16">
        <v>77.25</v>
      </c>
      <c r="BE1000" s="16">
        <v>110.66</v>
      </c>
      <c r="BF1000" s="15">
        <v>112.84</v>
      </c>
      <c r="BG1000" s="15">
        <v>84.18</v>
      </c>
      <c r="BH1000" s="15">
        <v>72.099999999999994</v>
      </c>
      <c r="BI1000" s="16">
        <v>49.97</v>
      </c>
      <c r="BJ1000" s="15">
        <v>35.36</v>
      </c>
      <c r="BK1000" s="15">
        <v>50.25</v>
      </c>
      <c r="BL1000" s="15">
        <v>53.17</v>
      </c>
      <c r="BM1000" s="15">
        <v>100.98</v>
      </c>
      <c r="BN1000" s="16">
        <v>111.2</v>
      </c>
      <c r="BO1000" s="15">
        <v>15</v>
      </c>
      <c r="BP1000" s="15">
        <v>47.24</v>
      </c>
      <c r="BQ1000" s="15">
        <v>63.33</v>
      </c>
    </row>
    <row r="1001" spans="1:69">
      <c r="A1001" s="71">
        <v>40558</v>
      </c>
      <c r="B1001" s="16">
        <v>77.11</v>
      </c>
      <c r="BB1001" s="16">
        <v>84.35</v>
      </c>
      <c r="BC1001" s="16">
        <v>77</v>
      </c>
      <c r="BE1001" s="16">
        <v>111.33</v>
      </c>
      <c r="BF1001" s="15">
        <v>110.41</v>
      </c>
      <c r="BG1001" s="15">
        <v>84.29</v>
      </c>
      <c r="BH1001" s="15">
        <v>74.09</v>
      </c>
      <c r="BI1001" s="16">
        <v>51.52</v>
      </c>
      <c r="BJ1001" s="15">
        <v>35.01</v>
      </c>
      <c r="BK1001" s="15">
        <v>49.1</v>
      </c>
      <c r="BL1001" s="15">
        <v>53.01</v>
      </c>
      <c r="BM1001" s="15">
        <v>100.53</v>
      </c>
      <c r="BN1001" s="16">
        <v>109.74</v>
      </c>
      <c r="BO1001" s="15">
        <v>15</v>
      </c>
      <c r="BP1001" s="15">
        <v>47.37</v>
      </c>
      <c r="BQ1001" s="15">
        <v>63.84</v>
      </c>
    </row>
    <row r="1002" spans="1:69">
      <c r="A1002" s="71">
        <v>40565</v>
      </c>
      <c r="B1002" s="16">
        <v>75.02</v>
      </c>
      <c r="BB1002" s="16">
        <v>84.15</v>
      </c>
      <c r="BC1002" s="16">
        <v>74.260000000000005</v>
      </c>
      <c r="BE1002" s="16">
        <v>111.91</v>
      </c>
      <c r="BF1002" s="15">
        <v>114.54</v>
      </c>
      <c r="BG1002" s="15">
        <v>84.8</v>
      </c>
      <c r="BH1002" s="15">
        <v>76.040000000000006</v>
      </c>
      <c r="BI1002" s="16">
        <v>48.32</v>
      </c>
      <c r="BJ1002" s="15">
        <v>35.79</v>
      </c>
      <c r="BK1002" s="15">
        <v>48.56</v>
      </c>
      <c r="BL1002" s="15">
        <v>51.51</v>
      </c>
      <c r="BM1002" s="15">
        <v>100.78</v>
      </c>
      <c r="BN1002" s="16">
        <v>108.19</v>
      </c>
      <c r="BO1002" s="15">
        <v>14.97</v>
      </c>
      <c r="BP1002" s="15">
        <v>47.12</v>
      </c>
      <c r="BQ1002" s="15">
        <v>63.87</v>
      </c>
    </row>
    <row r="1003" spans="1:69">
      <c r="A1003" s="71">
        <v>40572</v>
      </c>
      <c r="B1003" s="16">
        <v>75.709999999999994</v>
      </c>
      <c r="BB1003" s="16">
        <v>84.03</v>
      </c>
      <c r="BC1003" s="16">
        <v>75.05</v>
      </c>
      <c r="BE1003" s="16">
        <v>115.01</v>
      </c>
      <c r="BF1003" s="15">
        <v>110.99</v>
      </c>
      <c r="BG1003" s="15">
        <v>87.22</v>
      </c>
      <c r="BH1003" s="15">
        <v>75.92</v>
      </c>
      <c r="BI1003" s="16">
        <v>48.48</v>
      </c>
      <c r="BJ1003" s="15">
        <v>35.31</v>
      </c>
      <c r="BK1003" s="15">
        <v>48.18</v>
      </c>
      <c r="BL1003" s="15">
        <v>53.23</v>
      </c>
      <c r="BM1003" s="15">
        <v>98.6</v>
      </c>
      <c r="BN1003" s="16">
        <v>105.26</v>
      </c>
      <c r="BO1003" s="15">
        <v>15.03</v>
      </c>
      <c r="BP1003" s="15">
        <v>47.62</v>
      </c>
      <c r="BQ1003" s="15">
        <v>61.19</v>
      </c>
    </row>
    <row r="1004" spans="1:69">
      <c r="A1004" s="71">
        <v>40579</v>
      </c>
      <c r="B1004" s="16">
        <v>74.59</v>
      </c>
      <c r="BB1004" s="16">
        <v>83.98</v>
      </c>
      <c r="BC1004" s="16">
        <v>74.17</v>
      </c>
      <c r="BE1004" s="16">
        <v>116.44</v>
      </c>
      <c r="BF1004" s="15">
        <v>112.25</v>
      </c>
      <c r="BG1004" s="15">
        <v>84.81</v>
      </c>
      <c r="BH1004" s="15">
        <v>76.040000000000006</v>
      </c>
      <c r="BI1004" s="16">
        <v>51.77</v>
      </c>
      <c r="BJ1004" s="15">
        <v>35.590000000000003</v>
      </c>
      <c r="BK1004" s="15">
        <v>50.42</v>
      </c>
      <c r="BL1004" s="15">
        <v>52.2</v>
      </c>
      <c r="BM1004" s="15">
        <v>98.18</v>
      </c>
      <c r="BN1004" s="16">
        <v>101.31</v>
      </c>
      <c r="BO1004" s="15">
        <v>15</v>
      </c>
      <c r="BP1004" s="15">
        <v>47.12</v>
      </c>
      <c r="BQ1004" s="15">
        <v>62.08</v>
      </c>
    </row>
    <row r="1005" spans="1:69">
      <c r="A1005" s="71">
        <v>40586</v>
      </c>
      <c r="B1005" s="16">
        <v>76.52</v>
      </c>
      <c r="BB1005" s="16">
        <v>84.45</v>
      </c>
      <c r="BC1005" s="16">
        <v>75.39</v>
      </c>
      <c r="BE1005" s="16">
        <v>117.39</v>
      </c>
      <c r="BF1005" s="15">
        <v>115.14</v>
      </c>
      <c r="BG1005" s="15">
        <v>82.44</v>
      </c>
      <c r="BH1005" s="15">
        <v>76.05</v>
      </c>
      <c r="BI1005" s="16">
        <v>53.56</v>
      </c>
      <c r="BJ1005" s="15">
        <v>35.74</v>
      </c>
      <c r="BK1005" s="15">
        <v>47.56</v>
      </c>
      <c r="BL1005" s="15">
        <v>52.46</v>
      </c>
      <c r="BM1005" s="15">
        <v>94.7</v>
      </c>
      <c r="BN1005" s="16">
        <v>99.36</v>
      </c>
      <c r="BO1005" s="15">
        <v>15.01</v>
      </c>
      <c r="BP1005" s="15">
        <v>47.09</v>
      </c>
      <c r="BQ1005" s="15">
        <v>62.76</v>
      </c>
    </row>
    <row r="1006" spans="1:69">
      <c r="A1006" s="71">
        <v>40593</v>
      </c>
      <c r="B1006" s="16">
        <v>77.400000000000006</v>
      </c>
      <c r="BB1006" s="16">
        <v>84.58</v>
      </c>
      <c r="BC1006" s="16">
        <v>82.11</v>
      </c>
      <c r="BE1006" s="16">
        <v>119.85</v>
      </c>
      <c r="BF1006" s="15">
        <v>117.66</v>
      </c>
      <c r="BG1006" s="15">
        <v>82.04</v>
      </c>
      <c r="BH1006" s="15">
        <v>76.77</v>
      </c>
      <c r="BI1006" s="16">
        <v>55.86</v>
      </c>
      <c r="BJ1006" s="15">
        <v>38.33</v>
      </c>
      <c r="BK1006" s="15">
        <v>49.48</v>
      </c>
      <c r="BL1006" s="15">
        <v>51.59</v>
      </c>
      <c r="BM1006" s="15">
        <v>103.53</v>
      </c>
      <c r="BN1006" s="16">
        <v>94.14</v>
      </c>
      <c r="BO1006" s="15">
        <v>15</v>
      </c>
      <c r="BP1006" s="15">
        <v>48.84</v>
      </c>
      <c r="BQ1006" s="15">
        <v>61.43</v>
      </c>
    </row>
    <row r="1007" spans="1:69">
      <c r="A1007" s="71">
        <v>40600</v>
      </c>
      <c r="B1007" s="16">
        <v>79.900000000000006</v>
      </c>
      <c r="BB1007" s="16">
        <v>84.65</v>
      </c>
      <c r="BC1007" s="16">
        <v>79.25</v>
      </c>
      <c r="BE1007" s="16">
        <v>119.04</v>
      </c>
      <c r="BF1007" s="15">
        <v>116.1</v>
      </c>
      <c r="BG1007" s="15">
        <v>80.38</v>
      </c>
      <c r="BH1007" s="15">
        <v>76.760000000000005</v>
      </c>
      <c r="BI1007" s="16">
        <v>58.84</v>
      </c>
      <c r="BJ1007" s="15">
        <v>39.369999999999997</v>
      </c>
      <c r="BK1007" s="15">
        <v>52.3</v>
      </c>
      <c r="BL1007" s="15">
        <v>52.83</v>
      </c>
      <c r="BM1007" s="15">
        <v>105.8</v>
      </c>
      <c r="BN1007" s="16">
        <v>88.09</v>
      </c>
      <c r="BO1007" s="15">
        <v>14.97</v>
      </c>
      <c r="BP1007" s="15">
        <v>46.66</v>
      </c>
      <c r="BQ1007" s="15">
        <v>62.38</v>
      </c>
    </row>
    <row r="1008" spans="1:69">
      <c r="A1008" s="71">
        <v>40607</v>
      </c>
      <c r="B1008" s="16">
        <v>81.16</v>
      </c>
      <c r="BB1008" s="16">
        <v>85.34</v>
      </c>
      <c r="BC1008" s="16">
        <v>80.67</v>
      </c>
      <c r="BE1008" s="16">
        <v>121.69</v>
      </c>
      <c r="BF1008" s="15">
        <v>123.76</v>
      </c>
      <c r="BG1008" s="15">
        <v>85.47</v>
      </c>
      <c r="BH1008" s="15">
        <v>80.28</v>
      </c>
      <c r="BI1008" s="16">
        <v>57.51</v>
      </c>
      <c r="BJ1008" s="15">
        <v>38.94</v>
      </c>
      <c r="BK1008" s="15">
        <v>53.59</v>
      </c>
      <c r="BL1008" s="15">
        <v>54.38</v>
      </c>
      <c r="BM1008" s="15">
        <v>110.25</v>
      </c>
      <c r="BN1008" s="16">
        <v>79.459999999999994</v>
      </c>
      <c r="BO1008" s="15">
        <v>15.04</v>
      </c>
      <c r="BP1008" s="15">
        <v>47.21</v>
      </c>
      <c r="BQ1008" s="15">
        <v>63.67</v>
      </c>
    </row>
    <row r="1009" spans="1:69">
      <c r="A1009" s="71">
        <v>40614</v>
      </c>
      <c r="B1009" s="16">
        <v>84.53</v>
      </c>
      <c r="BB1009" s="16">
        <v>85.58</v>
      </c>
      <c r="BC1009" s="16">
        <v>84.3</v>
      </c>
      <c r="BE1009" s="16">
        <v>130.31</v>
      </c>
      <c r="BF1009" s="15">
        <v>132.85</v>
      </c>
      <c r="BG1009" s="15">
        <v>89.6</v>
      </c>
      <c r="BH1009" s="15">
        <v>84.5</v>
      </c>
      <c r="BI1009" s="16">
        <v>59.03</v>
      </c>
      <c r="BJ1009" s="15">
        <v>40.880000000000003</v>
      </c>
      <c r="BK1009" s="15">
        <v>56.56</v>
      </c>
      <c r="BL1009" s="15">
        <v>60.87</v>
      </c>
      <c r="BM1009" s="15">
        <v>115.05</v>
      </c>
      <c r="BN1009" s="16">
        <v>80.150000000000006</v>
      </c>
      <c r="BO1009" s="15">
        <v>14.99</v>
      </c>
      <c r="BP1009" s="15">
        <v>46.95</v>
      </c>
      <c r="BQ1009" s="15">
        <v>64.040000000000006</v>
      </c>
    </row>
    <row r="1010" spans="1:69">
      <c r="A1010" s="71">
        <v>40621</v>
      </c>
      <c r="B1010" s="16">
        <v>84.56</v>
      </c>
      <c r="BB1010" s="16">
        <v>85.67</v>
      </c>
      <c r="BC1010" s="16">
        <v>84.19</v>
      </c>
      <c r="BE1010" s="16">
        <v>136.93</v>
      </c>
      <c r="BF1010" s="15">
        <v>143.08000000000001</v>
      </c>
      <c r="BG1010" s="15">
        <v>91.78</v>
      </c>
      <c r="BH1010" s="15">
        <v>89.13</v>
      </c>
      <c r="BI1010" s="16">
        <v>63.99</v>
      </c>
      <c r="BJ1010" s="15">
        <v>43.96</v>
      </c>
      <c r="BK1010" s="15">
        <v>55.54</v>
      </c>
      <c r="BL1010" s="15">
        <v>64.69</v>
      </c>
      <c r="BM1010" s="15">
        <v>115.62</v>
      </c>
      <c r="BN1010" s="16">
        <v>84.7</v>
      </c>
      <c r="BO1010" s="15">
        <v>14.96</v>
      </c>
      <c r="BP1010" s="15">
        <v>47.4</v>
      </c>
      <c r="BQ1010" s="15">
        <v>62.53</v>
      </c>
    </row>
    <row r="1011" spans="1:69">
      <c r="A1011" s="71">
        <v>40628</v>
      </c>
      <c r="B1011" s="16">
        <v>81.99</v>
      </c>
      <c r="BB1011" s="16">
        <v>85.49</v>
      </c>
      <c r="BC1011" s="16">
        <v>81.61</v>
      </c>
      <c r="BE1011" s="16">
        <v>136.91999999999999</v>
      </c>
      <c r="BF1011" s="15">
        <v>150.54</v>
      </c>
      <c r="BG1011" s="15">
        <v>96.27</v>
      </c>
      <c r="BH1011" s="15">
        <v>90.3</v>
      </c>
      <c r="BI1011" s="16">
        <v>63.84</v>
      </c>
      <c r="BJ1011" s="15">
        <v>43.69</v>
      </c>
      <c r="BK1011" s="15">
        <v>56.38</v>
      </c>
      <c r="BL1011" s="15">
        <v>66.8</v>
      </c>
      <c r="BM1011" s="15">
        <v>118.73</v>
      </c>
      <c r="BN1011" s="16">
        <v>84.98</v>
      </c>
      <c r="BO1011" s="15">
        <v>15</v>
      </c>
      <c r="BP1011" s="15">
        <v>48.22</v>
      </c>
      <c r="BQ1011" s="15">
        <v>63.47</v>
      </c>
    </row>
    <row r="1012" spans="1:69">
      <c r="A1012" s="71">
        <v>40635</v>
      </c>
      <c r="B1012" s="16">
        <v>81.3</v>
      </c>
      <c r="BB1012" s="16">
        <v>85.58</v>
      </c>
      <c r="BC1012" s="16">
        <v>81.08</v>
      </c>
      <c r="BE1012" s="16">
        <v>132.44</v>
      </c>
      <c r="BF1012" s="15">
        <v>153.62</v>
      </c>
      <c r="BG1012" s="15">
        <v>98.29</v>
      </c>
      <c r="BH1012" s="15">
        <v>89.95</v>
      </c>
      <c r="BI1012" s="16">
        <v>68.3</v>
      </c>
      <c r="BJ1012" s="15">
        <v>43.4</v>
      </c>
      <c r="BK1012" s="15">
        <v>57.68</v>
      </c>
      <c r="BL1012" s="15">
        <v>67.48</v>
      </c>
      <c r="BM1012" s="15">
        <v>119.41</v>
      </c>
      <c r="BN1012" s="16">
        <v>85.4</v>
      </c>
      <c r="BO1012" s="15">
        <v>15</v>
      </c>
      <c r="BP1012" s="15">
        <v>47.91</v>
      </c>
      <c r="BQ1012" s="15">
        <v>63.56</v>
      </c>
    </row>
    <row r="1013" spans="1:69">
      <c r="A1013" s="71">
        <v>40642</v>
      </c>
      <c r="B1013" s="16">
        <v>81.19</v>
      </c>
      <c r="BB1013" s="16">
        <v>85.7</v>
      </c>
      <c r="BC1013" s="16">
        <v>80.69</v>
      </c>
      <c r="BE1013" s="16">
        <v>134.66</v>
      </c>
      <c r="BF1013" s="15">
        <v>158.57</v>
      </c>
      <c r="BG1013" s="15">
        <v>100.07</v>
      </c>
      <c r="BH1013" s="15">
        <v>88.93</v>
      </c>
      <c r="BI1013" s="16">
        <v>67.95</v>
      </c>
      <c r="BJ1013" s="15">
        <v>45.43</v>
      </c>
      <c r="BK1013" s="15">
        <v>60.04</v>
      </c>
      <c r="BL1013" s="15">
        <v>68.19</v>
      </c>
      <c r="BM1013" s="15">
        <v>125.06</v>
      </c>
      <c r="BN1013" s="16">
        <v>83.71</v>
      </c>
      <c r="BO1013" s="15">
        <v>15</v>
      </c>
      <c r="BP1013" s="15">
        <v>46.87</v>
      </c>
      <c r="BQ1013" s="15">
        <v>61.85</v>
      </c>
    </row>
    <row r="1014" spans="1:69">
      <c r="A1014" s="71">
        <v>40649</v>
      </c>
      <c r="B1014" s="16">
        <v>83.71</v>
      </c>
      <c r="BB1014" s="16">
        <v>85.86</v>
      </c>
      <c r="BC1014" s="16">
        <v>83.37</v>
      </c>
      <c r="BE1014" s="16">
        <v>135.82</v>
      </c>
      <c r="BF1014" s="15">
        <v>158.16</v>
      </c>
      <c r="BG1014" s="15">
        <v>99.45</v>
      </c>
      <c r="BH1014" s="15">
        <v>91.09</v>
      </c>
      <c r="BI1014" s="16">
        <v>66.319999999999993</v>
      </c>
      <c r="BJ1014" s="15">
        <v>47.04</v>
      </c>
      <c r="BK1014" s="15">
        <v>58.92</v>
      </c>
      <c r="BL1014" s="15">
        <v>68.650000000000006</v>
      </c>
      <c r="BM1014" s="15">
        <v>128.53</v>
      </c>
      <c r="BN1014" s="16">
        <v>83.79</v>
      </c>
      <c r="BO1014" s="15">
        <v>14.98</v>
      </c>
      <c r="BP1014" s="15">
        <v>46.2</v>
      </c>
      <c r="BQ1014" s="15">
        <v>64.599999999999994</v>
      </c>
    </row>
    <row r="1015" spans="1:69">
      <c r="A1015" s="71">
        <v>40656</v>
      </c>
      <c r="B1015" s="16">
        <v>83.46</v>
      </c>
      <c r="BB1015" s="16">
        <v>85.89</v>
      </c>
      <c r="BC1015" s="16">
        <v>83.42</v>
      </c>
      <c r="BE1015" s="16">
        <v>135.66</v>
      </c>
      <c r="BF1015" s="15">
        <v>158.44</v>
      </c>
      <c r="BG1015" s="15">
        <v>97.2</v>
      </c>
      <c r="BH1015" s="15">
        <v>91.17</v>
      </c>
      <c r="BI1015" s="16">
        <v>65.77</v>
      </c>
      <c r="BJ1015" s="15">
        <v>47.94</v>
      </c>
      <c r="BK1015" s="15">
        <v>63.19</v>
      </c>
      <c r="BL1015" s="15">
        <v>71.760000000000005</v>
      </c>
      <c r="BM1015" s="15">
        <v>131.77000000000001</v>
      </c>
      <c r="BN1015" s="16">
        <v>82.66</v>
      </c>
      <c r="BO1015" s="15">
        <v>15</v>
      </c>
      <c r="BP1015" s="15">
        <v>46.95</v>
      </c>
      <c r="BQ1015" s="15">
        <v>64.150000000000006</v>
      </c>
    </row>
    <row r="1016" spans="1:69">
      <c r="A1016" s="71">
        <v>40663</v>
      </c>
      <c r="B1016" s="16">
        <v>84.16</v>
      </c>
      <c r="BB1016" s="16">
        <v>85.67</v>
      </c>
      <c r="BC1016" s="16">
        <v>83.78</v>
      </c>
      <c r="BE1016" s="16">
        <v>134.04</v>
      </c>
      <c r="BF1016" s="15">
        <v>157.06</v>
      </c>
      <c r="BG1016" s="15">
        <v>98.54</v>
      </c>
      <c r="BH1016" s="15">
        <v>90.85</v>
      </c>
      <c r="BI1016" s="16">
        <v>65.36</v>
      </c>
      <c r="BJ1016" s="15">
        <v>47.68</v>
      </c>
      <c r="BK1016" s="15">
        <v>63.62</v>
      </c>
      <c r="BL1016" s="15">
        <v>70.27</v>
      </c>
      <c r="BM1016" s="15">
        <v>132.66999999999999</v>
      </c>
      <c r="BN1016" s="16">
        <v>79.73</v>
      </c>
      <c r="BO1016" s="15">
        <v>15.48</v>
      </c>
      <c r="BP1016" s="15">
        <v>47.36</v>
      </c>
      <c r="BQ1016" s="15">
        <v>63.93</v>
      </c>
    </row>
    <row r="1017" spans="1:69">
      <c r="A1017" s="71">
        <v>40670</v>
      </c>
      <c r="B1017" s="16">
        <v>85.48</v>
      </c>
      <c r="BB1017" s="16">
        <v>85.62</v>
      </c>
      <c r="BC1017" s="16">
        <v>84.58</v>
      </c>
      <c r="BE1017" s="16">
        <v>133.97</v>
      </c>
      <c r="BF1017" s="15">
        <v>155.49</v>
      </c>
      <c r="BG1017" s="15">
        <v>101.57</v>
      </c>
      <c r="BH1017" s="15">
        <v>91.37</v>
      </c>
      <c r="BI1017" s="16">
        <v>68.86</v>
      </c>
      <c r="BJ1017" s="15">
        <v>45.98</v>
      </c>
      <c r="BK1017" s="15">
        <v>59.92</v>
      </c>
      <c r="BL1017" s="15">
        <v>75.95</v>
      </c>
      <c r="BM1017" s="15">
        <v>130.66999999999999</v>
      </c>
      <c r="BN1017" s="16">
        <v>79.849999999999994</v>
      </c>
      <c r="BO1017" s="15">
        <v>15</v>
      </c>
      <c r="BP1017" s="15">
        <v>46</v>
      </c>
      <c r="BQ1017" s="15">
        <v>63.47</v>
      </c>
    </row>
    <row r="1018" spans="1:69">
      <c r="A1018" s="71">
        <v>40677</v>
      </c>
      <c r="B1018" s="16">
        <v>82.5</v>
      </c>
      <c r="BB1018" s="16">
        <v>85.61</v>
      </c>
      <c r="BC1018" s="16">
        <v>82.34</v>
      </c>
      <c r="BE1018" s="16">
        <v>132.01</v>
      </c>
      <c r="BF1018" s="15">
        <v>151.97</v>
      </c>
      <c r="BG1018" s="15">
        <v>100.24</v>
      </c>
      <c r="BH1018" s="15">
        <v>90.79</v>
      </c>
      <c r="BI1018" s="16">
        <v>69</v>
      </c>
      <c r="BJ1018" s="15">
        <v>49.68</v>
      </c>
      <c r="BK1018" s="15">
        <v>65.89</v>
      </c>
      <c r="BL1018" s="15">
        <v>73.989999999999995</v>
      </c>
      <c r="BM1018" s="15">
        <v>135.21</v>
      </c>
      <c r="BN1018" s="16">
        <v>80.72</v>
      </c>
      <c r="BO1018" s="15">
        <v>15.13</v>
      </c>
      <c r="BP1018" s="15">
        <v>47.5</v>
      </c>
      <c r="BQ1018" s="15">
        <v>63.64</v>
      </c>
    </row>
    <row r="1019" spans="1:69">
      <c r="A1019" s="71">
        <v>40684</v>
      </c>
      <c r="B1019" s="16">
        <v>83.51</v>
      </c>
      <c r="BB1019" s="16">
        <v>85.82</v>
      </c>
      <c r="BC1019" s="16">
        <v>82.66</v>
      </c>
      <c r="BE1019" s="16">
        <v>129.88999999999999</v>
      </c>
      <c r="BF1019" s="15">
        <v>146.02000000000001</v>
      </c>
      <c r="BG1019" s="15">
        <v>98.85</v>
      </c>
      <c r="BH1019" s="15">
        <v>86.34</v>
      </c>
      <c r="BI1019" s="16">
        <v>68.22</v>
      </c>
      <c r="BJ1019" s="15">
        <v>50.73</v>
      </c>
      <c r="BK1019" s="15">
        <v>64.84</v>
      </c>
      <c r="BL1019" s="15">
        <v>72.459999999999994</v>
      </c>
      <c r="BM1019" s="15">
        <v>135.31</v>
      </c>
      <c r="BN1019" s="16">
        <v>79.92</v>
      </c>
      <c r="BO1019" s="15">
        <v>15.27</v>
      </c>
      <c r="BP1019" s="15">
        <v>47.15</v>
      </c>
      <c r="BQ1019" s="15">
        <v>64.09</v>
      </c>
    </row>
    <row r="1020" spans="1:69">
      <c r="A1020" s="71">
        <v>40691</v>
      </c>
      <c r="B1020" s="16">
        <v>83.64</v>
      </c>
      <c r="BB1020" s="16">
        <v>85.95</v>
      </c>
      <c r="BC1020" s="16">
        <v>83.46</v>
      </c>
      <c r="BE1020" s="16">
        <v>130.35</v>
      </c>
      <c r="BF1020" s="15">
        <v>136.77000000000001</v>
      </c>
      <c r="BG1020" s="15">
        <v>96.36</v>
      </c>
      <c r="BH1020" s="15">
        <v>85.39</v>
      </c>
      <c r="BI1020" s="16">
        <v>67.11</v>
      </c>
      <c r="BJ1020" s="15">
        <v>51.24</v>
      </c>
      <c r="BK1020" s="15">
        <v>65.53</v>
      </c>
      <c r="BL1020" s="15">
        <v>72.94</v>
      </c>
      <c r="BM1020" s="15">
        <v>135.24</v>
      </c>
      <c r="BN1020" s="16">
        <v>79.22</v>
      </c>
      <c r="BO1020" s="15">
        <v>15</v>
      </c>
      <c r="BP1020" s="15">
        <v>47.04</v>
      </c>
      <c r="BQ1020" s="15">
        <v>64.41</v>
      </c>
    </row>
    <row r="1021" spans="1:69">
      <c r="A1021" s="71">
        <v>40698</v>
      </c>
      <c r="B1021" s="16">
        <v>83.7</v>
      </c>
      <c r="BB1021" s="16">
        <v>86.01</v>
      </c>
      <c r="BC1021" s="16">
        <v>83.04</v>
      </c>
      <c r="BE1021" s="16">
        <v>128.47</v>
      </c>
      <c r="BF1021" s="15">
        <v>129.88</v>
      </c>
      <c r="BG1021" s="15">
        <v>97.21</v>
      </c>
      <c r="BH1021" s="15">
        <v>86.55</v>
      </c>
      <c r="BI1021" s="16">
        <v>69.430000000000007</v>
      </c>
      <c r="BJ1021" s="15">
        <v>49.96</v>
      </c>
      <c r="BK1021" s="15">
        <v>65.78</v>
      </c>
      <c r="BL1021" s="15">
        <v>75.09</v>
      </c>
      <c r="BM1021" s="15">
        <v>135.47</v>
      </c>
      <c r="BN1021" s="16">
        <v>82.7</v>
      </c>
      <c r="BO1021" s="15">
        <v>15</v>
      </c>
      <c r="BP1021" s="15">
        <v>47.48</v>
      </c>
      <c r="BQ1021" s="15">
        <v>64.09</v>
      </c>
    </row>
    <row r="1022" spans="1:69">
      <c r="A1022" s="71">
        <v>40705</v>
      </c>
      <c r="B1022" s="16">
        <v>82.92</v>
      </c>
      <c r="BB1022" s="16">
        <v>86.56</v>
      </c>
      <c r="BC1022" s="16">
        <v>83.36</v>
      </c>
      <c r="BE1022" s="16">
        <v>124.92</v>
      </c>
      <c r="BF1022" s="15">
        <v>128.72</v>
      </c>
      <c r="BG1022" s="15">
        <v>96.49</v>
      </c>
      <c r="BH1022" s="15">
        <v>87.01</v>
      </c>
      <c r="BI1022" s="16">
        <v>69.94</v>
      </c>
      <c r="BJ1022" s="15">
        <v>51.15</v>
      </c>
      <c r="BK1022" s="15">
        <v>65.58</v>
      </c>
      <c r="BL1022" s="15">
        <v>75.569999999999993</v>
      </c>
      <c r="BM1022" s="15">
        <v>135.61000000000001</v>
      </c>
      <c r="BN1022" s="16">
        <v>85.09</v>
      </c>
      <c r="BO1022" s="15">
        <v>15</v>
      </c>
      <c r="BP1022" s="15">
        <v>47.68</v>
      </c>
      <c r="BQ1022" s="15">
        <v>64.08</v>
      </c>
    </row>
    <row r="1023" spans="1:69">
      <c r="A1023" s="71">
        <v>40712</v>
      </c>
      <c r="B1023" s="16">
        <v>82.35</v>
      </c>
      <c r="BB1023" s="16">
        <v>85.99</v>
      </c>
      <c r="BC1023" s="16">
        <v>81.78</v>
      </c>
      <c r="BE1023" s="16">
        <v>125.41</v>
      </c>
      <c r="BF1023" s="15">
        <v>128.94999999999999</v>
      </c>
      <c r="BG1023" s="15">
        <v>98.03</v>
      </c>
      <c r="BH1023" s="15">
        <v>85.86</v>
      </c>
      <c r="BI1023" s="16">
        <v>67.290000000000006</v>
      </c>
      <c r="BJ1023" s="15">
        <v>49.86</v>
      </c>
      <c r="BK1023" s="15">
        <v>67.06</v>
      </c>
      <c r="BL1023" s="15">
        <v>76.63</v>
      </c>
      <c r="BM1023" s="15">
        <v>135.5</v>
      </c>
      <c r="BN1023" s="16">
        <v>87.17</v>
      </c>
      <c r="BO1023" s="15">
        <v>15</v>
      </c>
      <c r="BP1023" s="15">
        <v>47.21</v>
      </c>
      <c r="BQ1023" s="15">
        <v>63.68</v>
      </c>
    </row>
    <row r="1024" spans="1:69">
      <c r="A1024" s="71">
        <v>40719</v>
      </c>
      <c r="B1024" s="16">
        <v>81.739999999999995</v>
      </c>
      <c r="BB1024" s="16">
        <v>85.85</v>
      </c>
      <c r="BC1024" s="16">
        <v>80.739999999999995</v>
      </c>
      <c r="BE1024" s="16">
        <v>123.78</v>
      </c>
      <c r="BF1024" s="15">
        <v>126.88</v>
      </c>
      <c r="BG1024" s="15">
        <v>97.93</v>
      </c>
      <c r="BH1024" s="15">
        <v>84.79</v>
      </c>
      <c r="BI1024" s="16">
        <v>64.47</v>
      </c>
      <c r="BJ1024" s="15">
        <v>46.66</v>
      </c>
      <c r="BK1024" s="15">
        <v>66.36</v>
      </c>
      <c r="BL1024" s="15">
        <v>75.55</v>
      </c>
      <c r="BM1024" s="15">
        <v>135</v>
      </c>
      <c r="BN1024" s="16">
        <v>91.98</v>
      </c>
      <c r="BO1024" s="15">
        <v>15</v>
      </c>
      <c r="BP1024" s="15">
        <v>47.22</v>
      </c>
      <c r="BQ1024" s="15">
        <v>64.37</v>
      </c>
    </row>
    <row r="1025" spans="1:69">
      <c r="A1025" s="71">
        <v>40726</v>
      </c>
      <c r="B1025" s="16">
        <v>79.989999999999995</v>
      </c>
      <c r="BB1025" s="16">
        <v>85.84</v>
      </c>
      <c r="BC1025" s="16">
        <v>80.06</v>
      </c>
      <c r="BE1025" s="16">
        <v>121.55</v>
      </c>
      <c r="BF1025" s="15">
        <v>118.86</v>
      </c>
      <c r="BG1025" s="15">
        <v>98.42</v>
      </c>
      <c r="BH1025" s="15">
        <v>84.18</v>
      </c>
      <c r="BI1025" s="16">
        <v>61.9</v>
      </c>
      <c r="BJ1025" s="15">
        <v>44.38</v>
      </c>
      <c r="BK1025" s="15">
        <v>64.45</v>
      </c>
      <c r="BL1025" s="15">
        <v>70.849999999999994</v>
      </c>
      <c r="BM1025" s="15">
        <v>134.33000000000001</v>
      </c>
      <c r="BN1025" s="16">
        <v>91.54</v>
      </c>
      <c r="BO1025" s="15">
        <v>15</v>
      </c>
      <c r="BP1025" s="15">
        <v>48.47</v>
      </c>
      <c r="BQ1025" s="15">
        <v>63.31</v>
      </c>
    </row>
    <row r="1026" spans="1:69">
      <c r="A1026" s="71">
        <v>40733</v>
      </c>
      <c r="B1026" s="16">
        <v>81.099999999999994</v>
      </c>
      <c r="BB1026" s="16">
        <v>85.88</v>
      </c>
      <c r="BC1026" s="16">
        <v>79.849999999999994</v>
      </c>
      <c r="BE1026" s="16">
        <v>118.61</v>
      </c>
      <c r="BF1026" s="15">
        <v>109.87</v>
      </c>
      <c r="BG1026" s="15">
        <v>95.31</v>
      </c>
      <c r="BH1026" s="15">
        <v>82.41</v>
      </c>
      <c r="BI1026" s="16">
        <v>62.85</v>
      </c>
      <c r="BJ1026" s="15">
        <v>43.37</v>
      </c>
      <c r="BK1026" s="15">
        <v>63.82</v>
      </c>
      <c r="BL1026" s="15">
        <v>69.95</v>
      </c>
      <c r="BM1026" s="15">
        <v>130.49</v>
      </c>
      <c r="BN1026" s="16">
        <v>92.04</v>
      </c>
      <c r="BO1026" s="15">
        <v>15</v>
      </c>
      <c r="BP1026" s="15">
        <v>47.37</v>
      </c>
      <c r="BQ1026" s="15">
        <v>64.099999999999994</v>
      </c>
    </row>
    <row r="1027" spans="1:69">
      <c r="A1027" s="71">
        <v>40740</v>
      </c>
      <c r="B1027" s="16">
        <v>80.06</v>
      </c>
      <c r="BB1027" s="16">
        <v>85.87</v>
      </c>
      <c r="BC1027" s="16">
        <v>80.08</v>
      </c>
      <c r="BE1027" s="16">
        <v>118.66</v>
      </c>
      <c r="BF1027" s="15">
        <v>114.97</v>
      </c>
      <c r="BG1027" s="15">
        <v>93.32</v>
      </c>
      <c r="BH1027" s="15">
        <v>81.180000000000007</v>
      </c>
      <c r="BI1027" s="16">
        <v>64.61</v>
      </c>
      <c r="BJ1027" s="15">
        <v>44.31</v>
      </c>
      <c r="BK1027" s="15">
        <v>62.46</v>
      </c>
      <c r="BL1027" s="15">
        <v>71.010000000000005</v>
      </c>
      <c r="BM1027" s="15">
        <v>125.53</v>
      </c>
      <c r="BN1027" s="16">
        <v>93.78</v>
      </c>
      <c r="BO1027" s="15">
        <v>15</v>
      </c>
      <c r="BP1027" s="15">
        <v>47.48</v>
      </c>
      <c r="BQ1027" s="15">
        <v>62.6</v>
      </c>
    </row>
    <row r="1028" spans="1:69">
      <c r="A1028" s="71">
        <v>40747</v>
      </c>
      <c r="B1028" s="16">
        <v>80.53</v>
      </c>
      <c r="BB1028" s="16">
        <v>86.02</v>
      </c>
      <c r="BC1028" s="16">
        <v>79.78</v>
      </c>
      <c r="BE1028" s="16">
        <v>116.95</v>
      </c>
      <c r="BF1028" s="15">
        <v>114.9</v>
      </c>
      <c r="BG1028" s="15">
        <v>91.48</v>
      </c>
      <c r="BH1028" s="15">
        <v>80.209999999999994</v>
      </c>
      <c r="BI1028" s="16">
        <v>63.21</v>
      </c>
      <c r="BJ1028" s="15">
        <v>44.18</v>
      </c>
      <c r="BK1028" s="15">
        <v>63.83</v>
      </c>
      <c r="BL1028" s="15">
        <v>71</v>
      </c>
      <c r="BM1028" s="15">
        <v>120.12</v>
      </c>
      <c r="BN1028" s="16">
        <v>95.13</v>
      </c>
      <c r="BO1028" s="15">
        <v>15</v>
      </c>
      <c r="BP1028" s="15">
        <v>47.24</v>
      </c>
      <c r="BQ1028" s="15">
        <v>64.150000000000006</v>
      </c>
    </row>
    <row r="1029" spans="1:69">
      <c r="A1029" s="71">
        <v>40754</v>
      </c>
      <c r="B1029" s="16">
        <v>79.69</v>
      </c>
      <c r="BB1029" s="16">
        <v>86.12</v>
      </c>
      <c r="BC1029" s="16">
        <v>79.98</v>
      </c>
      <c r="BE1029" s="16">
        <v>123.42</v>
      </c>
      <c r="BF1029" s="15">
        <v>118.13</v>
      </c>
      <c r="BG1029" s="15">
        <v>93.27</v>
      </c>
      <c r="BH1029" s="15">
        <v>80.5</v>
      </c>
      <c r="BI1029" s="16">
        <v>62.11</v>
      </c>
      <c r="BJ1029" s="15">
        <v>44.78</v>
      </c>
      <c r="BK1029" s="15">
        <v>67.17</v>
      </c>
      <c r="BL1029" s="15">
        <v>66.81</v>
      </c>
      <c r="BM1029" s="15">
        <v>120</v>
      </c>
      <c r="BN1029" s="16">
        <v>95.24</v>
      </c>
      <c r="BO1029" s="15">
        <v>15</v>
      </c>
      <c r="BP1029" s="15">
        <v>47.13</v>
      </c>
      <c r="BQ1029" s="15">
        <v>63.01</v>
      </c>
    </row>
    <row r="1030" spans="1:69">
      <c r="A1030" s="71">
        <v>40761</v>
      </c>
      <c r="B1030" s="16">
        <v>80.69</v>
      </c>
      <c r="BB1030" s="16">
        <v>86.2</v>
      </c>
      <c r="BC1030" s="16">
        <v>80.61</v>
      </c>
      <c r="BE1030" s="16">
        <v>123.14</v>
      </c>
      <c r="BF1030" s="15">
        <v>124.83</v>
      </c>
      <c r="BG1030" s="15">
        <v>92.24</v>
      </c>
      <c r="BH1030" s="15">
        <v>80.89</v>
      </c>
      <c r="BI1030" s="16">
        <v>63.41</v>
      </c>
      <c r="BJ1030" s="15">
        <v>45.45</v>
      </c>
      <c r="BK1030" s="15">
        <v>66.44</v>
      </c>
      <c r="BL1030" s="15">
        <v>66.22</v>
      </c>
      <c r="BM1030" s="15">
        <v>122.72</v>
      </c>
      <c r="BN1030" s="16">
        <v>94.13</v>
      </c>
      <c r="BO1030" s="15">
        <v>15</v>
      </c>
      <c r="BP1030" s="15">
        <v>47.75</v>
      </c>
      <c r="BQ1030" s="15">
        <v>63.37</v>
      </c>
    </row>
    <row r="1031" spans="1:69">
      <c r="A1031" s="71">
        <v>40768</v>
      </c>
      <c r="B1031" s="16">
        <v>83.22</v>
      </c>
      <c r="BB1031" s="16">
        <v>86.85</v>
      </c>
      <c r="BC1031" s="16">
        <v>83.07</v>
      </c>
      <c r="BE1031" s="16">
        <v>123.52</v>
      </c>
      <c r="BF1031" s="15">
        <v>125.96</v>
      </c>
      <c r="BG1031" s="15">
        <v>92.81</v>
      </c>
      <c r="BH1031" s="15">
        <v>80.73</v>
      </c>
      <c r="BI1031" s="16">
        <v>68.48</v>
      </c>
      <c r="BJ1031" s="15">
        <v>47.77</v>
      </c>
      <c r="BK1031" s="15">
        <v>65.55</v>
      </c>
      <c r="BL1031" s="15">
        <v>69.94</v>
      </c>
      <c r="BM1031" s="15">
        <v>126.05</v>
      </c>
      <c r="BN1031" s="16">
        <v>94.76</v>
      </c>
      <c r="BO1031" s="15">
        <v>15</v>
      </c>
      <c r="BP1031" s="15">
        <v>46.96</v>
      </c>
      <c r="BQ1031" s="15">
        <v>63.96</v>
      </c>
    </row>
    <row r="1032" spans="1:69">
      <c r="A1032" s="71">
        <v>40775</v>
      </c>
      <c r="B1032" s="16">
        <v>81.72</v>
      </c>
      <c r="BB1032" s="16">
        <v>87.05</v>
      </c>
      <c r="BC1032" s="16">
        <v>81.22</v>
      </c>
      <c r="BE1032" s="16">
        <v>128.81</v>
      </c>
      <c r="BF1032" s="15">
        <v>131.22</v>
      </c>
      <c r="BG1032" s="15">
        <v>92.57</v>
      </c>
      <c r="BH1032" s="15">
        <v>83.25</v>
      </c>
      <c r="BI1032" s="16">
        <v>68.59</v>
      </c>
      <c r="BJ1032" s="15">
        <v>51.33</v>
      </c>
      <c r="BK1032" s="15">
        <v>69.069999999999993</v>
      </c>
      <c r="BL1032" s="15">
        <v>72.87</v>
      </c>
      <c r="BM1032" s="15">
        <v>129.97</v>
      </c>
      <c r="BN1032" s="16">
        <v>96.66</v>
      </c>
      <c r="BO1032" s="15">
        <v>15</v>
      </c>
      <c r="BP1032" s="15">
        <v>47.17</v>
      </c>
      <c r="BQ1032" s="15">
        <v>64.14</v>
      </c>
    </row>
    <row r="1033" spans="1:69">
      <c r="A1033" s="71">
        <v>40782</v>
      </c>
      <c r="B1033" s="16">
        <v>78.72</v>
      </c>
      <c r="BB1033" s="16">
        <v>87.02</v>
      </c>
      <c r="BC1033" s="16">
        <v>78.739999999999995</v>
      </c>
      <c r="BE1033" s="16">
        <v>134.49</v>
      </c>
      <c r="BF1033" s="15">
        <v>134.86000000000001</v>
      </c>
      <c r="BG1033" s="15">
        <v>93.18</v>
      </c>
      <c r="BH1033" s="15">
        <v>83.58</v>
      </c>
      <c r="BI1033" s="16">
        <v>71.91</v>
      </c>
      <c r="BJ1033" s="15">
        <v>53.2</v>
      </c>
      <c r="BK1033" s="15">
        <v>71.67</v>
      </c>
      <c r="BL1033" s="15">
        <v>78.41</v>
      </c>
      <c r="BM1033" s="15">
        <v>131.47</v>
      </c>
      <c r="BN1033" s="16">
        <v>98.17</v>
      </c>
      <c r="BO1033" s="15">
        <v>15</v>
      </c>
      <c r="BP1033" s="15">
        <v>47.38</v>
      </c>
      <c r="BQ1033" s="15">
        <v>61.92</v>
      </c>
    </row>
    <row r="1034" spans="1:69">
      <c r="A1034" s="71">
        <v>40789</v>
      </c>
      <c r="B1034" s="16">
        <v>78.84</v>
      </c>
      <c r="BB1034" s="16">
        <v>86.87</v>
      </c>
      <c r="BC1034" s="16">
        <v>77.97</v>
      </c>
      <c r="BE1034" s="16">
        <v>136.49</v>
      </c>
      <c r="BF1034" s="15">
        <v>139.52000000000001</v>
      </c>
      <c r="BG1034" s="15">
        <v>95.37</v>
      </c>
      <c r="BH1034" s="15">
        <v>82.99</v>
      </c>
      <c r="BI1034" s="16">
        <v>70.260000000000005</v>
      </c>
      <c r="BJ1034" s="15">
        <v>53.04</v>
      </c>
      <c r="BK1034" s="15">
        <v>70.900000000000006</v>
      </c>
      <c r="BL1034" s="15">
        <v>78.78</v>
      </c>
      <c r="BM1034" s="15">
        <v>132.54</v>
      </c>
      <c r="BN1034" s="16">
        <v>101.05</v>
      </c>
      <c r="BO1034" s="15">
        <v>15</v>
      </c>
      <c r="BP1034" s="15">
        <v>47.1</v>
      </c>
      <c r="BQ1034" s="15">
        <v>64.099999999999994</v>
      </c>
    </row>
    <row r="1035" spans="1:69">
      <c r="A1035" s="71">
        <v>40796</v>
      </c>
      <c r="B1035" s="16">
        <v>76.83</v>
      </c>
      <c r="BB1035" s="16">
        <v>87.17</v>
      </c>
      <c r="BC1035" s="16">
        <v>76</v>
      </c>
      <c r="BE1035" s="16">
        <v>134.58000000000001</v>
      </c>
      <c r="BF1035" s="15">
        <v>138.61000000000001</v>
      </c>
      <c r="BG1035" s="15">
        <v>93.89</v>
      </c>
      <c r="BH1035" s="15">
        <v>82.42</v>
      </c>
      <c r="BI1035" s="16">
        <v>71.91</v>
      </c>
      <c r="BJ1035" s="15">
        <v>52.73</v>
      </c>
      <c r="BK1035" s="15">
        <v>70.900000000000006</v>
      </c>
      <c r="BL1035" s="15">
        <v>79.91</v>
      </c>
      <c r="BM1035" s="15">
        <v>132.12</v>
      </c>
      <c r="BN1035" s="16">
        <v>100.68</v>
      </c>
      <c r="BO1035" s="15">
        <v>15</v>
      </c>
      <c r="BP1035" s="15">
        <v>47.28</v>
      </c>
      <c r="BQ1035" s="15">
        <v>64.25</v>
      </c>
    </row>
    <row r="1036" spans="1:69">
      <c r="A1036" s="71">
        <v>40803</v>
      </c>
      <c r="B1036" s="16">
        <v>72.83</v>
      </c>
      <c r="BB1036" s="16">
        <v>87.14</v>
      </c>
      <c r="BC1036" s="16">
        <v>72.73</v>
      </c>
      <c r="BE1036" s="16">
        <v>137.18</v>
      </c>
      <c r="BF1036" s="15">
        <v>138.9</v>
      </c>
      <c r="BG1036" s="15">
        <v>93.67</v>
      </c>
      <c r="BH1036" s="15">
        <v>82.82</v>
      </c>
      <c r="BI1036" s="16">
        <v>71.599999999999994</v>
      </c>
      <c r="BJ1036" s="15">
        <v>52.77</v>
      </c>
      <c r="BK1036" s="15">
        <v>71.06</v>
      </c>
      <c r="BL1036" s="15">
        <v>75.97</v>
      </c>
      <c r="BM1036" s="15">
        <v>133.87</v>
      </c>
      <c r="BN1036" s="16">
        <v>107.77</v>
      </c>
      <c r="BO1036" s="15">
        <v>15</v>
      </c>
      <c r="BP1036" s="15">
        <v>46.98</v>
      </c>
      <c r="BQ1036" s="15">
        <v>60.59</v>
      </c>
    </row>
    <row r="1037" spans="1:69">
      <c r="A1037" s="71">
        <v>40810</v>
      </c>
      <c r="B1037" s="16">
        <v>72.349999999999994</v>
      </c>
      <c r="BB1037" s="16">
        <v>86.59</v>
      </c>
      <c r="BC1037" s="16">
        <v>72.349999999999994</v>
      </c>
      <c r="BE1037" s="16">
        <v>127.91</v>
      </c>
      <c r="BF1037" s="15">
        <v>133.81</v>
      </c>
      <c r="BG1037" s="15">
        <v>95.39</v>
      </c>
      <c r="BH1037" s="15">
        <v>81.819999999999993</v>
      </c>
      <c r="BI1037" s="16">
        <v>71.62</v>
      </c>
      <c r="BJ1037" s="15">
        <v>52.96</v>
      </c>
      <c r="BK1037" s="15">
        <v>71.959999999999994</v>
      </c>
      <c r="BL1037" s="15">
        <v>77.06</v>
      </c>
      <c r="BM1037" s="15">
        <v>135.08000000000001</v>
      </c>
      <c r="BN1037" s="16">
        <v>113.24</v>
      </c>
      <c r="BO1037" s="15">
        <v>15</v>
      </c>
      <c r="BP1037" s="15">
        <v>49.05</v>
      </c>
      <c r="BQ1037" s="15">
        <v>69.709999999999994</v>
      </c>
    </row>
    <row r="1038" spans="1:69">
      <c r="A1038" s="71">
        <v>40817</v>
      </c>
      <c r="B1038" s="16">
        <v>72.680000000000007</v>
      </c>
      <c r="BB1038" s="16">
        <v>87.12</v>
      </c>
      <c r="BC1038" s="16">
        <v>72.3</v>
      </c>
      <c r="BE1038" s="16">
        <v>122.03</v>
      </c>
      <c r="BF1038" s="15">
        <v>126.24</v>
      </c>
      <c r="BG1038" s="15">
        <v>93.68</v>
      </c>
      <c r="BH1038" s="15">
        <v>79.41</v>
      </c>
      <c r="BI1038" s="16">
        <v>70.44</v>
      </c>
      <c r="BJ1038" s="15">
        <v>53.52</v>
      </c>
      <c r="BK1038" s="15">
        <v>71.33</v>
      </c>
      <c r="BL1038" s="15">
        <v>72.69</v>
      </c>
      <c r="BM1038" s="15">
        <v>132.76</v>
      </c>
      <c r="BN1038" s="16">
        <v>116.01</v>
      </c>
      <c r="BO1038" s="15">
        <v>16.37</v>
      </c>
      <c r="BP1038" s="15">
        <v>51.26</v>
      </c>
      <c r="BQ1038" s="15">
        <v>68.86</v>
      </c>
    </row>
    <row r="1039" spans="1:69">
      <c r="A1039" s="71">
        <v>40824</v>
      </c>
      <c r="B1039" s="16">
        <v>71.91</v>
      </c>
      <c r="BB1039" s="16">
        <v>87.14</v>
      </c>
      <c r="BC1039" s="16">
        <v>72.290000000000006</v>
      </c>
      <c r="BE1039" s="16">
        <v>122.01</v>
      </c>
      <c r="BF1039" s="15">
        <v>123.66</v>
      </c>
      <c r="BG1039" s="15">
        <v>87.71</v>
      </c>
      <c r="BH1039" s="15">
        <v>73.849999999999994</v>
      </c>
      <c r="BI1039" s="16">
        <v>72.47</v>
      </c>
      <c r="BJ1039" s="15">
        <v>53.02</v>
      </c>
      <c r="BK1039" s="15">
        <v>71.790000000000006</v>
      </c>
      <c r="BL1039" s="15">
        <v>76.13</v>
      </c>
      <c r="BM1039" s="15">
        <v>135.52000000000001</v>
      </c>
      <c r="BN1039" s="16">
        <v>117.73</v>
      </c>
      <c r="BO1039" s="15">
        <v>17.14</v>
      </c>
      <c r="BP1039" s="15">
        <v>52.25</v>
      </c>
      <c r="BQ1039" s="15">
        <v>69.55</v>
      </c>
    </row>
    <row r="1040" spans="1:69">
      <c r="A1040" s="71">
        <v>40831</v>
      </c>
      <c r="B1040" s="16">
        <v>75.650000000000006</v>
      </c>
      <c r="BB1040" s="16">
        <v>87.78</v>
      </c>
      <c r="BC1040" s="16">
        <v>75.599999999999994</v>
      </c>
      <c r="BE1040" s="16">
        <v>123.54</v>
      </c>
      <c r="BF1040" s="15">
        <v>124.7</v>
      </c>
      <c r="BG1040" s="15">
        <v>85.92</v>
      </c>
      <c r="BH1040" s="15">
        <v>75.33</v>
      </c>
      <c r="BI1040" s="16">
        <v>71.19</v>
      </c>
      <c r="BJ1040" s="15">
        <v>53.27</v>
      </c>
      <c r="BK1040" s="15">
        <v>72.17</v>
      </c>
      <c r="BL1040" s="15">
        <v>68.58</v>
      </c>
      <c r="BM1040" s="15">
        <v>134.03</v>
      </c>
      <c r="BN1040" s="16">
        <v>118.57</v>
      </c>
      <c r="BO1040" s="15">
        <v>16.34</v>
      </c>
      <c r="BP1040" s="15">
        <v>52.21</v>
      </c>
      <c r="BQ1040" s="15">
        <v>67.36</v>
      </c>
    </row>
    <row r="1041" spans="1:69">
      <c r="A1041" s="71">
        <v>40838</v>
      </c>
      <c r="B1041" s="16">
        <v>75.52</v>
      </c>
      <c r="BB1041" s="16">
        <v>87.75</v>
      </c>
      <c r="BC1041" s="16">
        <v>74.930000000000007</v>
      </c>
      <c r="BE1041" s="16">
        <v>119.07</v>
      </c>
      <c r="BF1041" s="15">
        <v>124.94</v>
      </c>
      <c r="BG1041" s="15">
        <v>87.31</v>
      </c>
      <c r="BH1041" s="15">
        <v>76.28</v>
      </c>
      <c r="BI1041" s="16">
        <v>70.22</v>
      </c>
      <c r="BJ1041" s="15">
        <v>52.15</v>
      </c>
      <c r="BK1041" s="15">
        <v>70.53</v>
      </c>
      <c r="BL1041" s="15">
        <v>75.37</v>
      </c>
      <c r="BM1041" s="15">
        <v>134.55000000000001</v>
      </c>
      <c r="BN1041" s="16">
        <v>120.25</v>
      </c>
      <c r="BO1041" s="15">
        <v>17.489999999999998</v>
      </c>
      <c r="BP1041" s="15">
        <v>52.39</v>
      </c>
      <c r="BQ1041" s="15">
        <v>68.38</v>
      </c>
    </row>
    <row r="1042" spans="1:69">
      <c r="A1042" s="71">
        <v>40845</v>
      </c>
      <c r="B1042" s="16">
        <v>76.010000000000005</v>
      </c>
      <c r="BB1042" s="16">
        <v>87.74</v>
      </c>
      <c r="BC1042" s="16">
        <v>74.55</v>
      </c>
      <c r="BE1042" s="16">
        <v>120.28</v>
      </c>
      <c r="BF1042" s="15">
        <v>126.94</v>
      </c>
      <c r="BG1042" s="15">
        <v>88.73</v>
      </c>
      <c r="BH1042" s="15">
        <v>76.5</v>
      </c>
      <c r="BI1042" s="16">
        <v>70.510000000000005</v>
      </c>
      <c r="BJ1042" s="15">
        <v>51.47</v>
      </c>
      <c r="BK1042" s="15">
        <v>71.52</v>
      </c>
      <c r="BL1042" s="15">
        <v>77.599999999999994</v>
      </c>
      <c r="BM1042" s="15">
        <v>134.66</v>
      </c>
      <c r="BN1042" s="16">
        <v>121.54</v>
      </c>
      <c r="BO1042" s="15">
        <v>18</v>
      </c>
      <c r="BP1042" s="15">
        <v>52.72</v>
      </c>
      <c r="BQ1042" s="15">
        <v>69.150000000000006</v>
      </c>
    </row>
    <row r="1043" spans="1:69">
      <c r="A1043" s="71">
        <v>40852</v>
      </c>
      <c r="B1043" s="16">
        <v>73.92</v>
      </c>
      <c r="BB1043" s="16">
        <v>87.8</v>
      </c>
      <c r="BC1043" s="16">
        <v>73.84</v>
      </c>
      <c r="BE1043" s="16">
        <v>118.59</v>
      </c>
      <c r="BF1043" s="15">
        <v>123.59</v>
      </c>
      <c r="BG1043" s="15">
        <v>88.91</v>
      </c>
      <c r="BH1043" s="15">
        <v>76.34</v>
      </c>
      <c r="BI1043" s="16">
        <v>70.08</v>
      </c>
      <c r="BJ1043" s="15">
        <v>52.34</v>
      </c>
      <c r="BK1043" s="15">
        <v>67.989999999999995</v>
      </c>
      <c r="BL1043" s="15">
        <v>77.59</v>
      </c>
      <c r="BM1043" s="15">
        <v>131.33000000000001</v>
      </c>
      <c r="BN1043" s="16">
        <v>123.01</v>
      </c>
      <c r="BO1043" s="15">
        <v>18</v>
      </c>
      <c r="BP1043" s="15">
        <v>52.19</v>
      </c>
      <c r="BQ1043" s="15">
        <v>68.98</v>
      </c>
    </row>
    <row r="1044" spans="1:69">
      <c r="A1044" s="71">
        <v>40859</v>
      </c>
      <c r="B1044" s="16">
        <v>74.83</v>
      </c>
      <c r="BB1044" s="16">
        <v>87.98</v>
      </c>
      <c r="BC1044" s="16">
        <v>75.069999999999993</v>
      </c>
      <c r="BE1044" s="16">
        <v>117.52</v>
      </c>
      <c r="BF1044" s="15">
        <v>125.51</v>
      </c>
      <c r="BG1044" s="15">
        <v>89.16</v>
      </c>
      <c r="BH1044" s="15">
        <v>76.989999999999995</v>
      </c>
      <c r="BI1044" s="16">
        <v>68.31</v>
      </c>
      <c r="BJ1044" s="15">
        <v>52.18</v>
      </c>
      <c r="BK1044" s="15">
        <v>69.23</v>
      </c>
      <c r="BL1044" s="15">
        <v>78.680000000000007</v>
      </c>
      <c r="BM1044" s="15">
        <v>129.44</v>
      </c>
      <c r="BN1044" s="16">
        <v>124.25</v>
      </c>
      <c r="BO1044" s="15">
        <v>18</v>
      </c>
      <c r="BP1044" s="15">
        <v>51.83</v>
      </c>
      <c r="BQ1044" s="15">
        <v>69.42</v>
      </c>
    </row>
    <row r="1045" spans="1:69">
      <c r="A1045" s="71">
        <v>40866</v>
      </c>
      <c r="B1045" s="16">
        <v>80.41</v>
      </c>
      <c r="BB1045" s="16">
        <v>88.77</v>
      </c>
      <c r="BC1045" s="16">
        <v>79.77</v>
      </c>
      <c r="BE1045" s="16">
        <v>122.48</v>
      </c>
      <c r="BF1045" s="15">
        <v>132.88999999999999</v>
      </c>
      <c r="BG1045" s="15">
        <v>89.07</v>
      </c>
      <c r="BH1045" s="15">
        <v>75.819999999999993</v>
      </c>
      <c r="BI1045" s="16">
        <v>66.040000000000006</v>
      </c>
      <c r="BJ1045" s="15">
        <v>51.79</v>
      </c>
      <c r="BK1045" s="15">
        <v>67.91</v>
      </c>
      <c r="BL1045" s="15">
        <v>76.040000000000006</v>
      </c>
      <c r="BM1045" s="15">
        <v>126.94</v>
      </c>
      <c r="BN1045" s="16">
        <v>126.16</v>
      </c>
      <c r="BO1045" s="15">
        <v>18</v>
      </c>
      <c r="BP1045" s="15">
        <v>51.73</v>
      </c>
      <c r="BQ1045" s="15">
        <v>69.790000000000006</v>
      </c>
    </row>
    <row r="1046" spans="1:69">
      <c r="A1046" s="71">
        <v>40873</v>
      </c>
      <c r="B1046" s="16">
        <v>80.78</v>
      </c>
      <c r="BB1046" s="16">
        <v>88.45</v>
      </c>
      <c r="BC1046" s="16">
        <v>81.010000000000005</v>
      </c>
      <c r="BE1046" s="16">
        <v>123.78</v>
      </c>
      <c r="BF1046" s="15">
        <v>138.4</v>
      </c>
      <c r="BG1046" s="15">
        <v>90.73</v>
      </c>
      <c r="BH1046" s="15">
        <v>79.510000000000005</v>
      </c>
      <c r="BI1046" s="16">
        <v>65.72</v>
      </c>
      <c r="BJ1046" s="15">
        <v>51.1</v>
      </c>
      <c r="BK1046" s="15">
        <v>67.84</v>
      </c>
      <c r="BL1046" s="15">
        <v>77.38</v>
      </c>
      <c r="BM1046" s="15">
        <v>124.85</v>
      </c>
      <c r="BN1046" s="16">
        <v>135.4</v>
      </c>
      <c r="BO1046" s="15">
        <v>18</v>
      </c>
      <c r="BP1046" s="15">
        <v>52.34</v>
      </c>
      <c r="BQ1046" s="15">
        <v>74.239999999999995</v>
      </c>
    </row>
    <row r="1047" spans="1:69">
      <c r="A1047" s="71">
        <v>40880</v>
      </c>
      <c r="B1047" s="16">
        <v>80.08</v>
      </c>
      <c r="BB1047" s="16">
        <v>88.91</v>
      </c>
      <c r="BC1047" s="16">
        <v>79.59</v>
      </c>
      <c r="BE1047" s="16">
        <v>125.42</v>
      </c>
      <c r="BF1047" s="15">
        <v>141.30000000000001</v>
      </c>
      <c r="BG1047" s="15">
        <v>86.44</v>
      </c>
      <c r="BH1047" s="15">
        <v>80.56</v>
      </c>
      <c r="BI1047" s="16">
        <v>66.400000000000006</v>
      </c>
      <c r="BJ1047" s="15">
        <v>51.94</v>
      </c>
      <c r="BK1047" s="15">
        <v>70.08</v>
      </c>
      <c r="BL1047" s="15">
        <v>78.14</v>
      </c>
      <c r="BM1047" s="15">
        <v>126.34</v>
      </c>
      <c r="BN1047" s="16">
        <v>137.63999999999999</v>
      </c>
      <c r="BO1047" s="15">
        <v>18</v>
      </c>
      <c r="BP1047" s="15">
        <v>52.8</v>
      </c>
      <c r="BQ1047" s="15">
        <v>74.36</v>
      </c>
    </row>
    <row r="1048" spans="1:69">
      <c r="A1048" s="71">
        <v>40887</v>
      </c>
      <c r="B1048" s="16">
        <v>80.28</v>
      </c>
      <c r="BB1048" s="16">
        <v>88.89</v>
      </c>
      <c r="BC1048" s="16">
        <v>80.45</v>
      </c>
      <c r="BE1048" s="16">
        <v>126.02</v>
      </c>
      <c r="BF1048" s="15">
        <v>140.46</v>
      </c>
      <c r="BG1048" s="15">
        <v>91.74</v>
      </c>
      <c r="BH1048" s="15">
        <v>79.569999999999993</v>
      </c>
      <c r="BI1048" s="16">
        <v>68.349999999999994</v>
      </c>
      <c r="BJ1048" s="15">
        <v>51.4</v>
      </c>
      <c r="BK1048" s="15">
        <v>70.63</v>
      </c>
      <c r="BL1048" s="15">
        <v>78.14</v>
      </c>
      <c r="BM1048" s="15">
        <v>126.21</v>
      </c>
      <c r="BN1048" s="16">
        <v>140.86000000000001</v>
      </c>
      <c r="BO1048" s="15">
        <v>18</v>
      </c>
      <c r="BP1048" s="15">
        <v>51.98</v>
      </c>
      <c r="BQ1048" s="15">
        <v>74.459999999999994</v>
      </c>
    </row>
    <row r="1049" spans="1:69">
      <c r="A1049" s="71">
        <v>40894</v>
      </c>
      <c r="B1049" s="16">
        <v>79.760000000000005</v>
      </c>
      <c r="BB1049" s="16">
        <v>88.91</v>
      </c>
      <c r="BC1049" s="16">
        <v>80.010000000000005</v>
      </c>
      <c r="BE1049" s="16">
        <v>125.83</v>
      </c>
      <c r="BF1049" s="15">
        <v>141.52000000000001</v>
      </c>
      <c r="BG1049" s="15">
        <v>91.91</v>
      </c>
      <c r="BH1049" s="15">
        <v>80.12</v>
      </c>
      <c r="BI1049" s="16">
        <v>69.900000000000006</v>
      </c>
      <c r="BJ1049" s="15">
        <v>52.03</v>
      </c>
      <c r="BK1049" s="15">
        <v>69.31</v>
      </c>
      <c r="BL1049" s="15">
        <v>77.7</v>
      </c>
      <c r="BM1049" s="15">
        <v>126.72</v>
      </c>
      <c r="BN1049" s="16">
        <v>148.4</v>
      </c>
      <c r="BO1049" s="15">
        <v>18</v>
      </c>
      <c r="BP1049" s="15">
        <v>51.78</v>
      </c>
      <c r="BQ1049" s="15">
        <v>74.36</v>
      </c>
    </row>
    <row r="1050" spans="1:69">
      <c r="A1050" s="71">
        <v>40901</v>
      </c>
      <c r="B1050" s="16">
        <v>81.62</v>
      </c>
      <c r="BB1050" s="16">
        <v>89.12</v>
      </c>
      <c r="BC1050" s="16">
        <v>80.849999999999994</v>
      </c>
      <c r="BE1050" s="16">
        <v>126.46</v>
      </c>
      <c r="BF1050" s="15">
        <v>147.63999999999999</v>
      </c>
      <c r="BG1050" s="15">
        <v>88.8</v>
      </c>
      <c r="BH1050" s="15">
        <v>80.05</v>
      </c>
      <c r="BI1050" s="16">
        <v>70.16</v>
      </c>
      <c r="BJ1050" s="15">
        <v>52.97</v>
      </c>
      <c r="BK1050" s="15">
        <v>69.64</v>
      </c>
      <c r="BL1050" s="15">
        <v>76.81</v>
      </c>
      <c r="BM1050" s="15">
        <v>121.85</v>
      </c>
      <c r="BN1050" s="16">
        <v>155.19</v>
      </c>
      <c r="BO1050" s="15">
        <v>18</v>
      </c>
      <c r="BP1050" s="15">
        <v>51.77</v>
      </c>
      <c r="BQ1050" s="15">
        <v>74.45</v>
      </c>
    </row>
    <row r="1051" spans="1:69">
      <c r="A1051" s="71">
        <v>40908</v>
      </c>
      <c r="B1051" s="16">
        <v>82.17</v>
      </c>
      <c r="BB1051" s="16">
        <v>89.5</v>
      </c>
      <c r="BC1051" s="16">
        <v>81.7</v>
      </c>
      <c r="BE1051" s="16">
        <v>126.98</v>
      </c>
      <c r="BF1051" s="15">
        <v>155.77000000000001</v>
      </c>
      <c r="BG1051" s="15">
        <v>89.42</v>
      </c>
      <c r="BH1051" s="15">
        <v>78.02</v>
      </c>
      <c r="BI1051" s="16">
        <v>69.5</v>
      </c>
      <c r="BJ1051" s="15">
        <v>53</v>
      </c>
      <c r="BK1051" s="15">
        <v>68.84</v>
      </c>
      <c r="BL1051" s="15">
        <v>75.36</v>
      </c>
      <c r="BM1051" s="15">
        <v>126.05</v>
      </c>
      <c r="BN1051" s="16">
        <v>163.22999999999999</v>
      </c>
      <c r="BO1051" s="15">
        <v>18</v>
      </c>
      <c r="BP1051" s="15">
        <v>51.92</v>
      </c>
      <c r="BQ1051" s="15">
        <v>74.38</v>
      </c>
    </row>
    <row r="1052" spans="1:69">
      <c r="A1052" s="71">
        <v>40915</v>
      </c>
      <c r="B1052" s="16">
        <v>81.61</v>
      </c>
      <c r="BB1052" s="16">
        <v>89.53</v>
      </c>
      <c r="BC1052" s="16">
        <v>81.33</v>
      </c>
      <c r="BE1052" s="16">
        <v>127.46</v>
      </c>
      <c r="BF1052" s="15">
        <v>155.63999999999999</v>
      </c>
      <c r="BG1052" s="15">
        <v>93.37</v>
      </c>
      <c r="BH1052" s="15">
        <v>79.260000000000005</v>
      </c>
      <c r="BI1052" s="16">
        <v>71.84</v>
      </c>
      <c r="BJ1052" s="15">
        <v>53.22</v>
      </c>
      <c r="BK1052" s="15">
        <v>70.16</v>
      </c>
      <c r="BL1052" s="15">
        <v>79.66</v>
      </c>
      <c r="BM1052" s="15">
        <v>127.06</v>
      </c>
      <c r="BN1052" s="16">
        <v>170.24</v>
      </c>
      <c r="BO1052" s="15">
        <v>17.760000000000002</v>
      </c>
      <c r="BP1052" s="15">
        <v>52.25</v>
      </c>
      <c r="BQ1052" s="15">
        <v>74.36</v>
      </c>
    </row>
    <row r="1053" spans="1:69">
      <c r="A1053" s="71">
        <v>40922</v>
      </c>
      <c r="B1053" s="16">
        <v>80.95</v>
      </c>
      <c r="BB1053" s="16">
        <v>89.61</v>
      </c>
      <c r="BC1053" s="16">
        <v>80.84</v>
      </c>
      <c r="BE1053" s="16">
        <v>130.18</v>
      </c>
      <c r="BF1053" s="15">
        <v>156.62</v>
      </c>
      <c r="BG1053" s="15">
        <v>94.81</v>
      </c>
      <c r="BH1053" s="15">
        <v>85.31</v>
      </c>
      <c r="BI1053" s="16">
        <v>71.97</v>
      </c>
      <c r="BJ1053" s="15">
        <v>53.3</v>
      </c>
      <c r="BK1053" s="15">
        <v>71.209999999999994</v>
      </c>
      <c r="BL1053" s="15">
        <v>79.349999999999994</v>
      </c>
      <c r="BM1053" s="15">
        <v>125.45</v>
      </c>
      <c r="BN1053" s="16">
        <v>179.97</v>
      </c>
      <c r="BO1053" s="15">
        <v>18</v>
      </c>
      <c r="BP1053" s="15">
        <v>52.05</v>
      </c>
      <c r="BQ1053" s="15">
        <v>74.62</v>
      </c>
    </row>
    <row r="1054" spans="1:69">
      <c r="A1054" s="71">
        <v>40929</v>
      </c>
      <c r="B1054" s="16">
        <v>84.04</v>
      </c>
      <c r="BB1054" s="16">
        <v>89.78</v>
      </c>
      <c r="BC1054" s="16">
        <v>83.04</v>
      </c>
      <c r="BE1054" s="16">
        <v>131.44</v>
      </c>
      <c r="BF1054" s="15">
        <v>156.94999999999999</v>
      </c>
      <c r="BG1054" s="15">
        <v>98.51</v>
      </c>
      <c r="BH1054" s="15">
        <v>88.75</v>
      </c>
      <c r="BI1054" s="15">
        <v>74.64</v>
      </c>
      <c r="BJ1054" s="15">
        <v>53.38</v>
      </c>
      <c r="BK1054" s="15">
        <v>69.319999999999993</v>
      </c>
      <c r="BL1054" s="15">
        <v>79.239999999999995</v>
      </c>
      <c r="BM1054" s="15">
        <v>126.2</v>
      </c>
      <c r="BN1054" s="16">
        <v>186.83</v>
      </c>
      <c r="BO1054" s="15">
        <v>18</v>
      </c>
      <c r="BP1054" s="15">
        <v>52.36</v>
      </c>
      <c r="BQ1054" s="15">
        <v>74.27</v>
      </c>
    </row>
    <row r="1055" spans="1:69">
      <c r="A1055" s="71">
        <v>40936</v>
      </c>
      <c r="B1055" s="16">
        <v>81.209999999999994</v>
      </c>
      <c r="BB1055" s="16">
        <v>89.93</v>
      </c>
      <c r="BC1055" s="16">
        <v>81.89</v>
      </c>
      <c r="BE1055" s="16">
        <v>130.76</v>
      </c>
      <c r="BF1055" s="15">
        <v>155.99</v>
      </c>
      <c r="BG1055" s="15">
        <v>100.91</v>
      </c>
      <c r="BH1055" s="15">
        <v>91.26</v>
      </c>
      <c r="BI1055" s="15">
        <v>74.78</v>
      </c>
      <c r="BJ1055" s="15">
        <v>52.29</v>
      </c>
      <c r="BK1055" s="15">
        <v>71.52</v>
      </c>
      <c r="BL1055" s="15">
        <v>79.22</v>
      </c>
      <c r="BM1055" s="15">
        <v>123.41</v>
      </c>
      <c r="BN1055" s="16">
        <v>193.58</v>
      </c>
      <c r="BO1055" s="15">
        <v>18</v>
      </c>
      <c r="BP1055" s="15">
        <v>51.78</v>
      </c>
      <c r="BQ1055" s="15">
        <v>74.180000000000007</v>
      </c>
    </row>
    <row r="1056" spans="1:69">
      <c r="A1056" s="71">
        <v>40943</v>
      </c>
      <c r="B1056" s="16">
        <v>82.9</v>
      </c>
      <c r="BB1056" s="16">
        <v>89.9</v>
      </c>
      <c r="BC1056" s="16">
        <v>81.99</v>
      </c>
      <c r="BE1056" s="16">
        <v>127.04</v>
      </c>
      <c r="BF1056" s="15">
        <v>151.16</v>
      </c>
      <c r="BG1056" s="15">
        <v>101.17</v>
      </c>
      <c r="BH1056" s="15">
        <v>91.57</v>
      </c>
      <c r="BI1056" s="15">
        <v>72.069999999999993</v>
      </c>
      <c r="BJ1056" s="15">
        <v>52.42</v>
      </c>
      <c r="BK1056" s="15">
        <v>71.819999999999993</v>
      </c>
      <c r="BL1056" s="15">
        <v>80.44</v>
      </c>
      <c r="BM1056" s="15">
        <v>123.28</v>
      </c>
      <c r="BN1056" s="16">
        <v>189.91</v>
      </c>
      <c r="BO1056" s="15">
        <v>18</v>
      </c>
      <c r="BP1056" s="15">
        <v>52.6</v>
      </c>
      <c r="BQ1056" s="15">
        <v>73.36</v>
      </c>
    </row>
    <row r="1057" spans="1:69">
      <c r="A1057" s="71">
        <v>40950</v>
      </c>
      <c r="B1057" s="16">
        <v>86.32</v>
      </c>
      <c r="BB1057" s="16">
        <v>90.4</v>
      </c>
      <c r="BC1057" s="16">
        <v>86.31</v>
      </c>
      <c r="BE1057" s="16">
        <v>122.41</v>
      </c>
      <c r="BF1057" s="15">
        <v>147.76</v>
      </c>
      <c r="BG1057" s="15">
        <v>101.61</v>
      </c>
      <c r="BH1057" s="15">
        <v>88.77</v>
      </c>
      <c r="BI1057" s="15">
        <v>72.86</v>
      </c>
      <c r="BJ1057" s="15">
        <v>52.4</v>
      </c>
      <c r="BK1057" s="15">
        <v>67.86</v>
      </c>
      <c r="BL1057" s="15">
        <v>80.459999999999994</v>
      </c>
      <c r="BM1057" s="15">
        <v>124.71</v>
      </c>
      <c r="BN1057" s="16">
        <v>190.54</v>
      </c>
      <c r="BO1057" s="15">
        <v>18</v>
      </c>
      <c r="BP1057" s="15">
        <v>52.1</v>
      </c>
      <c r="BQ1057" s="15">
        <v>74.12</v>
      </c>
    </row>
    <row r="1058" spans="1:69">
      <c r="A1058" s="71">
        <v>40957</v>
      </c>
      <c r="B1058" s="16">
        <v>90.09</v>
      </c>
      <c r="BB1058" s="16">
        <v>90.58</v>
      </c>
      <c r="BC1058" s="16">
        <v>90.28</v>
      </c>
      <c r="BE1058" s="16">
        <v>123.31</v>
      </c>
      <c r="BF1058" s="15">
        <v>146.13999999999999</v>
      </c>
      <c r="BG1058" s="15">
        <v>102.89</v>
      </c>
      <c r="BH1058" s="15">
        <v>91.01</v>
      </c>
      <c r="BI1058" s="15">
        <v>72.650000000000006</v>
      </c>
      <c r="BJ1058" s="15">
        <v>52.39</v>
      </c>
      <c r="BK1058" s="15">
        <v>67.069999999999993</v>
      </c>
      <c r="BL1058" s="15">
        <v>79.03</v>
      </c>
      <c r="BM1058" s="15">
        <v>124.27</v>
      </c>
      <c r="BN1058" s="16">
        <v>184.26</v>
      </c>
      <c r="BO1058" s="15">
        <v>18</v>
      </c>
      <c r="BP1058" s="15">
        <v>51.52</v>
      </c>
      <c r="BQ1058" s="15">
        <v>74.239999999999995</v>
      </c>
    </row>
    <row r="1059" spans="1:69">
      <c r="A1059" s="71">
        <v>40964</v>
      </c>
      <c r="B1059" s="16">
        <v>90.5</v>
      </c>
      <c r="BB1059" s="16">
        <v>90.71</v>
      </c>
      <c r="BC1059" s="16">
        <v>90.68</v>
      </c>
      <c r="BE1059" s="16">
        <v>122.34</v>
      </c>
      <c r="BF1059" s="15">
        <v>145.71</v>
      </c>
      <c r="BG1059" s="15">
        <v>103.15</v>
      </c>
      <c r="BH1059" s="15">
        <v>90.45</v>
      </c>
      <c r="BI1059" s="15">
        <v>74.349999999999994</v>
      </c>
      <c r="BJ1059" s="15">
        <v>53.04</v>
      </c>
      <c r="BK1059" s="15">
        <v>68.260000000000005</v>
      </c>
      <c r="BL1059" s="15">
        <v>79.92</v>
      </c>
      <c r="BM1059" s="15">
        <v>126.06</v>
      </c>
      <c r="BN1059" s="16">
        <v>176.69</v>
      </c>
      <c r="BO1059" s="15">
        <v>18</v>
      </c>
      <c r="BP1059" s="15">
        <v>52.09</v>
      </c>
      <c r="BQ1059" s="15">
        <v>73.77</v>
      </c>
    </row>
    <row r="1060" spans="1:69">
      <c r="A1060" s="71">
        <v>40971</v>
      </c>
      <c r="B1060" s="16">
        <v>92.27</v>
      </c>
      <c r="BB1060" s="16">
        <v>90.94</v>
      </c>
      <c r="BC1060" s="16">
        <v>92.33</v>
      </c>
      <c r="BE1060" s="16">
        <v>125.54</v>
      </c>
      <c r="BF1060" s="15">
        <v>146.86000000000001</v>
      </c>
      <c r="BG1060" s="15">
        <v>103.55</v>
      </c>
      <c r="BH1060" s="15">
        <v>89.27</v>
      </c>
      <c r="BI1060" s="15">
        <v>72.86</v>
      </c>
      <c r="BJ1060" s="15">
        <v>52.46</v>
      </c>
      <c r="BK1060" s="15">
        <v>70.5</v>
      </c>
      <c r="BL1060" s="15">
        <v>78.569999999999993</v>
      </c>
      <c r="BM1060" s="15">
        <v>127.07</v>
      </c>
      <c r="BN1060" s="16">
        <v>172.71</v>
      </c>
      <c r="BO1060" s="15">
        <v>18</v>
      </c>
      <c r="BP1060" s="15">
        <v>51.66</v>
      </c>
      <c r="BQ1060" s="15">
        <v>73.95</v>
      </c>
    </row>
    <row r="1061" spans="1:69">
      <c r="A1061" s="71">
        <v>40978</v>
      </c>
      <c r="B1061" s="16">
        <v>94.44</v>
      </c>
      <c r="BB1061" s="16">
        <v>91.62</v>
      </c>
      <c r="BC1061" s="16">
        <v>94.48</v>
      </c>
      <c r="BE1061" s="16">
        <v>131.78</v>
      </c>
      <c r="BF1061" s="15">
        <v>153.91</v>
      </c>
      <c r="BG1061" s="15">
        <v>111.74</v>
      </c>
      <c r="BH1061" s="15">
        <v>96.18</v>
      </c>
      <c r="BI1061" s="15">
        <v>73.819999999999993</v>
      </c>
      <c r="BJ1061" s="15">
        <v>53.18</v>
      </c>
      <c r="BK1061" s="15">
        <v>81.55</v>
      </c>
      <c r="BL1061" s="15">
        <v>79.540000000000006</v>
      </c>
      <c r="BM1061" s="15">
        <v>131.65</v>
      </c>
      <c r="BN1061" s="16">
        <v>176.28</v>
      </c>
      <c r="BO1061" s="15">
        <v>14.86</v>
      </c>
      <c r="BP1061" s="15">
        <v>52.64</v>
      </c>
      <c r="BQ1061" s="15">
        <v>74.13</v>
      </c>
    </row>
    <row r="1062" spans="1:69">
      <c r="A1062" s="71">
        <v>40985</v>
      </c>
      <c r="B1062" s="16">
        <v>94.08</v>
      </c>
      <c r="BB1062" s="16">
        <v>92.15</v>
      </c>
      <c r="BC1062" s="16">
        <v>94.31</v>
      </c>
      <c r="BE1062" s="16">
        <v>133.04</v>
      </c>
      <c r="BF1062" s="15">
        <v>159.38</v>
      </c>
      <c r="BG1062" s="15">
        <v>111.06</v>
      </c>
      <c r="BH1062" s="15">
        <v>98.51</v>
      </c>
      <c r="BI1062" s="15">
        <v>72.099999999999994</v>
      </c>
      <c r="BJ1062" s="15">
        <v>53.26</v>
      </c>
      <c r="BK1062" s="15">
        <v>71.510000000000005</v>
      </c>
      <c r="BL1062" s="15">
        <v>80.67</v>
      </c>
      <c r="BM1062" s="15">
        <v>132.66999999999999</v>
      </c>
      <c r="BN1062" s="16">
        <v>184.01</v>
      </c>
      <c r="BO1062" s="15">
        <v>18</v>
      </c>
      <c r="BP1062" s="15">
        <v>52.11</v>
      </c>
      <c r="BQ1062" s="15">
        <v>74.349999999999994</v>
      </c>
    </row>
    <row r="1063" spans="1:69">
      <c r="A1063" s="71">
        <v>40992</v>
      </c>
      <c r="B1063" s="16">
        <v>91.82</v>
      </c>
      <c r="BB1063" s="16">
        <v>92.34</v>
      </c>
      <c r="BC1063" s="16">
        <v>91.58</v>
      </c>
      <c r="BE1063" s="16">
        <v>134.51</v>
      </c>
      <c r="BF1063" s="15">
        <v>164.47</v>
      </c>
      <c r="BG1063" s="15">
        <v>110.07</v>
      </c>
      <c r="BH1063" s="15">
        <v>98.23</v>
      </c>
      <c r="BI1063" s="15">
        <v>73.900000000000006</v>
      </c>
      <c r="BJ1063" s="15">
        <v>53.14</v>
      </c>
      <c r="BK1063" s="15">
        <v>69.819999999999993</v>
      </c>
      <c r="BL1063" s="15">
        <v>80.64</v>
      </c>
      <c r="BM1063" s="15">
        <v>133.55000000000001</v>
      </c>
      <c r="BN1063" s="16">
        <v>181.81</v>
      </c>
      <c r="BO1063" s="15">
        <v>18</v>
      </c>
      <c r="BP1063" s="15">
        <v>52.32</v>
      </c>
      <c r="BQ1063" s="15">
        <v>74.260000000000005</v>
      </c>
    </row>
    <row r="1064" spans="1:69">
      <c r="A1064" s="71">
        <v>40999</v>
      </c>
      <c r="B1064" s="16">
        <v>86.92</v>
      </c>
      <c r="BB1064" s="16">
        <v>92.12</v>
      </c>
      <c r="BC1064" s="16">
        <v>86.74</v>
      </c>
      <c r="BE1064" s="16">
        <v>135.69</v>
      </c>
      <c r="BF1064" s="15">
        <v>170.03</v>
      </c>
      <c r="BG1064" s="15">
        <v>109.81</v>
      </c>
      <c r="BH1064" s="15">
        <v>98.06</v>
      </c>
      <c r="BI1064" s="15">
        <v>75.86</v>
      </c>
      <c r="BJ1064" s="15">
        <v>53.48</v>
      </c>
      <c r="BK1064" s="15">
        <v>65.680000000000007</v>
      </c>
      <c r="BL1064" s="15">
        <v>82.43</v>
      </c>
      <c r="BM1064" s="15">
        <v>134.11000000000001</v>
      </c>
      <c r="BN1064" s="16">
        <v>184.03</v>
      </c>
      <c r="BO1064" s="15">
        <v>18</v>
      </c>
      <c r="BP1064" s="15">
        <v>53.07</v>
      </c>
      <c r="BQ1064" s="15">
        <v>74.540000000000006</v>
      </c>
    </row>
    <row r="1065" spans="1:69">
      <c r="A1065" s="71">
        <v>41006</v>
      </c>
      <c r="B1065" s="16">
        <v>84.55</v>
      </c>
      <c r="BB1065" s="16">
        <v>91.98</v>
      </c>
      <c r="BC1065" s="16">
        <v>84.56</v>
      </c>
      <c r="BE1065" s="16">
        <v>134.27000000000001</v>
      </c>
      <c r="BF1065" s="15">
        <v>171.84</v>
      </c>
      <c r="BG1065" s="15">
        <v>110.36</v>
      </c>
      <c r="BH1065" s="15">
        <v>98.16</v>
      </c>
      <c r="BI1065" s="15">
        <v>72.430000000000007</v>
      </c>
      <c r="BJ1065" s="15">
        <v>53.55</v>
      </c>
      <c r="BK1065" s="15">
        <v>70.819999999999993</v>
      </c>
      <c r="BL1065" s="15">
        <v>83.01</v>
      </c>
      <c r="BM1065" s="15">
        <v>134.15</v>
      </c>
      <c r="BN1065" s="16">
        <v>182.39</v>
      </c>
      <c r="BO1065" s="15">
        <v>18</v>
      </c>
      <c r="BP1065" s="15">
        <v>51.81</v>
      </c>
      <c r="BQ1065" s="15">
        <v>74.44</v>
      </c>
    </row>
    <row r="1066" spans="1:69">
      <c r="A1066" s="71">
        <v>41013</v>
      </c>
      <c r="B1066" s="16">
        <v>85.41</v>
      </c>
      <c r="BB1066" s="16">
        <v>92.01</v>
      </c>
      <c r="BC1066" s="16">
        <v>84.41</v>
      </c>
      <c r="BE1066" s="16">
        <v>136.35</v>
      </c>
      <c r="BF1066" s="15">
        <v>171.09</v>
      </c>
      <c r="BG1066" s="15">
        <v>108.68</v>
      </c>
      <c r="BH1066" s="15">
        <v>98.16</v>
      </c>
      <c r="BI1066" s="15">
        <v>71.510000000000005</v>
      </c>
      <c r="BJ1066" s="15">
        <v>53.17</v>
      </c>
      <c r="BK1066" s="15">
        <v>69.86</v>
      </c>
      <c r="BL1066" s="15">
        <v>78.760000000000005</v>
      </c>
      <c r="BM1066" s="15">
        <v>135.44999999999999</v>
      </c>
      <c r="BN1066" s="16">
        <v>181.22</v>
      </c>
      <c r="BO1066" s="15">
        <v>18</v>
      </c>
      <c r="BP1066" s="15">
        <v>51.94</v>
      </c>
      <c r="BQ1066" s="15">
        <v>74.400000000000006</v>
      </c>
    </row>
    <row r="1067" spans="1:69">
      <c r="A1067" s="71">
        <v>41020</v>
      </c>
      <c r="B1067" s="16">
        <v>84.88</v>
      </c>
      <c r="BB1067" s="16">
        <v>92.02</v>
      </c>
      <c r="BC1067" s="16">
        <v>84.43</v>
      </c>
      <c r="BE1067" s="16">
        <v>136.35</v>
      </c>
      <c r="BF1067" s="15">
        <v>174.07</v>
      </c>
      <c r="BG1067" s="15">
        <v>108.99</v>
      </c>
      <c r="BH1067" s="15">
        <v>98.37</v>
      </c>
      <c r="BI1067" s="15">
        <v>73.959999999999994</v>
      </c>
      <c r="BJ1067" s="15">
        <v>53.22</v>
      </c>
      <c r="BK1067" s="15">
        <v>68.09</v>
      </c>
      <c r="BL1067" s="15">
        <v>81.430000000000007</v>
      </c>
      <c r="BM1067" s="15">
        <v>135.6</v>
      </c>
      <c r="BN1067" s="16">
        <v>178.68</v>
      </c>
      <c r="BO1067" s="15">
        <v>18</v>
      </c>
      <c r="BP1067" s="15">
        <v>52.28</v>
      </c>
      <c r="BQ1067" s="15">
        <v>74.19</v>
      </c>
    </row>
    <row r="1068" spans="1:69">
      <c r="A1068" s="71">
        <v>41027</v>
      </c>
      <c r="B1068" s="16">
        <v>85.07</v>
      </c>
      <c r="BB1068" s="16">
        <v>92.22</v>
      </c>
      <c r="BC1068" s="16">
        <v>85.11</v>
      </c>
      <c r="BE1068" s="16">
        <v>136.63999999999999</v>
      </c>
      <c r="BF1068" s="15">
        <v>176.78</v>
      </c>
      <c r="BG1068" s="15">
        <v>113.89</v>
      </c>
      <c r="BH1068" s="15">
        <v>99.49</v>
      </c>
      <c r="BI1068" s="15">
        <v>75.040000000000006</v>
      </c>
      <c r="BJ1068" s="15">
        <v>53.01</v>
      </c>
      <c r="BK1068" s="15">
        <v>69.319999999999993</v>
      </c>
      <c r="BL1068" s="15">
        <v>89.35</v>
      </c>
      <c r="BM1068" s="15">
        <v>137.22999999999999</v>
      </c>
      <c r="BN1068" s="16">
        <v>177.14</v>
      </c>
      <c r="BO1068" s="15">
        <v>17.829999999999998</v>
      </c>
      <c r="BP1068" s="15">
        <v>52.44</v>
      </c>
      <c r="BQ1068" s="15">
        <v>74.02</v>
      </c>
    </row>
    <row r="1069" spans="1:69">
      <c r="A1069" s="71">
        <v>41034</v>
      </c>
      <c r="B1069" s="16">
        <v>86.33</v>
      </c>
      <c r="BB1069" s="16">
        <v>92.45</v>
      </c>
      <c r="BC1069" s="16">
        <v>86.87</v>
      </c>
      <c r="BE1069" s="16">
        <v>136.58000000000001</v>
      </c>
      <c r="BF1069" s="15">
        <v>179.43</v>
      </c>
      <c r="BG1069" s="15">
        <v>111.49</v>
      </c>
      <c r="BH1069" s="15">
        <v>99.21</v>
      </c>
      <c r="BI1069" s="15">
        <v>75.73</v>
      </c>
      <c r="BJ1069" s="15">
        <v>53.14</v>
      </c>
      <c r="BK1069" s="15">
        <v>73.27</v>
      </c>
      <c r="BL1069" s="15">
        <v>83.33</v>
      </c>
      <c r="BM1069" s="15">
        <v>138</v>
      </c>
      <c r="BN1069" s="16">
        <v>172.21</v>
      </c>
      <c r="BO1069" s="15">
        <v>17.82</v>
      </c>
      <c r="BP1069" s="15">
        <v>52.63</v>
      </c>
      <c r="BQ1069" s="15">
        <v>74.34</v>
      </c>
    </row>
    <row r="1070" spans="1:69">
      <c r="A1070" s="71">
        <v>41041</v>
      </c>
      <c r="B1070" s="16">
        <v>89.86</v>
      </c>
      <c r="BB1070" s="16">
        <v>93.45</v>
      </c>
      <c r="BC1070" s="16">
        <v>89.89</v>
      </c>
      <c r="BE1070" s="16">
        <v>144.76</v>
      </c>
      <c r="BF1070" s="15">
        <v>183.24</v>
      </c>
      <c r="BG1070" s="15">
        <v>112.31</v>
      </c>
      <c r="BH1070" s="15">
        <v>102.39</v>
      </c>
      <c r="BI1070" s="15">
        <v>69.58</v>
      </c>
      <c r="BJ1070" s="15">
        <v>53.99</v>
      </c>
      <c r="BK1070" s="15">
        <v>74.19</v>
      </c>
      <c r="BL1070" s="15">
        <v>85.31</v>
      </c>
      <c r="BM1070" s="15">
        <v>138.63</v>
      </c>
      <c r="BN1070" s="16">
        <v>174.48</v>
      </c>
      <c r="BO1070" s="15">
        <v>18</v>
      </c>
      <c r="BP1070" s="15">
        <v>53.15</v>
      </c>
      <c r="BQ1070" s="15">
        <v>74.45</v>
      </c>
    </row>
    <row r="1071" spans="1:69">
      <c r="A1071" s="71">
        <v>41048</v>
      </c>
      <c r="B1071" s="16">
        <v>87.83</v>
      </c>
      <c r="BB1071" s="16">
        <v>93.43</v>
      </c>
      <c r="BC1071" s="16">
        <v>87.32</v>
      </c>
      <c r="BE1071" s="16">
        <v>150.35</v>
      </c>
      <c r="BF1071" s="15">
        <v>187.01</v>
      </c>
      <c r="BG1071" s="15">
        <v>114.43</v>
      </c>
      <c r="BH1071" s="15">
        <v>106.44</v>
      </c>
      <c r="BI1071" s="15">
        <v>67.959999999999994</v>
      </c>
      <c r="BJ1071" s="15">
        <v>53.94</v>
      </c>
      <c r="BK1071" s="15">
        <v>75.67</v>
      </c>
      <c r="BL1071" s="15">
        <v>82.53</v>
      </c>
      <c r="BM1071" s="15">
        <v>138.59</v>
      </c>
      <c r="BN1071" s="16">
        <v>177.85</v>
      </c>
      <c r="BO1071" s="15">
        <v>18</v>
      </c>
      <c r="BP1071" s="15">
        <v>52.15</v>
      </c>
      <c r="BQ1071" s="15">
        <v>74.34</v>
      </c>
    </row>
    <row r="1072" spans="1:69">
      <c r="A1072" s="71">
        <v>41055</v>
      </c>
      <c r="B1072" s="16">
        <v>86.94</v>
      </c>
      <c r="BB1072" s="16">
        <v>93.71</v>
      </c>
      <c r="BC1072" s="16">
        <v>86.77</v>
      </c>
      <c r="BE1072" s="16">
        <v>148.93</v>
      </c>
      <c r="BF1072" s="15">
        <v>188.93</v>
      </c>
      <c r="BG1072" s="15">
        <v>118.27</v>
      </c>
      <c r="BH1072" s="15">
        <v>107.36</v>
      </c>
      <c r="BI1072" s="15">
        <v>69.569999999999993</v>
      </c>
      <c r="BJ1072" s="15">
        <v>52.13</v>
      </c>
      <c r="BK1072" s="15">
        <v>72.67</v>
      </c>
      <c r="BL1072" s="15">
        <v>82.47</v>
      </c>
      <c r="BM1072" s="15">
        <v>138.13999999999999</v>
      </c>
      <c r="BN1072" s="16">
        <v>178.91</v>
      </c>
      <c r="BO1072" s="15">
        <v>18</v>
      </c>
      <c r="BP1072" s="15">
        <v>51.99</v>
      </c>
      <c r="BQ1072" s="15">
        <v>74.11</v>
      </c>
    </row>
    <row r="1073" spans="1:69">
      <c r="A1073" s="71">
        <v>41062</v>
      </c>
      <c r="B1073" s="16">
        <v>86.49</v>
      </c>
      <c r="BB1073" s="16">
        <v>93.53</v>
      </c>
      <c r="BC1073" s="16">
        <v>86.15</v>
      </c>
      <c r="BE1073" s="16">
        <v>144.63999999999999</v>
      </c>
      <c r="BF1073" s="15">
        <v>179.49</v>
      </c>
      <c r="BG1073" s="15">
        <v>117.63</v>
      </c>
      <c r="BH1073" s="15">
        <v>107.14</v>
      </c>
      <c r="BI1073" s="15">
        <v>68.31</v>
      </c>
      <c r="BJ1073" s="15">
        <v>52.21</v>
      </c>
      <c r="BK1073" s="15">
        <v>72.290000000000006</v>
      </c>
      <c r="BL1073" s="15">
        <v>82.31</v>
      </c>
      <c r="BM1073" s="15">
        <v>138.18</v>
      </c>
      <c r="BN1073" s="16">
        <v>178.19</v>
      </c>
      <c r="BO1073" s="15">
        <v>18</v>
      </c>
      <c r="BP1073" s="15">
        <v>52.58</v>
      </c>
      <c r="BQ1073" s="15">
        <v>74.86</v>
      </c>
    </row>
    <row r="1074" spans="1:69">
      <c r="A1074" s="71">
        <v>41069</v>
      </c>
      <c r="B1074" s="16">
        <v>86.66</v>
      </c>
      <c r="BB1074" s="16">
        <v>93.65</v>
      </c>
      <c r="BC1074" s="16">
        <v>87.14</v>
      </c>
      <c r="BE1074" s="16">
        <v>140.77000000000001</v>
      </c>
      <c r="BF1074" s="15">
        <v>168.79</v>
      </c>
      <c r="BG1074" s="15">
        <v>116.91</v>
      </c>
      <c r="BH1074" s="15">
        <v>101.42</v>
      </c>
      <c r="BI1074" s="15">
        <v>67.680000000000007</v>
      </c>
      <c r="BJ1074" s="15">
        <v>52.04</v>
      </c>
      <c r="BK1074" s="15">
        <v>74.02</v>
      </c>
      <c r="BL1074" s="15">
        <v>82.46</v>
      </c>
      <c r="BM1074" s="15">
        <v>134.11000000000001</v>
      </c>
      <c r="BN1074" s="16">
        <v>181.11</v>
      </c>
      <c r="BO1074" s="15">
        <v>17.600000000000001</v>
      </c>
      <c r="BP1074" s="15">
        <v>52.05</v>
      </c>
      <c r="BQ1074" s="15">
        <v>74.790000000000006</v>
      </c>
    </row>
    <row r="1075" spans="1:69">
      <c r="A1075" s="71">
        <v>41076</v>
      </c>
      <c r="B1075" s="16">
        <v>83.65</v>
      </c>
      <c r="BB1075" s="16">
        <v>93.47</v>
      </c>
      <c r="BC1075" s="16">
        <v>84.86</v>
      </c>
      <c r="BE1075" s="16">
        <v>138.83000000000001</v>
      </c>
      <c r="BF1075" s="15">
        <v>156.13999999999999</v>
      </c>
      <c r="BG1075" s="15">
        <v>113.13</v>
      </c>
      <c r="BH1075" s="15">
        <v>96.41</v>
      </c>
      <c r="BI1075" s="15">
        <v>67.2</v>
      </c>
      <c r="BJ1075" s="15">
        <v>52.09</v>
      </c>
      <c r="BK1075" s="15">
        <v>76.17</v>
      </c>
      <c r="BL1075" s="15">
        <v>79.459999999999994</v>
      </c>
      <c r="BM1075" s="15">
        <v>131.36000000000001</v>
      </c>
      <c r="BN1075" s="16">
        <v>180.67</v>
      </c>
      <c r="BO1075" s="15">
        <v>18</v>
      </c>
      <c r="BP1075" s="15">
        <v>51.93</v>
      </c>
      <c r="BQ1075" s="15">
        <v>74.98</v>
      </c>
    </row>
    <row r="1076" spans="1:69">
      <c r="A1076" s="71">
        <v>41083</v>
      </c>
      <c r="B1076" s="16">
        <v>80.180000000000007</v>
      </c>
      <c r="BB1076" s="16">
        <v>93.93</v>
      </c>
      <c r="BC1076" s="16">
        <v>83.06</v>
      </c>
      <c r="BE1076" s="16">
        <v>135.27000000000001</v>
      </c>
      <c r="BF1076" s="15">
        <v>140.88999999999999</v>
      </c>
      <c r="BG1076" s="15">
        <v>109.97</v>
      </c>
      <c r="BH1076" s="15">
        <v>94.78</v>
      </c>
      <c r="BI1076" s="15">
        <v>66.459999999999994</v>
      </c>
      <c r="BJ1076" s="15">
        <v>52.32</v>
      </c>
      <c r="BK1076" s="15">
        <v>72.180000000000007</v>
      </c>
      <c r="BL1076" s="15">
        <v>75.75</v>
      </c>
      <c r="BM1076" s="15">
        <v>128.22999999999999</v>
      </c>
      <c r="BN1076" s="16">
        <v>177.02</v>
      </c>
      <c r="BO1076" s="15">
        <v>18</v>
      </c>
      <c r="BP1076" s="15">
        <v>52.07</v>
      </c>
      <c r="BQ1076" s="15">
        <v>74.75</v>
      </c>
    </row>
    <row r="1077" spans="1:69">
      <c r="A1077" s="71">
        <v>41090</v>
      </c>
      <c r="B1077" s="16">
        <v>80.48</v>
      </c>
      <c r="BB1077" s="16">
        <v>93.81</v>
      </c>
      <c r="BC1077" s="16">
        <v>82.47</v>
      </c>
      <c r="BE1077" s="16">
        <v>136.08000000000001</v>
      </c>
      <c r="BF1077" s="15">
        <v>142.1</v>
      </c>
      <c r="BG1077" s="15">
        <v>109.43</v>
      </c>
      <c r="BH1077" s="15">
        <v>95.31</v>
      </c>
      <c r="BI1077" s="15">
        <v>69.430000000000007</v>
      </c>
      <c r="BJ1077" s="15">
        <v>51.12</v>
      </c>
      <c r="BK1077" s="15">
        <v>72.680000000000007</v>
      </c>
      <c r="BL1077" s="15">
        <v>72.98</v>
      </c>
      <c r="BM1077" s="15">
        <v>128.01</v>
      </c>
      <c r="BN1077" s="16">
        <v>182.62</v>
      </c>
      <c r="BO1077" s="15">
        <v>18</v>
      </c>
      <c r="BP1077" s="15">
        <v>52.41</v>
      </c>
      <c r="BQ1077" s="15">
        <v>75.05</v>
      </c>
    </row>
    <row r="1078" spans="1:69">
      <c r="A1078" s="71">
        <v>41097</v>
      </c>
      <c r="B1078" s="16">
        <v>84.24</v>
      </c>
      <c r="BB1078" s="16">
        <v>93.9</v>
      </c>
      <c r="BC1078" s="16">
        <v>83.36</v>
      </c>
      <c r="BE1078" s="16">
        <v>137.41999999999999</v>
      </c>
      <c r="BF1078" s="15">
        <v>145.86000000000001</v>
      </c>
      <c r="BG1078" s="15">
        <v>109.81</v>
      </c>
      <c r="BH1078" s="15">
        <v>95.89</v>
      </c>
      <c r="BI1078" s="15">
        <v>64.459999999999994</v>
      </c>
      <c r="BJ1078" s="15">
        <v>48.34</v>
      </c>
      <c r="BK1078" s="15">
        <v>71.22</v>
      </c>
      <c r="BL1078" s="15">
        <v>78.08</v>
      </c>
      <c r="BM1078" s="15">
        <v>128.43</v>
      </c>
      <c r="BN1078" s="16">
        <v>182.16</v>
      </c>
      <c r="BO1078" s="15">
        <v>18</v>
      </c>
      <c r="BP1078" s="15">
        <v>53.06</v>
      </c>
      <c r="BQ1078" s="15">
        <v>75.02</v>
      </c>
    </row>
    <row r="1079" spans="1:69">
      <c r="A1079" s="71">
        <v>41104</v>
      </c>
      <c r="B1079" s="16">
        <v>83.07</v>
      </c>
      <c r="BB1079" s="16">
        <v>93.92</v>
      </c>
      <c r="BC1079" s="16">
        <v>83.92</v>
      </c>
      <c r="BE1079" s="16">
        <v>137.91999999999999</v>
      </c>
      <c r="BF1079" s="15">
        <v>145.19</v>
      </c>
      <c r="BG1079" s="15">
        <v>108.23</v>
      </c>
      <c r="BH1079" s="15">
        <v>96.35</v>
      </c>
      <c r="BI1079" s="15">
        <v>61.99</v>
      </c>
      <c r="BJ1079" s="15">
        <v>49.38</v>
      </c>
      <c r="BK1079" s="15">
        <v>69.760000000000005</v>
      </c>
      <c r="BL1079" s="15">
        <v>79.94</v>
      </c>
      <c r="BM1079" s="15">
        <v>128.71</v>
      </c>
      <c r="BN1079" s="16">
        <v>184.08</v>
      </c>
      <c r="BO1079" s="15">
        <v>18</v>
      </c>
      <c r="BP1079" s="15">
        <v>51.92</v>
      </c>
      <c r="BQ1079" s="15">
        <v>73.97</v>
      </c>
    </row>
    <row r="1080" spans="1:69">
      <c r="A1080" s="71">
        <v>41111</v>
      </c>
      <c r="B1080" s="16">
        <v>81.47</v>
      </c>
      <c r="BB1080" s="16">
        <v>93.88</v>
      </c>
      <c r="BC1080" s="16">
        <v>81.89</v>
      </c>
      <c r="BE1080" s="16">
        <v>139.11000000000001</v>
      </c>
      <c r="BF1080" s="15">
        <v>149.06</v>
      </c>
      <c r="BG1080" s="15">
        <v>109.15</v>
      </c>
      <c r="BH1080" s="15">
        <v>96.34</v>
      </c>
      <c r="BI1080" s="15">
        <v>63.5</v>
      </c>
      <c r="BJ1080" s="15">
        <v>48.68</v>
      </c>
      <c r="BK1080" s="15">
        <v>74.680000000000007</v>
      </c>
      <c r="BL1080" s="15">
        <v>80.489999999999995</v>
      </c>
      <c r="BM1080" s="15">
        <v>128.77000000000001</v>
      </c>
      <c r="BN1080" s="16">
        <v>184.94</v>
      </c>
      <c r="BO1080" s="15">
        <v>18</v>
      </c>
      <c r="BP1080" s="15">
        <v>52.23</v>
      </c>
      <c r="BQ1080" s="15">
        <v>74.45</v>
      </c>
    </row>
    <row r="1081" spans="1:69">
      <c r="A1081" s="71">
        <v>41118</v>
      </c>
      <c r="B1081" s="16">
        <v>79.819999999999993</v>
      </c>
      <c r="BB1081" s="16">
        <v>93.81</v>
      </c>
      <c r="BC1081" s="16">
        <v>79.87</v>
      </c>
      <c r="BE1081" s="16">
        <v>136.19999999999999</v>
      </c>
      <c r="BF1081" s="15">
        <v>155.13999999999999</v>
      </c>
      <c r="BG1081" s="15">
        <v>104.68</v>
      </c>
      <c r="BH1081" s="15">
        <v>96.26</v>
      </c>
      <c r="BI1081" s="15">
        <v>64.290000000000006</v>
      </c>
      <c r="BJ1081" s="15">
        <v>48.72</v>
      </c>
      <c r="BK1081" s="15">
        <v>74.39</v>
      </c>
      <c r="BL1081" s="15">
        <v>80.48</v>
      </c>
      <c r="BM1081" s="15">
        <v>129.28</v>
      </c>
      <c r="BN1081" s="16">
        <v>181.2</v>
      </c>
      <c r="BO1081" s="15">
        <v>18</v>
      </c>
      <c r="BP1081" s="15">
        <v>53.88</v>
      </c>
      <c r="BQ1081" s="15">
        <v>75</v>
      </c>
    </row>
    <row r="1082" spans="1:69">
      <c r="A1082" s="71">
        <v>41125</v>
      </c>
      <c r="B1082" s="16">
        <v>79.87</v>
      </c>
      <c r="BB1082" s="16">
        <v>93.85</v>
      </c>
      <c r="BC1082" s="16">
        <v>80.540000000000006</v>
      </c>
      <c r="BE1082" s="16">
        <v>135.46</v>
      </c>
      <c r="BF1082" s="15">
        <v>152.43</v>
      </c>
      <c r="BG1082" s="15">
        <v>106.14</v>
      </c>
      <c r="BH1082" s="15">
        <v>95.62</v>
      </c>
      <c r="BI1082" s="15">
        <v>65.88</v>
      </c>
      <c r="BJ1082" s="15">
        <v>48.62</v>
      </c>
      <c r="BK1082" s="15">
        <v>71.87</v>
      </c>
      <c r="BL1082" s="15">
        <v>81.650000000000006</v>
      </c>
      <c r="BM1082" s="15">
        <v>128.88999999999999</v>
      </c>
      <c r="BN1082" s="16">
        <v>185.81</v>
      </c>
      <c r="BO1082" s="15">
        <v>18</v>
      </c>
      <c r="BP1082" s="15">
        <v>51.79</v>
      </c>
      <c r="BQ1082" s="15">
        <v>74.53</v>
      </c>
    </row>
    <row r="1083" spans="1:69">
      <c r="A1083" s="71">
        <v>41132</v>
      </c>
      <c r="B1083" s="16">
        <v>81.64</v>
      </c>
      <c r="BB1083" s="16">
        <v>94.06</v>
      </c>
      <c r="BC1083" s="16">
        <v>83.17</v>
      </c>
      <c r="BE1083" s="16">
        <v>139.93</v>
      </c>
      <c r="BF1083" s="15">
        <v>156.77000000000001</v>
      </c>
      <c r="BG1083" s="15">
        <v>111.19</v>
      </c>
      <c r="BH1083" s="15">
        <v>99.79</v>
      </c>
      <c r="BI1083" s="15">
        <v>66.14</v>
      </c>
      <c r="BJ1083" s="15">
        <v>49</v>
      </c>
      <c r="BK1083" s="15">
        <v>73.569999999999993</v>
      </c>
      <c r="BL1083" s="15">
        <v>77.930000000000007</v>
      </c>
      <c r="BM1083" s="15">
        <v>127.226</v>
      </c>
      <c r="BN1083" s="16">
        <v>184.34</v>
      </c>
      <c r="BO1083" s="15">
        <v>18</v>
      </c>
      <c r="BP1083" s="15">
        <v>52.03</v>
      </c>
      <c r="BQ1083" s="15">
        <v>74.12</v>
      </c>
    </row>
    <row r="1084" spans="1:69">
      <c r="A1084" s="71">
        <v>41139</v>
      </c>
      <c r="B1084" s="16">
        <v>85.19</v>
      </c>
      <c r="BB1084" s="16">
        <v>94.26</v>
      </c>
      <c r="BC1084" s="16">
        <v>85.55</v>
      </c>
      <c r="BE1084" s="16">
        <v>143.47999999999999</v>
      </c>
      <c r="BF1084" s="15">
        <v>159.02000000000001</v>
      </c>
      <c r="BG1084" s="15">
        <v>109.58</v>
      </c>
      <c r="BH1084" s="15">
        <v>99.66</v>
      </c>
      <c r="BI1084" s="15">
        <v>68.48</v>
      </c>
      <c r="BJ1084" s="15">
        <v>49.21</v>
      </c>
      <c r="BK1084" s="15">
        <v>72.7</v>
      </c>
      <c r="BL1084" s="15">
        <v>78.959999999999994</v>
      </c>
      <c r="BM1084" s="15">
        <v>127.92</v>
      </c>
      <c r="BN1084" s="16">
        <v>185.88</v>
      </c>
      <c r="BO1084" s="15">
        <v>18</v>
      </c>
      <c r="BP1084" s="15">
        <v>51.67</v>
      </c>
      <c r="BQ1084" s="15">
        <v>74.53</v>
      </c>
    </row>
    <row r="1085" spans="1:69">
      <c r="A1085" s="71">
        <v>41146</v>
      </c>
      <c r="B1085" s="16">
        <v>85.02</v>
      </c>
      <c r="BB1085" s="16">
        <v>94.55</v>
      </c>
      <c r="BC1085" s="16">
        <v>84.33</v>
      </c>
      <c r="BE1085" s="16">
        <v>151.46</v>
      </c>
      <c r="BF1085" s="15">
        <v>166.53</v>
      </c>
      <c r="BG1085" s="15">
        <v>108.33</v>
      </c>
      <c r="BH1085" s="15">
        <v>99.19</v>
      </c>
      <c r="BI1085" s="15">
        <v>70.66</v>
      </c>
      <c r="BJ1085" s="15">
        <v>51.19</v>
      </c>
      <c r="BK1085" s="15">
        <v>74.430000000000007</v>
      </c>
      <c r="BL1085" s="15">
        <v>82.19</v>
      </c>
      <c r="BM1085" s="15">
        <v>127.14</v>
      </c>
      <c r="BN1085" s="16">
        <v>186.57</v>
      </c>
      <c r="BO1085" s="15">
        <v>18</v>
      </c>
      <c r="BP1085" s="15">
        <v>52.19</v>
      </c>
      <c r="BQ1085" s="15">
        <v>74.31</v>
      </c>
    </row>
    <row r="1086" spans="1:69">
      <c r="A1086" s="71">
        <v>41153</v>
      </c>
      <c r="B1086" s="16">
        <v>81.760000000000005</v>
      </c>
      <c r="BB1086" s="16">
        <v>94.6</v>
      </c>
      <c r="BC1086" s="16">
        <v>81.599999999999994</v>
      </c>
      <c r="BE1086" s="16">
        <v>153.11000000000001</v>
      </c>
      <c r="BF1086" s="15">
        <v>173.9</v>
      </c>
      <c r="BG1086" s="15">
        <v>110.14</v>
      </c>
      <c r="BH1086" s="15">
        <v>99.09</v>
      </c>
      <c r="BI1086" s="15">
        <v>77.66</v>
      </c>
      <c r="BJ1086" s="15">
        <v>51.51</v>
      </c>
      <c r="BK1086" s="15">
        <v>73.239999999999995</v>
      </c>
      <c r="BL1086" s="15">
        <v>81.39</v>
      </c>
      <c r="BM1086" s="15">
        <v>128.46</v>
      </c>
      <c r="BN1086" s="16">
        <v>188.03</v>
      </c>
      <c r="BO1086" s="15">
        <v>18</v>
      </c>
      <c r="BP1086" s="15">
        <v>52.22</v>
      </c>
      <c r="BQ1086" s="15">
        <v>74.48</v>
      </c>
    </row>
    <row r="1087" spans="1:69">
      <c r="A1087" s="71">
        <v>41160</v>
      </c>
      <c r="B1087" s="16">
        <v>81.12</v>
      </c>
      <c r="BB1087" s="16">
        <v>94.74</v>
      </c>
      <c r="BC1087" s="16">
        <v>83.16</v>
      </c>
      <c r="BE1087" s="16">
        <v>148.77000000000001</v>
      </c>
      <c r="BF1087" s="15">
        <v>174.7</v>
      </c>
      <c r="BG1087" s="15">
        <v>109.17</v>
      </c>
      <c r="BH1087" s="15">
        <v>99.44</v>
      </c>
      <c r="BI1087" s="15">
        <v>74.540000000000006</v>
      </c>
      <c r="BJ1087" s="15">
        <v>51.48</v>
      </c>
      <c r="BK1087" s="15">
        <v>72.819999999999993</v>
      </c>
      <c r="BL1087" s="15">
        <v>81.64</v>
      </c>
      <c r="BM1087" s="15">
        <v>129.68</v>
      </c>
      <c r="BN1087" s="16">
        <v>185.07</v>
      </c>
      <c r="BO1087" s="15">
        <v>18</v>
      </c>
      <c r="BP1087" s="15">
        <v>51.52</v>
      </c>
      <c r="BQ1087" s="15">
        <v>74.900000000000006</v>
      </c>
    </row>
    <row r="1088" spans="1:69">
      <c r="A1088" s="71">
        <v>41167</v>
      </c>
      <c r="B1088" s="16">
        <v>82.03</v>
      </c>
      <c r="BB1088" s="16">
        <v>94.96</v>
      </c>
      <c r="BC1088" s="16">
        <v>83.24</v>
      </c>
      <c r="BE1088" s="16">
        <v>143.94</v>
      </c>
      <c r="BF1088" s="15">
        <v>176.74</v>
      </c>
      <c r="BG1088" s="15">
        <v>110.67</v>
      </c>
      <c r="BH1088" s="15">
        <v>98.46</v>
      </c>
      <c r="BI1088" s="15">
        <v>75.23</v>
      </c>
      <c r="BJ1088" s="15">
        <v>51.93</v>
      </c>
      <c r="BK1088" s="15">
        <v>72.59</v>
      </c>
      <c r="BL1088" s="15">
        <v>79.650000000000006</v>
      </c>
      <c r="BM1088" s="15">
        <v>129.12</v>
      </c>
      <c r="BN1088" s="16">
        <v>188.22</v>
      </c>
      <c r="BO1088" s="15">
        <v>18</v>
      </c>
      <c r="BP1088" s="15">
        <v>52.15</v>
      </c>
      <c r="BQ1088" s="15">
        <v>74.63</v>
      </c>
    </row>
    <row r="1089" spans="1:69">
      <c r="A1089" s="71">
        <v>41174</v>
      </c>
      <c r="B1089" s="16">
        <v>82.29</v>
      </c>
      <c r="BB1089" s="16">
        <v>95.23</v>
      </c>
      <c r="BC1089" s="16">
        <v>82.74</v>
      </c>
      <c r="BE1089" s="16">
        <v>136.77000000000001</v>
      </c>
      <c r="BF1089" s="15">
        <v>171.74</v>
      </c>
      <c r="BG1089" s="15">
        <v>107.64</v>
      </c>
      <c r="BH1089" s="15">
        <v>97.22</v>
      </c>
      <c r="BI1089" s="15">
        <v>69.03</v>
      </c>
      <c r="BJ1089" s="15">
        <v>52.15</v>
      </c>
      <c r="BK1089" s="15">
        <v>68.849999999999994</v>
      </c>
      <c r="BL1089" s="15">
        <v>78.739999999999995</v>
      </c>
      <c r="BM1089" s="15">
        <v>128.38</v>
      </c>
      <c r="BN1089" s="16">
        <v>190.83</v>
      </c>
      <c r="BO1089" s="15">
        <v>16.22</v>
      </c>
      <c r="BP1089" s="15">
        <v>52.98</v>
      </c>
      <c r="BQ1089" s="15">
        <v>74.900000000000006</v>
      </c>
    </row>
    <row r="1090" spans="1:69">
      <c r="A1090" s="71">
        <v>41181</v>
      </c>
      <c r="B1090" s="16">
        <v>81.47</v>
      </c>
      <c r="BB1090" s="16">
        <v>95</v>
      </c>
      <c r="BC1090" s="16">
        <v>82.56</v>
      </c>
      <c r="BE1090" s="16">
        <v>131.72999999999999</v>
      </c>
      <c r="BF1090" s="15">
        <v>168.37</v>
      </c>
      <c r="BG1090" s="15">
        <v>108.37</v>
      </c>
      <c r="BH1090" s="15">
        <v>98.09</v>
      </c>
      <c r="BI1090" s="15">
        <v>71.03</v>
      </c>
      <c r="BJ1090" s="15">
        <v>51.8</v>
      </c>
      <c r="BK1090" s="15">
        <v>70.989999999999995</v>
      </c>
      <c r="BL1090" s="15">
        <v>80.58</v>
      </c>
      <c r="BM1090" s="15">
        <v>128.84</v>
      </c>
      <c r="BN1090" s="16">
        <v>190.45</v>
      </c>
      <c r="BO1090" s="15">
        <v>16</v>
      </c>
      <c r="BP1090" s="15">
        <v>52.77</v>
      </c>
      <c r="BQ1090" s="15">
        <v>74.55</v>
      </c>
    </row>
    <row r="1091" spans="1:69">
      <c r="A1091" s="71">
        <v>41188</v>
      </c>
      <c r="B1091" s="16">
        <v>81.77</v>
      </c>
      <c r="BB1091" s="16">
        <v>94.98</v>
      </c>
      <c r="BC1091" s="16">
        <v>82.85</v>
      </c>
      <c r="BE1091" s="16">
        <v>132.38</v>
      </c>
      <c r="BF1091" s="15">
        <v>168.7</v>
      </c>
      <c r="BG1091" s="15">
        <v>110.31</v>
      </c>
      <c r="BH1091" s="15">
        <v>96.42</v>
      </c>
      <c r="BI1091" s="15">
        <v>72.44</v>
      </c>
      <c r="BJ1091" s="15">
        <v>52.28</v>
      </c>
      <c r="BK1091" s="15">
        <v>71.8</v>
      </c>
      <c r="BL1091" s="15">
        <v>80.59</v>
      </c>
      <c r="BM1091" s="15">
        <v>127.78</v>
      </c>
      <c r="BN1091" s="16">
        <v>191.53</v>
      </c>
      <c r="BO1091" s="15">
        <v>16</v>
      </c>
      <c r="BP1091" s="15">
        <v>52.64</v>
      </c>
      <c r="BQ1091" s="15">
        <v>74.209999999999994</v>
      </c>
    </row>
    <row r="1092" spans="1:69">
      <c r="A1092" s="71">
        <v>41195</v>
      </c>
      <c r="B1092" s="16">
        <v>83.13</v>
      </c>
      <c r="BB1092" s="16">
        <v>95.01</v>
      </c>
      <c r="BC1092" s="16">
        <v>83.43</v>
      </c>
      <c r="BE1092" s="16">
        <v>130.88999999999999</v>
      </c>
      <c r="BF1092" s="15">
        <v>168.25</v>
      </c>
      <c r="BG1092" s="15">
        <v>106.26</v>
      </c>
      <c r="BH1092" s="15">
        <v>93.58</v>
      </c>
      <c r="BI1092" s="15">
        <v>70.86</v>
      </c>
      <c r="BJ1092" s="15">
        <v>51.58</v>
      </c>
      <c r="BK1092" s="15">
        <v>62.47</v>
      </c>
      <c r="BL1092" s="15">
        <v>80.099999999999994</v>
      </c>
      <c r="BM1092" s="15">
        <v>129.44</v>
      </c>
      <c r="BN1092" s="16">
        <v>190.61</v>
      </c>
      <c r="BO1092" s="15">
        <v>16.73</v>
      </c>
      <c r="BP1092" s="15">
        <v>52.33</v>
      </c>
      <c r="BQ1092" s="15">
        <v>74.709999999999994</v>
      </c>
    </row>
    <row r="1093" spans="1:69">
      <c r="A1093" s="71">
        <v>41202</v>
      </c>
      <c r="B1093" s="16">
        <v>84.25</v>
      </c>
      <c r="BB1093" s="16">
        <v>95.3</v>
      </c>
      <c r="BC1093" s="16">
        <v>84.81</v>
      </c>
      <c r="BE1093" s="16">
        <v>130.34</v>
      </c>
      <c r="BF1093" s="15">
        <v>162.47999999999999</v>
      </c>
      <c r="BG1093" s="15">
        <v>107.37</v>
      </c>
      <c r="BH1093" s="15">
        <v>93.6</v>
      </c>
      <c r="BI1093" s="15">
        <v>70.86</v>
      </c>
      <c r="BJ1093" s="15">
        <v>51.6</v>
      </c>
      <c r="BK1093" s="15">
        <v>64.650000000000006</v>
      </c>
      <c r="BL1093" s="15">
        <v>78.39</v>
      </c>
      <c r="BM1093" s="15">
        <v>129.12</v>
      </c>
      <c r="BN1093" s="16">
        <v>190.63</v>
      </c>
      <c r="BO1093" s="15">
        <v>16.5</v>
      </c>
      <c r="BP1093" s="15">
        <v>52.42</v>
      </c>
      <c r="BQ1093" s="15">
        <v>74.650000000000006</v>
      </c>
    </row>
    <row r="1094" spans="1:69">
      <c r="A1094" s="71">
        <v>41209</v>
      </c>
      <c r="B1094" s="16">
        <v>87.84</v>
      </c>
      <c r="BB1094" s="16">
        <v>95.52</v>
      </c>
      <c r="BC1094" s="16">
        <v>88.83</v>
      </c>
      <c r="BE1094" s="16">
        <v>130.86000000000001</v>
      </c>
      <c r="BF1094" s="15">
        <v>154.69999999999999</v>
      </c>
      <c r="BG1094" s="15">
        <v>107.06</v>
      </c>
      <c r="BH1094" s="15">
        <v>94.92</v>
      </c>
      <c r="BI1094" s="15">
        <v>69.739999999999995</v>
      </c>
      <c r="BJ1094" s="15">
        <v>51.56</v>
      </c>
      <c r="BK1094" s="15">
        <v>64.56</v>
      </c>
      <c r="BL1094" s="15">
        <v>78.34</v>
      </c>
      <c r="BM1094" s="15">
        <v>130.61000000000001</v>
      </c>
      <c r="BN1094" s="16">
        <v>191.47</v>
      </c>
      <c r="BO1094" s="15">
        <v>16</v>
      </c>
      <c r="BP1094" s="15">
        <v>52.31</v>
      </c>
      <c r="BQ1094" s="15">
        <v>74.5</v>
      </c>
    </row>
    <row r="1095" spans="1:69">
      <c r="A1095" s="71">
        <v>41216</v>
      </c>
      <c r="B1095" s="16">
        <v>88.58</v>
      </c>
      <c r="BB1095" s="16">
        <v>95.64</v>
      </c>
      <c r="BC1095" s="16">
        <v>88.99</v>
      </c>
      <c r="BE1095" s="16">
        <v>131.1</v>
      </c>
      <c r="BF1095" s="15">
        <v>147.96</v>
      </c>
      <c r="BG1095" s="15">
        <v>108.01</v>
      </c>
      <c r="BH1095" s="15">
        <v>96.32</v>
      </c>
      <c r="BI1095" s="15">
        <v>67.97</v>
      </c>
      <c r="BJ1095" s="15">
        <v>50.61</v>
      </c>
      <c r="BK1095" s="15">
        <v>61.01</v>
      </c>
      <c r="BL1095" s="15">
        <v>77.319999999999993</v>
      </c>
      <c r="BM1095" s="15">
        <v>129.55000000000001</v>
      </c>
      <c r="BN1095" s="16">
        <v>186.71</v>
      </c>
      <c r="BO1095" s="15">
        <v>17.059999999999999</v>
      </c>
      <c r="BP1095" s="15">
        <v>52.14</v>
      </c>
      <c r="BQ1095" s="15">
        <v>74.52</v>
      </c>
    </row>
    <row r="1096" spans="1:69">
      <c r="A1096" s="71">
        <v>41223</v>
      </c>
      <c r="B1096" s="16">
        <v>91.29</v>
      </c>
      <c r="BB1096" s="16">
        <v>95.79</v>
      </c>
      <c r="BC1096" s="16">
        <v>91.6</v>
      </c>
      <c r="BE1096" s="16">
        <v>130.29</v>
      </c>
      <c r="BF1096" s="15">
        <v>140.72999999999999</v>
      </c>
      <c r="BG1096" s="15">
        <v>108.43</v>
      </c>
      <c r="BH1096" s="15">
        <v>96.66</v>
      </c>
      <c r="BI1096" s="15">
        <v>72.55</v>
      </c>
      <c r="BJ1096" s="15">
        <v>51.73</v>
      </c>
      <c r="BK1096" s="15">
        <v>66.81</v>
      </c>
      <c r="BL1096" s="15">
        <v>80.11</v>
      </c>
      <c r="BM1096" s="15">
        <v>129.13999999999999</v>
      </c>
      <c r="BN1096" s="16">
        <v>188.03</v>
      </c>
      <c r="BO1096" s="15">
        <v>18</v>
      </c>
      <c r="BP1096" s="15">
        <v>51.77</v>
      </c>
      <c r="BQ1096" s="15">
        <v>73.58</v>
      </c>
    </row>
    <row r="1097" spans="1:69">
      <c r="A1097" s="71">
        <v>41230</v>
      </c>
      <c r="B1097" s="16">
        <v>94.1</v>
      </c>
      <c r="BB1097" s="16">
        <v>95.84</v>
      </c>
      <c r="BC1097" s="16">
        <v>95.66</v>
      </c>
      <c r="BE1097" s="16">
        <v>129.66</v>
      </c>
      <c r="BF1097" s="15">
        <v>142.27000000000001</v>
      </c>
      <c r="BG1097" s="15">
        <v>107.71</v>
      </c>
      <c r="BH1097" s="15">
        <v>95.07</v>
      </c>
      <c r="BI1097" s="15">
        <v>68.33</v>
      </c>
      <c r="BJ1097" s="15">
        <v>51.48</v>
      </c>
      <c r="BK1097" s="15">
        <v>62.24</v>
      </c>
      <c r="BL1097" s="15">
        <v>77.040000000000006</v>
      </c>
      <c r="BM1097" s="15">
        <v>127.4</v>
      </c>
      <c r="BN1097" s="16">
        <v>186.24</v>
      </c>
      <c r="BO1097" s="15">
        <v>18</v>
      </c>
      <c r="BP1097" s="15">
        <v>54.79</v>
      </c>
      <c r="BQ1097" s="15">
        <v>79.42</v>
      </c>
    </row>
    <row r="1098" spans="1:69">
      <c r="A1098" s="71">
        <v>41237</v>
      </c>
      <c r="B1098" s="16">
        <v>97.9</v>
      </c>
      <c r="BB1098" s="16">
        <v>96.98</v>
      </c>
      <c r="BC1098" s="16">
        <v>98.5</v>
      </c>
      <c r="BE1098" s="16">
        <v>128.6</v>
      </c>
      <c r="BF1098" s="15">
        <v>142.21</v>
      </c>
      <c r="BG1098" s="15">
        <v>104.89</v>
      </c>
      <c r="BH1098" s="15">
        <v>96.86</v>
      </c>
      <c r="BI1098" s="15">
        <v>67.430000000000007</v>
      </c>
      <c r="BJ1098" s="15">
        <v>50.9</v>
      </c>
      <c r="BK1098" s="15">
        <v>67</v>
      </c>
      <c r="BL1098" s="15">
        <v>76.86</v>
      </c>
      <c r="BM1098" s="15">
        <v>128.63999999999999</v>
      </c>
      <c r="BN1098" s="16">
        <v>188.14</v>
      </c>
      <c r="BO1098" s="15">
        <v>18</v>
      </c>
      <c r="BP1098" s="15">
        <v>57.73</v>
      </c>
      <c r="BQ1098" s="15">
        <v>80.010000000000005</v>
      </c>
    </row>
    <row r="1099" spans="1:69">
      <c r="A1099" s="71">
        <v>41244</v>
      </c>
      <c r="B1099" s="16">
        <v>98.21</v>
      </c>
      <c r="BB1099" s="16">
        <v>97.22</v>
      </c>
      <c r="BC1099" s="16">
        <v>98.58</v>
      </c>
      <c r="BE1099" s="16">
        <v>130.77000000000001</v>
      </c>
      <c r="BF1099" s="15">
        <v>143.79</v>
      </c>
      <c r="BG1099" s="15">
        <v>106.71</v>
      </c>
      <c r="BH1099" s="15">
        <v>93.41</v>
      </c>
      <c r="BI1099" s="15">
        <v>66.67</v>
      </c>
      <c r="BJ1099" s="15">
        <v>50.94</v>
      </c>
      <c r="BK1099" s="15">
        <v>60.37</v>
      </c>
      <c r="BL1099" s="15">
        <v>76.58</v>
      </c>
      <c r="BM1099" s="15">
        <v>129.41999999999999</v>
      </c>
      <c r="BN1099" s="16">
        <v>190.69</v>
      </c>
      <c r="BO1099" s="15">
        <v>18</v>
      </c>
      <c r="BP1099" s="15">
        <v>57.48</v>
      </c>
      <c r="BQ1099" s="15">
        <v>79.69</v>
      </c>
    </row>
    <row r="1100" spans="1:69">
      <c r="A1100" s="71">
        <v>41251</v>
      </c>
      <c r="B1100" s="16">
        <v>96.17</v>
      </c>
      <c r="BB1100" s="16">
        <v>97.27</v>
      </c>
      <c r="BC1100" s="16">
        <v>96.55</v>
      </c>
      <c r="BE1100" s="16">
        <v>129.97</v>
      </c>
      <c r="BF1100" s="15">
        <v>143.51</v>
      </c>
      <c r="BG1100" s="15">
        <v>103.03</v>
      </c>
      <c r="BH1100" s="15">
        <v>91.38</v>
      </c>
      <c r="BI1100" s="15">
        <v>65.790000000000006</v>
      </c>
      <c r="BJ1100" s="15">
        <v>50.11</v>
      </c>
      <c r="BK1100" s="15">
        <v>63.84</v>
      </c>
      <c r="BL1100" s="15">
        <v>77.94</v>
      </c>
      <c r="BM1100" s="15">
        <v>128.94999999999999</v>
      </c>
      <c r="BN1100" s="16">
        <v>190.11</v>
      </c>
      <c r="BO1100" s="15">
        <v>18</v>
      </c>
      <c r="BP1100" s="15">
        <v>56.96</v>
      </c>
      <c r="BQ1100" s="15">
        <v>79.83</v>
      </c>
    </row>
    <row r="1101" spans="1:69">
      <c r="A1101" s="71">
        <v>41258</v>
      </c>
      <c r="B1101" s="16">
        <v>94.93</v>
      </c>
      <c r="BB1101" s="16">
        <v>97.28</v>
      </c>
      <c r="BC1101" s="16">
        <v>95.67</v>
      </c>
      <c r="BE1101" s="16">
        <v>129.71</v>
      </c>
      <c r="BF1101" s="15">
        <v>144</v>
      </c>
      <c r="BG1101" s="15">
        <v>101.92</v>
      </c>
      <c r="BH1101" s="15">
        <v>92.23</v>
      </c>
      <c r="BI1101" s="15">
        <v>65.319999999999993</v>
      </c>
      <c r="BJ1101" s="15">
        <v>50.76</v>
      </c>
      <c r="BK1101" s="15">
        <v>63</v>
      </c>
      <c r="BL1101" s="15">
        <v>79.05</v>
      </c>
      <c r="BM1101" s="15">
        <v>129.24</v>
      </c>
      <c r="BN1101" s="16">
        <v>190.89</v>
      </c>
      <c r="BO1101" s="15">
        <v>18</v>
      </c>
      <c r="BP1101" s="15">
        <v>56.77</v>
      </c>
      <c r="BQ1101" s="15">
        <v>79.95</v>
      </c>
    </row>
    <row r="1102" spans="1:69">
      <c r="A1102" s="71">
        <v>41265</v>
      </c>
      <c r="B1102" s="16">
        <v>98.17</v>
      </c>
      <c r="BB1102" s="16">
        <v>97.41</v>
      </c>
      <c r="BC1102" s="16">
        <v>99.57</v>
      </c>
      <c r="BE1102" s="16">
        <v>130.44999999999999</v>
      </c>
      <c r="BF1102" s="15">
        <v>143.83000000000001</v>
      </c>
      <c r="BG1102" s="15">
        <v>104.15</v>
      </c>
      <c r="BH1102" s="15">
        <v>94.61</v>
      </c>
      <c r="BI1102" s="15">
        <v>64.83</v>
      </c>
      <c r="BJ1102" s="15">
        <v>51.25</v>
      </c>
      <c r="BK1102" s="15">
        <v>61.67</v>
      </c>
      <c r="BL1102" s="15">
        <v>79.400000000000006</v>
      </c>
      <c r="BM1102" s="15">
        <v>130.91</v>
      </c>
      <c r="BN1102" s="16">
        <v>189.58</v>
      </c>
      <c r="BO1102" s="15">
        <v>18</v>
      </c>
      <c r="BP1102" s="15">
        <v>57.19</v>
      </c>
      <c r="BQ1102" s="15">
        <v>77.66</v>
      </c>
    </row>
    <row r="1103" spans="1:69">
      <c r="A1103" s="71">
        <v>41272</v>
      </c>
      <c r="B1103" s="16">
        <v>102.06</v>
      </c>
      <c r="BB1103" s="16">
        <v>97.94</v>
      </c>
      <c r="BC1103" s="16">
        <v>102.94</v>
      </c>
      <c r="BE1103" s="16">
        <v>131.03</v>
      </c>
      <c r="BF1103" s="15">
        <v>143.69999999999999</v>
      </c>
      <c r="BG1103" s="15">
        <v>105.06</v>
      </c>
      <c r="BH1103" s="15">
        <v>95.63</v>
      </c>
      <c r="BI1103" s="15">
        <v>66.14</v>
      </c>
      <c r="BJ1103" s="15">
        <v>50.56</v>
      </c>
      <c r="BK1103" s="15">
        <v>61.9</v>
      </c>
      <c r="BL1103" s="15">
        <v>76.86</v>
      </c>
      <c r="BM1103" s="15">
        <v>130.78</v>
      </c>
      <c r="BN1103" s="16">
        <v>190.16</v>
      </c>
      <c r="BO1103" s="15">
        <v>18</v>
      </c>
      <c r="BP1103" s="15">
        <v>56.62</v>
      </c>
      <c r="BQ1103" s="15">
        <v>79.069999999999993</v>
      </c>
    </row>
    <row r="1104" spans="1:69">
      <c r="A1104" s="71">
        <v>41279</v>
      </c>
      <c r="B1104" s="16">
        <v>104.98</v>
      </c>
      <c r="BB1104" s="16">
        <v>98.67</v>
      </c>
      <c r="BC1104" s="75" t="s">
        <v>98</v>
      </c>
      <c r="BE1104" s="16">
        <v>132.49</v>
      </c>
      <c r="BF1104" s="15">
        <v>144.38</v>
      </c>
      <c r="BG1104" s="15">
        <v>107.75</v>
      </c>
      <c r="BH1104" s="15">
        <v>97.22</v>
      </c>
      <c r="BI1104" s="15">
        <v>66.17</v>
      </c>
      <c r="BJ1104" s="15">
        <v>50.33</v>
      </c>
      <c r="BK1104" s="15">
        <v>63.24</v>
      </c>
      <c r="BL1104" s="15">
        <v>78.14</v>
      </c>
      <c r="BM1104" s="15">
        <v>128.19999999999999</v>
      </c>
      <c r="BN1104" s="16">
        <v>195.75</v>
      </c>
      <c r="BO1104" s="15">
        <v>18</v>
      </c>
      <c r="BP1104" s="15">
        <v>58.74</v>
      </c>
      <c r="BQ1104" s="15">
        <v>78.08</v>
      </c>
    </row>
    <row r="1105" spans="1:69">
      <c r="A1105" s="71">
        <v>41286</v>
      </c>
      <c r="B1105" s="16">
        <v>103.81</v>
      </c>
      <c r="BB1105" s="16">
        <v>98.89</v>
      </c>
      <c r="BC1105" s="75"/>
      <c r="BE1105" s="16">
        <v>136.88999999999999</v>
      </c>
      <c r="BF1105" s="15">
        <v>147.69999999999999</v>
      </c>
      <c r="BG1105" s="15">
        <v>108.08</v>
      </c>
      <c r="BH1105" s="15">
        <v>97.86</v>
      </c>
      <c r="BI1105" s="15">
        <v>66.97</v>
      </c>
      <c r="BJ1105" s="15">
        <v>50.38</v>
      </c>
      <c r="BK1105" s="15">
        <v>57.87</v>
      </c>
      <c r="BL1105" s="15">
        <v>81.349999999999994</v>
      </c>
      <c r="BM1105" s="15">
        <v>126.77</v>
      </c>
      <c r="BN1105" s="16">
        <v>202.52</v>
      </c>
      <c r="BO1105" s="15">
        <v>18</v>
      </c>
      <c r="BP1105" s="15">
        <v>57.74</v>
      </c>
      <c r="BQ1105" s="15">
        <v>79.39</v>
      </c>
    </row>
    <row r="1106" spans="1:69">
      <c r="A1106" s="71">
        <v>41293</v>
      </c>
      <c r="B1106" s="16">
        <v>101.23</v>
      </c>
      <c r="BB1106" s="74">
        <v>99.21</v>
      </c>
      <c r="BC1106" s="75"/>
      <c r="BE1106" s="16">
        <v>137.15</v>
      </c>
      <c r="BF1106" s="15">
        <v>149.68</v>
      </c>
      <c r="BG1106" s="15">
        <v>108.52</v>
      </c>
      <c r="BH1106" s="15">
        <v>101.65</v>
      </c>
      <c r="BI1106" s="15">
        <v>68.03</v>
      </c>
      <c r="BJ1106" s="15">
        <v>50.07</v>
      </c>
      <c r="BK1106" s="15">
        <v>58.5</v>
      </c>
      <c r="BL1106" s="15">
        <v>81.709999999999994</v>
      </c>
      <c r="BM1106" s="15">
        <v>128.09</v>
      </c>
      <c r="BN1106" s="16">
        <v>206.55</v>
      </c>
      <c r="BO1106" s="15">
        <v>18</v>
      </c>
      <c r="BP1106" s="15">
        <v>56.95</v>
      </c>
      <c r="BQ1106" s="15">
        <v>79.62</v>
      </c>
    </row>
    <row r="1107" spans="1:69">
      <c r="A1107" s="71">
        <v>41300</v>
      </c>
      <c r="B1107" s="16">
        <v>98.08</v>
      </c>
      <c r="BB1107" s="16">
        <v>99.46</v>
      </c>
      <c r="BC1107" s="75"/>
      <c r="BE1107" s="16">
        <v>137.27000000000001</v>
      </c>
      <c r="BF1107" s="15">
        <v>149.77000000000001</v>
      </c>
      <c r="BG1107" s="15">
        <v>110.68</v>
      </c>
      <c r="BH1107" s="15">
        <v>102.24</v>
      </c>
      <c r="BI1107" s="15">
        <v>66.98</v>
      </c>
      <c r="BJ1107" s="15">
        <v>50.36</v>
      </c>
      <c r="BK1107" s="15">
        <v>61.58</v>
      </c>
      <c r="BL1107" s="15">
        <v>80.540000000000006</v>
      </c>
      <c r="BM1107" s="15">
        <v>130</v>
      </c>
      <c r="BN1107" s="16">
        <v>209.48</v>
      </c>
      <c r="BO1107" s="15">
        <v>18</v>
      </c>
      <c r="BP1107" s="15">
        <v>57.16</v>
      </c>
      <c r="BQ1107" s="15">
        <v>79.11</v>
      </c>
    </row>
    <row r="1108" spans="1:69">
      <c r="A1108" s="71">
        <v>41307</v>
      </c>
      <c r="B1108" s="16">
        <v>99.43</v>
      </c>
      <c r="BB1108" s="16">
        <v>99.81</v>
      </c>
      <c r="BC1108" s="75"/>
      <c r="BE1108" s="16">
        <v>137.13</v>
      </c>
      <c r="BF1108" s="15">
        <v>148.74</v>
      </c>
      <c r="BG1108" s="15">
        <v>112.73</v>
      </c>
      <c r="BH1108" s="15">
        <v>102.36</v>
      </c>
      <c r="BI1108" s="15">
        <v>66.540000000000006</v>
      </c>
      <c r="BJ1108" s="15">
        <v>50.42</v>
      </c>
      <c r="BK1108" s="15">
        <v>59.98</v>
      </c>
      <c r="BL1108" s="15">
        <v>82.19</v>
      </c>
      <c r="BM1108" s="15">
        <v>129.29</v>
      </c>
      <c r="BN1108" s="16">
        <v>211.78</v>
      </c>
      <c r="BO1108" s="15">
        <v>18</v>
      </c>
      <c r="BP1108" s="15">
        <v>57.39</v>
      </c>
      <c r="BQ1108" s="15">
        <v>79.36</v>
      </c>
    </row>
    <row r="1109" spans="1:69">
      <c r="A1109" s="71">
        <v>41314</v>
      </c>
      <c r="B1109" s="16">
        <v>100.27</v>
      </c>
      <c r="BB1109" s="16">
        <v>99.91</v>
      </c>
      <c r="BC1109" s="75"/>
      <c r="BE1109" s="16">
        <v>138.29</v>
      </c>
      <c r="BF1109" s="15">
        <v>150.13999999999999</v>
      </c>
      <c r="BG1109" s="15">
        <v>113.56</v>
      </c>
      <c r="BH1109" s="15">
        <v>103.11</v>
      </c>
      <c r="BI1109" s="15">
        <v>67.02</v>
      </c>
      <c r="BJ1109" s="15">
        <v>50.65</v>
      </c>
      <c r="BK1109" s="15">
        <v>61.89</v>
      </c>
      <c r="BL1109" s="15">
        <v>76.36</v>
      </c>
      <c r="BM1109" s="15">
        <v>130.38</v>
      </c>
      <c r="BN1109" s="16">
        <v>210.85</v>
      </c>
      <c r="BO1109" s="15">
        <v>18</v>
      </c>
      <c r="BP1109" s="15">
        <v>57.06</v>
      </c>
      <c r="BQ1109" s="15">
        <v>79.459999999999994</v>
      </c>
    </row>
    <row r="1110" spans="1:69">
      <c r="A1110" s="71">
        <v>41321</v>
      </c>
      <c r="B1110" s="16">
        <v>100.96</v>
      </c>
      <c r="BB1110" s="16">
        <v>100.11</v>
      </c>
      <c r="BC1110" s="75"/>
      <c r="BE1110" s="16">
        <v>139.29</v>
      </c>
      <c r="BF1110" s="15">
        <v>147.58000000000001</v>
      </c>
      <c r="BG1110" s="15">
        <v>115.45</v>
      </c>
      <c r="BH1110" s="15">
        <v>105.58</v>
      </c>
      <c r="BI1110" s="15">
        <v>67.64</v>
      </c>
      <c r="BJ1110" s="15">
        <v>50.02</v>
      </c>
      <c r="BK1110" s="15">
        <v>63.28</v>
      </c>
      <c r="BL1110" s="15">
        <v>81.09</v>
      </c>
      <c r="BM1110" s="15">
        <v>130.97999999999999</v>
      </c>
      <c r="BN1110" s="16">
        <v>198.88</v>
      </c>
      <c r="BO1110" s="15">
        <v>18</v>
      </c>
      <c r="BP1110" s="15">
        <v>57.42</v>
      </c>
      <c r="BQ1110" s="15">
        <v>78.989999999999995</v>
      </c>
    </row>
    <row r="1111" spans="1:69">
      <c r="A1111" s="71">
        <v>41328</v>
      </c>
      <c r="B1111" s="16">
        <v>101.66</v>
      </c>
      <c r="BB1111" s="16">
        <v>100.22</v>
      </c>
      <c r="BC1111" s="75"/>
      <c r="BE1111" s="16">
        <v>140.91999999999999</v>
      </c>
      <c r="BF1111" s="15">
        <v>145.38999999999999</v>
      </c>
      <c r="BG1111" s="15">
        <v>118.27</v>
      </c>
      <c r="BH1111" s="15">
        <v>105.62</v>
      </c>
      <c r="BI1111" s="15">
        <v>68.08</v>
      </c>
      <c r="BJ1111" s="15">
        <v>50.49</v>
      </c>
      <c r="BK1111" s="15">
        <v>62.8</v>
      </c>
      <c r="BL1111" s="15">
        <v>77.239999999999995</v>
      </c>
      <c r="BM1111" s="15">
        <v>130.97999999999999</v>
      </c>
      <c r="BN1111" s="16">
        <v>182.84</v>
      </c>
      <c r="BO1111" s="15">
        <v>18</v>
      </c>
      <c r="BP1111" s="15">
        <v>57</v>
      </c>
      <c r="BQ1111" s="15">
        <v>79.73</v>
      </c>
    </row>
    <row r="1112" spans="1:69">
      <c r="A1112" s="71">
        <v>41335</v>
      </c>
      <c r="B1112" s="16">
        <v>104.52</v>
      </c>
      <c r="BB1112" s="16">
        <v>100.68</v>
      </c>
      <c r="BC1112" s="75"/>
      <c r="BE1112" s="16">
        <v>142.35</v>
      </c>
      <c r="BF1112" s="15">
        <v>142.56</v>
      </c>
      <c r="BG1112" s="15">
        <v>118.43</v>
      </c>
      <c r="BH1112" s="15">
        <v>106.59</v>
      </c>
      <c r="BI1112" s="15">
        <v>66.87</v>
      </c>
      <c r="BJ1112" s="15">
        <v>49.58</v>
      </c>
      <c r="BK1112" s="15">
        <v>62.84</v>
      </c>
      <c r="BL1112" s="15">
        <v>77.459999999999994</v>
      </c>
      <c r="BM1112" s="15">
        <v>131.71</v>
      </c>
      <c r="BN1112" s="16">
        <v>173.92</v>
      </c>
      <c r="BO1112" s="15">
        <v>18</v>
      </c>
      <c r="BP1112" s="15">
        <v>58.08</v>
      </c>
      <c r="BQ1112" s="15">
        <v>79.59</v>
      </c>
    </row>
    <row r="1113" spans="1:69">
      <c r="A1113" s="71">
        <v>41342</v>
      </c>
      <c r="B1113" s="16">
        <v>107.82</v>
      </c>
      <c r="BB1113" s="16">
        <v>101.57</v>
      </c>
      <c r="BC1113" s="75"/>
      <c r="BE1113" s="16">
        <v>143.21</v>
      </c>
      <c r="BF1113" s="15">
        <v>142.19</v>
      </c>
      <c r="BG1113" s="15">
        <v>119.67</v>
      </c>
      <c r="BH1113" s="15">
        <v>106.86</v>
      </c>
      <c r="BI1113" s="15">
        <v>66.59</v>
      </c>
      <c r="BJ1113" s="15">
        <v>50.57</v>
      </c>
      <c r="BK1113" s="15">
        <v>62.38</v>
      </c>
      <c r="BL1113" s="15">
        <v>74.37</v>
      </c>
      <c r="BM1113" s="15">
        <v>131.41999999999999</v>
      </c>
      <c r="BN1113" s="16">
        <v>174.63</v>
      </c>
      <c r="BO1113" s="15">
        <v>18</v>
      </c>
      <c r="BP1113" s="15">
        <v>58.17</v>
      </c>
      <c r="BQ1113" s="15">
        <v>80.02</v>
      </c>
    </row>
    <row r="1114" spans="1:69">
      <c r="A1114" s="71">
        <v>41349</v>
      </c>
      <c r="B1114" s="16">
        <v>107.78</v>
      </c>
      <c r="BB1114" s="16">
        <v>101.69</v>
      </c>
      <c r="BC1114" s="75"/>
      <c r="BE1114" s="16">
        <v>145.47999999999999</v>
      </c>
      <c r="BF1114" s="15">
        <v>142.41999999999999</v>
      </c>
      <c r="BG1114" s="15">
        <v>120.86</v>
      </c>
      <c r="BH1114" s="15">
        <v>106.12</v>
      </c>
      <c r="BI1114" s="15">
        <v>66.849999999999994</v>
      </c>
      <c r="BJ1114" s="15">
        <v>51.79</v>
      </c>
      <c r="BK1114" s="15">
        <v>63.69</v>
      </c>
      <c r="BL1114" s="15">
        <v>82.9</v>
      </c>
      <c r="BM1114" s="15">
        <v>132.1</v>
      </c>
      <c r="BN1114" s="16">
        <v>173.7</v>
      </c>
      <c r="BO1114" s="15">
        <v>18</v>
      </c>
      <c r="BP1114" s="15">
        <v>56.48</v>
      </c>
      <c r="BQ1114" s="15">
        <v>79.75</v>
      </c>
    </row>
    <row r="1115" spans="1:69">
      <c r="A1115" s="71">
        <v>41356</v>
      </c>
      <c r="B1115" s="16">
        <v>106.68</v>
      </c>
      <c r="BB1115" s="16">
        <v>101.89</v>
      </c>
      <c r="BC1115" s="75"/>
      <c r="BE1115" s="16">
        <v>148.80000000000001</v>
      </c>
      <c r="BF1115" s="15">
        <v>142.36000000000001</v>
      </c>
      <c r="BG1115" s="15">
        <v>121.03</v>
      </c>
      <c r="BH1115" s="15">
        <v>107.24</v>
      </c>
      <c r="BI1115" s="15">
        <v>68.83</v>
      </c>
      <c r="BJ1115" s="15">
        <v>52.04</v>
      </c>
      <c r="BK1115" s="15">
        <v>67.47</v>
      </c>
      <c r="BL1115" s="15">
        <v>84.42</v>
      </c>
      <c r="BM1115" s="15">
        <v>133.30000000000001</v>
      </c>
      <c r="BN1115" s="16">
        <v>171.41</v>
      </c>
      <c r="BO1115" s="15">
        <v>18</v>
      </c>
      <c r="BP1115" s="15">
        <v>56.8</v>
      </c>
      <c r="BQ1115" s="15">
        <v>79.61</v>
      </c>
    </row>
    <row r="1116" spans="1:69">
      <c r="A1116" s="71">
        <v>41363</v>
      </c>
      <c r="B1116" s="16">
        <v>106.69</v>
      </c>
      <c r="BB1116" s="74">
        <v>102.06</v>
      </c>
      <c r="BC1116" s="75"/>
      <c r="BE1116" s="16">
        <v>152.49</v>
      </c>
      <c r="BF1116" s="15">
        <v>146.11000000000001</v>
      </c>
      <c r="BG1116" s="15">
        <v>122.32</v>
      </c>
      <c r="BH1116" s="15">
        <v>108.93</v>
      </c>
      <c r="BI1116" s="15">
        <v>68.72</v>
      </c>
      <c r="BJ1116" s="15">
        <v>52.72</v>
      </c>
      <c r="BK1116" s="15">
        <v>67.22</v>
      </c>
      <c r="BL1116" s="15">
        <v>85.05</v>
      </c>
      <c r="BM1116" s="15">
        <v>134.08000000000001</v>
      </c>
      <c r="BN1116" s="16">
        <v>174.39</v>
      </c>
      <c r="BO1116" s="15">
        <v>18</v>
      </c>
      <c r="BP1116" s="15">
        <v>57.75</v>
      </c>
      <c r="BQ1116" s="15">
        <v>80.39</v>
      </c>
    </row>
    <row r="1117" spans="1:69">
      <c r="A1117" s="71">
        <v>41370</v>
      </c>
      <c r="B1117" s="16">
        <v>106.51</v>
      </c>
      <c r="BB1117" s="16">
        <v>102.28</v>
      </c>
      <c r="BC1117" s="75"/>
      <c r="BE1117" s="16">
        <v>152.27000000000001</v>
      </c>
      <c r="BF1117" s="15">
        <v>149.9</v>
      </c>
      <c r="BG1117" s="15">
        <v>121.53</v>
      </c>
      <c r="BH1117" s="15">
        <v>108.78</v>
      </c>
      <c r="BI1117" s="15">
        <v>69.849999999999994</v>
      </c>
      <c r="BJ1117" s="15">
        <v>51.44</v>
      </c>
      <c r="BK1117" s="15">
        <v>63.87</v>
      </c>
      <c r="BL1117" s="15">
        <v>83.49</v>
      </c>
      <c r="BM1117" s="15">
        <v>133.6</v>
      </c>
      <c r="BN1117" s="16">
        <v>164.67</v>
      </c>
      <c r="BO1117" s="15">
        <v>18</v>
      </c>
      <c r="BP1117" s="15">
        <v>57.92</v>
      </c>
      <c r="BQ1117" s="15">
        <v>79.930000000000007</v>
      </c>
    </row>
    <row r="1118" spans="1:69">
      <c r="A1118" s="71">
        <v>41377</v>
      </c>
      <c r="B1118" s="16">
        <v>106.94</v>
      </c>
      <c r="BB1118" s="74">
        <v>102.51</v>
      </c>
      <c r="BC1118" s="75"/>
      <c r="BE1118" s="16">
        <v>153.24</v>
      </c>
      <c r="BF1118" s="15">
        <v>155.65</v>
      </c>
      <c r="BG1118" s="15">
        <v>122.59</v>
      </c>
      <c r="BH1118" s="15">
        <v>109.7</v>
      </c>
      <c r="BI1118" s="15">
        <v>72.2</v>
      </c>
      <c r="BJ1118" s="15">
        <v>53.43</v>
      </c>
      <c r="BK1118" s="15">
        <v>65.08</v>
      </c>
      <c r="BL1118" s="15">
        <v>83.76</v>
      </c>
      <c r="BM1118" s="15">
        <v>132.63999999999999</v>
      </c>
      <c r="BN1118" s="16">
        <v>152.63999999999999</v>
      </c>
      <c r="BO1118" s="15">
        <v>18</v>
      </c>
      <c r="BP1118" s="15">
        <v>57.01</v>
      </c>
      <c r="BQ1118" s="15">
        <v>79.84</v>
      </c>
    </row>
    <row r="1119" spans="1:69">
      <c r="A1119" s="71">
        <v>41384</v>
      </c>
      <c r="B1119" s="16">
        <v>107.21</v>
      </c>
      <c r="BB1119" s="16">
        <v>102.75</v>
      </c>
      <c r="BC1119" s="75"/>
      <c r="BE1119" s="16">
        <v>160.75</v>
      </c>
      <c r="BF1119" s="15">
        <v>165.62</v>
      </c>
      <c r="BG1119" s="15">
        <v>123.7</v>
      </c>
      <c r="BH1119" s="15">
        <v>112.37</v>
      </c>
      <c r="BI1119" s="15">
        <v>73.14</v>
      </c>
      <c r="BJ1119" s="15">
        <v>53.31</v>
      </c>
      <c r="BK1119" s="15">
        <v>68.23</v>
      </c>
      <c r="BL1119" s="15">
        <v>85.81</v>
      </c>
      <c r="BM1119" s="15">
        <v>136.72999999999999</v>
      </c>
      <c r="BN1119" s="16">
        <v>147.22999999999999</v>
      </c>
      <c r="BO1119" s="15">
        <v>18</v>
      </c>
      <c r="BP1119" s="15">
        <v>56.86</v>
      </c>
      <c r="BQ1119" s="15">
        <v>79.81</v>
      </c>
    </row>
    <row r="1120" spans="1:69">
      <c r="A1120" s="71">
        <v>41391</v>
      </c>
      <c r="B1120" s="16">
        <v>107.73</v>
      </c>
      <c r="BB1120" s="74">
        <v>102.83</v>
      </c>
      <c r="BC1120" s="75"/>
      <c r="BE1120" s="16">
        <v>169.65</v>
      </c>
      <c r="BF1120" s="15">
        <v>173.38</v>
      </c>
      <c r="BG1120" s="15">
        <v>125.3</v>
      </c>
      <c r="BH1120" s="15">
        <v>115.72</v>
      </c>
      <c r="BI1120" s="15">
        <v>73.930000000000007</v>
      </c>
      <c r="BJ1120" s="15">
        <v>54</v>
      </c>
      <c r="BK1120" s="15">
        <v>71.989999999999995</v>
      </c>
      <c r="BL1120" s="15">
        <v>85.98</v>
      </c>
      <c r="BM1120" s="15">
        <v>138.80000000000001</v>
      </c>
      <c r="BN1120" s="16">
        <v>139.24</v>
      </c>
      <c r="BO1120" s="15">
        <v>18</v>
      </c>
      <c r="BP1120" s="15">
        <v>57.34</v>
      </c>
      <c r="BQ1120" s="15">
        <v>79.88</v>
      </c>
    </row>
    <row r="1121" spans="1:69">
      <c r="A1121" s="71">
        <v>41398</v>
      </c>
      <c r="B1121" s="16">
        <v>107.02</v>
      </c>
      <c r="BB1121" s="16">
        <v>103.2</v>
      </c>
      <c r="BC1121" s="75"/>
      <c r="BE1121" s="16">
        <v>178.53</v>
      </c>
      <c r="BF1121" s="15">
        <v>178.81</v>
      </c>
      <c r="BG1121" s="15">
        <v>128.01</v>
      </c>
      <c r="BH1121" s="15">
        <v>118.19</v>
      </c>
      <c r="BI1121" s="15">
        <v>71.81</v>
      </c>
      <c r="BJ1121" s="15">
        <v>53.52</v>
      </c>
      <c r="BK1121" s="15">
        <v>71.81</v>
      </c>
      <c r="BL1121" s="15">
        <v>86.09</v>
      </c>
      <c r="BM1121" s="15">
        <v>139.97999999999999</v>
      </c>
      <c r="BN1121" s="16">
        <v>136.44</v>
      </c>
      <c r="BO1121" s="15">
        <v>18</v>
      </c>
      <c r="BP1121" s="15">
        <v>56.91</v>
      </c>
      <c r="BQ1121" s="15">
        <v>79.55</v>
      </c>
    </row>
    <row r="1122" spans="1:69">
      <c r="A1122" s="71">
        <v>41405</v>
      </c>
      <c r="B1122" s="16">
        <v>107.49</v>
      </c>
      <c r="BB1122" s="74">
        <v>103.73</v>
      </c>
      <c r="BC1122" s="75"/>
      <c r="BE1122" s="16">
        <v>187.48</v>
      </c>
      <c r="BF1122" s="15">
        <v>180.77</v>
      </c>
      <c r="BG1122" s="15">
        <v>129.85</v>
      </c>
      <c r="BH1122" s="15">
        <v>122.77</v>
      </c>
      <c r="BI1122" s="15">
        <v>69.94</v>
      </c>
      <c r="BJ1122" s="15">
        <v>53.38</v>
      </c>
      <c r="BK1122" s="15">
        <v>69.66</v>
      </c>
      <c r="BL1122" s="15">
        <v>87.23</v>
      </c>
      <c r="BM1122" s="15">
        <v>141.91</v>
      </c>
      <c r="BN1122" s="16">
        <v>128.99</v>
      </c>
      <c r="BO1122" s="15">
        <v>18</v>
      </c>
      <c r="BP1122" s="15">
        <v>56.99</v>
      </c>
      <c r="BQ1122" s="15">
        <v>79.91</v>
      </c>
    </row>
    <row r="1123" spans="1:69">
      <c r="A1123" s="71">
        <v>41412</v>
      </c>
      <c r="B1123" s="16">
        <v>111.12</v>
      </c>
      <c r="BB1123" s="16">
        <v>104.76</v>
      </c>
      <c r="BC1123" s="75"/>
      <c r="BE1123" s="16">
        <v>197.23</v>
      </c>
      <c r="BF1123" s="15">
        <v>180.99</v>
      </c>
      <c r="BG1123" s="15">
        <v>136.02000000000001</v>
      </c>
      <c r="BH1123" s="15">
        <v>130.1</v>
      </c>
      <c r="BI1123" s="15">
        <v>74.010000000000005</v>
      </c>
      <c r="BJ1123" s="15">
        <v>53.64</v>
      </c>
      <c r="BK1123" s="15">
        <v>73.91</v>
      </c>
      <c r="BL1123" s="15">
        <v>87.95</v>
      </c>
      <c r="BM1123" s="15">
        <v>143.53</v>
      </c>
      <c r="BN1123" s="16">
        <v>133.66</v>
      </c>
      <c r="BO1123" s="15">
        <v>18</v>
      </c>
      <c r="BP1123" s="15">
        <v>57.65</v>
      </c>
      <c r="BQ1123" s="15">
        <v>79.540000000000006</v>
      </c>
    </row>
    <row r="1124" spans="1:69">
      <c r="A1124" s="71">
        <v>41419</v>
      </c>
      <c r="B1124" s="16">
        <v>113.53</v>
      </c>
      <c r="BB1124" s="74">
        <v>104.92</v>
      </c>
      <c r="BC1124" s="75"/>
      <c r="BE1124" s="16">
        <v>203.55</v>
      </c>
      <c r="BF1124" s="15">
        <v>184.07</v>
      </c>
      <c r="BG1124" s="15">
        <v>139.32</v>
      </c>
      <c r="BH1124" s="15">
        <v>132.94</v>
      </c>
      <c r="BI1124" s="15">
        <v>77.7</v>
      </c>
      <c r="BJ1124" s="15">
        <v>53.19</v>
      </c>
      <c r="BK1124" s="15">
        <v>70.31</v>
      </c>
      <c r="BL1124" s="15">
        <v>88.11</v>
      </c>
      <c r="BM1124" s="15">
        <v>145.77000000000001</v>
      </c>
      <c r="BN1124" s="16">
        <v>138.12</v>
      </c>
      <c r="BO1124" s="15">
        <v>18</v>
      </c>
      <c r="BP1124" s="15">
        <v>57</v>
      </c>
      <c r="BQ1124" s="15">
        <v>79.7</v>
      </c>
    </row>
    <row r="1125" spans="1:69">
      <c r="A1125" s="71">
        <v>41426</v>
      </c>
      <c r="B1125" s="16">
        <v>113.21</v>
      </c>
      <c r="BB1125" s="16">
        <v>105.35</v>
      </c>
      <c r="BC1125" s="75"/>
      <c r="BE1125" s="16">
        <v>203.42</v>
      </c>
      <c r="BF1125" s="15">
        <v>183.34</v>
      </c>
      <c r="BG1125" s="15">
        <v>143.69</v>
      </c>
      <c r="BH1125" s="15">
        <v>132.29</v>
      </c>
      <c r="BI1125" s="15">
        <v>78.14</v>
      </c>
      <c r="BJ1125" s="15">
        <v>53.58</v>
      </c>
      <c r="BK1125" s="15">
        <v>72.8</v>
      </c>
      <c r="BL1125" s="15">
        <v>86.67</v>
      </c>
      <c r="BM1125" s="15">
        <v>145.72999999999999</v>
      </c>
      <c r="BN1125" s="16">
        <v>141.80000000000001</v>
      </c>
      <c r="BO1125" s="15">
        <v>18</v>
      </c>
      <c r="BP1125" s="15">
        <v>56.86</v>
      </c>
      <c r="BQ1125" s="15">
        <v>79.48</v>
      </c>
    </row>
    <row r="1126" spans="1:69">
      <c r="A1126" s="71">
        <v>41433</v>
      </c>
      <c r="B1126" s="16">
        <v>111.74</v>
      </c>
      <c r="BB1126" s="16">
        <v>105.53</v>
      </c>
      <c r="BC1126" s="75"/>
      <c r="BE1126" s="16">
        <v>201.7</v>
      </c>
      <c r="BF1126" s="15">
        <v>184.34</v>
      </c>
      <c r="BG1126" s="15">
        <v>144.5</v>
      </c>
      <c r="BH1126" s="15">
        <v>133.29</v>
      </c>
      <c r="BI1126" s="15">
        <v>77.72</v>
      </c>
      <c r="BJ1126" s="15">
        <v>52.98</v>
      </c>
      <c r="BK1126" s="15">
        <v>75.400000000000006</v>
      </c>
      <c r="BL1126" s="15">
        <v>84.33</v>
      </c>
      <c r="BM1126" s="15">
        <v>144.9</v>
      </c>
      <c r="BN1126" s="16">
        <v>144.86000000000001</v>
      </c>
      <c r="BO1126" s="15">
        <v>18</v>
      </c>
      <c r="BP1126" s="15">
        <v>56.45</v>
      </c>
      <c r="BQ1126" s="15">
        <v>79.209999999999994</v>
      </c>
    </row>
    <row r="1127" spans="1:69">
      <c r="A1127" s="71">
        <v>41440</v>
      </c>
      <c r="B1127" s="16">
        <v>109.2</v>
      </c>
      <c r="BB1127" s="16">
        <v>105.44</v>
      </c>
      <c r="BC1127" s="75"/>
      <c r="BE1127" s="16">
        <v>193.17</v>
      </c>
      <c r="BF1127" s="15">
        <v>186.99</v>
      </c>
      <c r="BG1127" s="15">
        <v>144.25</v>
      </c>
      <c r="BH1127" s="15">
        <v>130.35</v>
      </c>
      <c r="BI1127" s="15">
        <v>78.930000000000007</v>
      </c>
      <c r="BJ1127" s="15">
        <v>53.12</v>
      </c>
      <c r="BK1127" s="15">
        <v>75.64</v>
      </c>
      <c r="BL1127" s="15">
        <v>89.24</v>
      </c>
      <c r="BM1127" s="15">
        <v>146.32</v>
      </c>
      <c r="BN1127" s="16">
        <v>146.43</v>
      </c>
      <c r="BO1127" s="15">
        <v>18</v>
      </c>
      <c r="BP1127" s="15">
        <v>56.61</v>
      </c>
      <c r="BQ1127" s="15">
        <v>79.16</v>
      </c>
    </row>
    <row r="1128" spans="1:69">
      <c r="A1128" s="71">
        <v>41447</v>
      </c>
      <c r="B1128" s="16">
        <v>107.07</v>
      </c>
      <c r="BB1128" s="16">
        <v>105.4</v>
      </c>
      <c r="BC1128" s="75"/>
      <c r="BE1128" s="16">
        <v>183.45</v>
      </c>
      <c r="BF1128" s="15">
        <v>188.24</v>
      </c>
      <c r="BG1128" s="15">
        <v>143.97999999999999</v>
      </c>
      <c r="BH1128" s="15">
        <v>126.98</v>
      </c>
      <c r="BI1128" s="15">
        <v>81.7</v>
      </c>
      <c r="BJ1128" s="15">
        <v>52.45</v>
      </c>
      <c r="BK1128" s="15">
        <v>72.260000000000005</v>
      </c>
      <c r="BL1128" s="15">
        <v>87.99</v>
      </c>
      <c r="BM1128" s="15">
        <v>144.21</v>
      </c>
      <c r="BN1128" s="16">
        <v>148.71</v>
      </c>
      <c r="BO1128" s="15">
        <v>18</v>
      </c>
      <c r="BP1128" s="15">
        <v>56.61</v>
      </c>
      <c r="BQ1128" s="15">
        <v>79.83</v>
      </c>
    </row>
    <row r="1129" spans="1:69">
      <c r="A1129" s="71">
        <v>41454</v>
      </c>
      <c r="B1129" s="16">
        <v>105.1</v>
      </c>
      <c r="BB1129" s="16">
        <v>105.51</v>
      </c>
      <c r="BC1129" s="75"/>
      <c r="BE1129" s="16">
        <v>181.58</v>
      </c>
      <c r="BF1129" s="15">
        <v>188.52</v>
      </c>
      <c r="BG1129" s="15">
        <v>142.94</v>
      </c>
      <c r="BH1129" s="15">
        <v>125.26</v>
      </c>
      <c r="BI1129" s="15">
        <v>71.08</v>
      </c>
      <c r="BJ1129" s="15">
        <v>52.61</v>
      </c>
      <c r="BK1129" s="15">
        <v>71.900000000000006</v>
      </c>
      <c r="BL1129" s="15">
        <v>88.43</v>
      </c>
      <c r="BM1129" s="15">
        <v>147.72999999999999</v>
      </c>
      <c r="BN1129" s="16">
        <v>152.97999999999999</v>
      </c>
      <c r="BO1129" s="15">
        <v>18</v>
      </c>
      <c r="BP1129" s="15">
        <v>56.38</v>
      </c>
      <c r="BQ1129" s="15">
        <v>79.89</v>
      </c>
    </row>
    <row r="1130" spans="1:69">
      <c r="A1130" s="71">
        <v>41461</v>
      </c>
      <c r="B1130" s="16">
        <v>103.68</v>
      </c>
      <c r="BB1130" s="16">
        <v>105.55</v>
      </c>
      <c r="BC1130" s="75"/>
      <c r="BE1130" s="16">
        <v>180.75</v>
      </c>
      <c r="BF1130" s="15">
        <v>187.81</v>
      </c>
      <c r="BG1130" s="15">
        <v>143.41999999999999</v>
      </c>
      <c r="BH1130" s="15">
        <v>126.01</v>
      </c>
      <c r="BI1130" s="15">
        <v>70.83</v>
      </c>
      <c r="BJ1130" s="15">
        <v>50.73</v>
      </c>
      <c r="BK1130" s="15">
        <v>75.38</v>
      </c>
      <c r="BL1130" s="15">
        <v>87.16</v>
      </c>
      <c r="BM1130" s="15">
        <v>146.55000000000001</v>
      </c>
      <c r="BN1130" s="16">
        <v>154.09</v>
      </c>
      <c r="BO1130" s="15">
        <v>18</v>
      </c>
      <c r="BP1130" s="15">
        <v>55.66</v>
      </c>
      <c r="BQ1130" s="15">
        <v>78.61</v>
      </c>
    </row>
    <row r="1131" spans="1:69">
      <c r="A1131" s="71">
        <v>41468</v>
      </c>
      <c r="B1131" s="16">
        <v>101.63</v>
      </c>
      <c r="BB1131" s="16">
        <v>105.67</v>
      </c>
      <c r="BC1131" s="75"/>
      <c r="BE1131" s="16">
        <v>182.61</v>
      </c>
      <c r="BF1131" s="15">
        <v>189.28</v>
      </c>
      <c r="BG1131" s="15">
        <v>142.18</v>
      </c>
      <c r="BH1131" s="15">
        <v>126.32</v>
      </c>
      <c r="BI1131" s="15">
        <v>70.260000000000005</v>
      </c>
      <c r="BJ1131" s="15">
        <v>51.63</v>
      </c>
      <c r="BK1131" s="15">
        <v>74.069999999999993</v>
      </c>
      <c r="BL1131" s="15">
        <v>85.51</v>
      </c>
      <c r="BM1131" s="15">
        <v>147.93</v>
      </c>
      <c r="BN1131" s="16">
        <v>155.63</v>
      </c>
      <c r="BO1131" s="15">
        <v>18</v>
      </c>
      <c r="BP1131" s="15">
        <v>56.61</v>
      </c>
      <c r="BQ1131" s="15">
        <v>80.09</v>
      </c>
    </row>
    <row r="1132" spans="1:69">
      <c r="A1132" s="71">
        <v>41475</v>
      </c>
      <c r="B1132" s="16">
        <v>99.77</v>
      </c>
      <c r="BB1132" s="16">
        <v>105.6</v>
      </c>
      <c r="BC1132" s="75"/>
      <c r="BE1132" s="16">
        <v>178.77</v>
      </c>
      <c r="BF1132" s="15">
        <v>189.81</v>
      </c>
      <c r="BG1132" s="15">
        <v>140.77000000000001</v>
      </c>
      <c r="BH1132" s="15">
        <v>124.23</v>
      </c>
      <c r="BI1132" s="15">
        <v>72.739999999999995</v>
      </c>
      <c r="BJ1132" s="15">
        <v>51.62</v>
      </c>
      <c r="BK1132" s="15">
        <v>73.77</v>
      </c>
      <c r="BL1132" s="15">
        <v>89.01</v>
      </c>
      <c r="BM1132" s="15">
        <v>150.66999999999999</v>
      </c>
      <c r="BN1132" s="16">
        <v>160.11000000000001</v>
      </c>
      <c r="BO1132" s="15">
        <v>18</v>
      </c>
      <c r="BP1132" s="15">
        <v>56.89</v>
      </c>
      <c r="BQ1132" s="15">
        <v>79.84</v>
      </c>
    </row>
    <row r="1133" spans="1:69">
      <c r="A1133" s="71">
        <v>41482</v>
      </c>
      <c r="B1133" s="16">
        <v>97.3</v>
      </c>
      <c r="BB1133" s="16">
        <v>105.75</v>
      </c>
      <c r="BC1133" s="75"/>
      <c r="BE1133" s="16">
        <v>177.7</v>
      </c>
      <c r="BF1133" s="15">
        <v>190.08</v>
      </c>
      <c r="BG1133" s="15">
        <v>141.71</v>
      </c>
      <c r="BH1133" s="15">
        <v>122.08</v>
      </c>
      <c r="BI1133" s="15">
        <v>73.17</v>
      </c>
      <c r="BJ1133" s="15">
        <v>51.27</v>
      </c>
      <c r="BK1133" s="15">
        <v>72.73</v>
      </c>
      <c r="BL1133" s="15">
        <v>86.9</v>
      </c>
      <c r="BM1133" s="15">
        <v>151.29</v>
      </c>
      <c r="BN1133" s="16">
        <v>161.44</v>
      </c>
      <c r="BO1133" s="15">
        <v>17.399999999999999</v>
      </c>
      <c r="BP1133" s="15">
        <v>56.77</v>
      </c>
      <c r="BQ1133" s="15">
        <v>79.78</v>
      </c>
    </row>
    <row r="1134" spans="1:69">
      <c r="A1134" s="71">
        <v>41489</v>
      </c>
      <c r="B1134" s="16">
        <v>93.36</v>
      </c>
      <c r="BB1134" s="74">
        <v>104.83</v>
      </c>
      <c r="BC1134" s="75"/>
      <c r="BE1134" s="16">
        <v>178.9</v>
      </c>
      <c r="BF1134" s="15">
        <v>188.78</v>
      </c>
      <c r="BG1134" s="15">
        <v>136.47999999999999</v>
      </c>
      <c r="BH1134" s="15">
        <v>119.55</v>
      </c>
      <c r="BI1134" s="15">
        <v>79.58</v>
      </c>
      <c r="BJ1134" s="15">
        <v>50.5</v>
      </c>
      <c r="BK1134" s="15">
        <v>70.849999999999994</v>
      </c>
      <c r="BL1134" s="15">
        <v>88.39</v>
      </c>
      <c r="BM1134" s="15">
        <v>153.97</v>
      </c>
      <c r="BN1134" s="16">
        <v>160.87</v>
      </c>
      <c r="BO1134" s="15">
        <v>17.84</v>
      </c>
      <c r="BP1134" s="15">
        <v>56.97</v>
      </c>
      <c r="BQ1134" s="15">
        <v>80.22</v>
      </c>
    </row>
    <row r="1135" spans="1:69">
      <c r="A1135" s="71">
        <v>41496</v>
      </c>
      <c r="B1135" s="16">
        <v>90.9</v>
      </c>
      <c r="BB1135" s="16">
        <v>104.77</v>
      </c>
      <c r="BC1135" s="75"/>
      <c r="BE1135" s="16">
        <v>180.64</v>
      </c>
      <c r="BF1135" s="15">
        <v>194.43</v>
      </c>
      <c r="BG1135" s="15">
        <v>135.87</v>
      </c>
      <c r="BH1135" s="15">
        <v>120.2</v>
      </c>
      <c r="BI1135" s="15">
        <v>70.88</v>
      </c>
      <c r="BJ1135" s="15">
        <v>51.86</v>
      </c>
      <c r="BK1135" s="15">
        <v>66.75</v>
      </c>
      <c r="BL1135" s="15">
        <v>87.21</v>
      </c>
      <c r="BM1135" s="15">
        <v>154.19999999999999</v>
      </c>
      <c r="BN1135" s="16">
        <v>158.93</v>
      </c>
      <c r="BO1135" s="15">
        <v>17.850000000000001</v>
      </c>
      <c r="BP1135" s="15">
        <v>56.82</v>
      </c>
      <c r="BQ1135" s="15">
        <v>80.22</v>
      </c>
    </row>
    <row r="1136" spans="1:69">
      <c r="A1136" s="71">
        <v>41503</v>
      </c>
      <c r="B1136" s="16">
        <v>91.36</v>
      </c>
      <c r="BB1136" s="16">
        <v>104.75</v>
      </c>
      <c r="BC1136" s="75"/>
      <c r="BE1136" s="16">
        <v>182.18</v>
      </c>
      <c r="BF1136" s="15">
        <v>200.52</v>
      </c>
      <c r="BG1136" s="15">
        <v>134.96</v>
      </c>
      <c r="BH1136" s="15">
        <v>118.56</v>
      </c>
      <c r="BI1136" s="15">
        <v>69.66</v>
      </c>
      <c r="BJ1136" s="15">
        <v>51.43</v>
      </c>
      <c r="BK1136" s="15">
        <v>67.010000000000005</v>
      </c>
      <c r="BL1136" s="15">
        <v>86.26</v>
      </c>
      <c r="BM1136" s="15">
        <v>155.58000000000001</v>
      </c>
      <c r="BN1136" s="16">
        <v>159.12</v>
      </c>
      <c r="BO1136" s="15">
        <v>18</v>
      </c>
      <c r="BP1136" s="15">
        <v>56.51</v>
      </c>
      <c r="BQ1136" s="15">
        <v>80.06</v>
      </c>
    </row>
    <row r="1137" spans="1:69">
      <c r="A1137" s="71">
        <v>41510</v>
      </c>
      <c r="B1137" s="16">
        <v>91.89</v>
      </c>
      <c r="BB1137" s="16">
        <v>104.67</v>
      </c>
      <c r="BC1137" s="75"/>
      <c r="BE1137" s="16">
        <v>179.99</v>
      </c>
      <c r="BF1137" s="15">
        <v>201.57</v>
      </c>
      <c r="BG1137" s="15">
        <v>133.88</v>
      </c>
      <c r="BH1137" s="15">
        <v>118.94</v>
      </c>
      <c r="BI1137" s="15">
        <v>70.7</v>
      </c>
      <c r="BJ1137" s="15">
        <v>51.49</v>
      </c>
      <c r="BK1137" s="15">
        <v>66.75</v>
      </c>
      <c r="BL1137" s="15">
        <v>86.39</v>
      </c>
      <c r="BM1137" s="15">
        <v>156.32</v>
      </c>
      <c r="BN1137" s="16">
        <v>159.07</v>
      </c>
      <c r="BO1137" s="15">
        <v>18</v>
      </c>
      <c r="BP1137" s="15">
        <v>57.92</v>
      </c>
      <c r="BQ1137" s="15">
        <v>80.040000000000006</v>
      </c>
    </row>
    <row r="1138" spans="1:69">
      <c r="A1138" s="71">
        <v>41517</v>
      </c>
      <c r="B1138" s="16">
        <v>90.18</v>
      </c>
      <c r="BB1138" s="74">
        <v>104.41</v>
      </c>
      <c r="BC1138" s="75"/>
      <c r="BE1138" s="16">
        <v>171.73</v>
      </c>
      <c r="BF1138" s="15">
        <v>192.99</v>
      </c>
      <c r="BG1138" s="15">
        <v>132.57</v>
      </c>
      <c r="BH1138" s="15">
        <v>114.62</v>
      </c>
      <c r="BI1138" s="15">
        <v>70.16</v>
      </c>
      <c r="BJ1138" s="15">
        <v>51.54</v>
      </c>
      <c r="BK1138" s="15">
        <v>68.239999999999995</v>
      </c>
      <c r="BL1138" s="15">
        <v>85.35</v>
      </c>
      <c r="BM1138" s="15">
        <v>154.54</v>
      </c>
      <c r="BN1138" s="16">
        <v>157.30000000000001</v>
      </c>
      <c r="BO1138" s="15">
        <v>17.25</v>
      </c>
      <c r="BP1138" s="15">
        <v>58.29</v>
      </c>
      <c r="BQ1138" s="15">
        <v>79.91</v>
      </c>
    </row>
    <row r="1139" spans="1:69">
      <c r="A1139" s="71">
        <v>41524</v>
      </c>
      <c r="B1139" s="16">
        <v>88.94</v>
      </c>
      <c r="BB1139" s="74">
        <v>104.29</v>
      </c>
      <c r="BC1139" s="75"/>
      <c r="BE1139" s="16">
        <v>162.74</v>
      </c>
      <c r="BF1139" s="15">
        <v>185.52</v>
      </c>
      <c r="BG1139" s="15">
        <v>128.76</v>
      </c>
      <c r="BH1139" s="15">
        <v>110.56</v>
      </c>
      <c r="BI1139" s="15">
        <v>71.66</v>
      </c>
      <c r="BJ1139" s="15">
        <v>51.6</v>
      </c>
      <c r="BK1139" s="15">
        <v>71.98</v>
      </c>
      <c r="BL1139" s="15">
        <v>87.89</v>
      </c>
      <c r="BM1139" s="15">
        <v>155.15</v>
      </c>
      <c r="BN1139" s="16">
        <v>157.59</v>
      </c>
      <c r="BO1139" s="15">
        <v>17.96</v>
      </c>
      <c r="BP1139" s="15">
        <v>57.4</v>
      </c>
      <c r="BQ1139" s="15">
        <v>78.760000000000005</v>
      </c>
    </row>
    <row r="1140" spans="1:69">
      <c r="A1140" s="71">
        <v>41531</v>
      </c>
      <c r="B1140" s="16">
        <v>91.07</v>
      </c>
      <c r="BB1140" s="16">
        <v>104.28</v>
      </c>
      <c r="BC1140" s="75"/>
      <c r="BE1140" s="16">
        <v>150.79</v>
      </c>
      <c r="BF1140" s="15">
        <v>180.84</v>
      </c>
      <c r="BG1140" s="15">
        <v>126.16</v>
      </c>
      <c r="BH1140" s="15">
        <v>107.03</v>
      </c>
      <c r="BI1140" s="15">
        <v>70.040000000000006</v>
      </c>
      <c r="BJ1140" s="15">
        <v>53.7</v>
      </c>
      <c r="BK1140" s="15">
        <v>70.36</v>
      </c>
      <c r="BL1140" s="15">
        <v>84.85</v>
      </c>
      <c r="BM1140" s="15">
        <v>153.76</v>
      </c>
      <c r="BN1140" s="16">
        <v>159.94999999999999</v>
      </c>
      <c r="BO1140" s="15">
        <v>18</v>
      </c>
      <c r="BP1140" s="15">
        <v>55.82</v>
      </c>
      <c r="BQ1140" s="15">
        <v>78.77</v>
      </c>
    </row>
    <row r="1141" spans="1:69">
      <c r="A1141" s="71">
        <v>41538</v>
      </c>
      <c r="B1141" s="16">
        <v>93.3</v>
      </c>
      <c r="BB1141" s="16">
        <v>104.28</v>
      </c>
      <c r="BC1141" s="75"/>
      <c r="BE1141" s="16">
        <v>146.79</v>
      </c>
      <c r="BF1141" s="15">
        <v>178.92</v>
      </c>
      <c r="BG1141" s="15">
        <v>124.97</v>
      </c>
      <c r="BH1141" s="15">
        <v>106.61</v>
      </c>
      <c r="BI1141" s="15">
        <v>72.760000000000005</v>
      </c>
      <c r="BJ1141" s="15">
        <v>53.06</v>
      </c>
      <c r="BK1141" s="15">
        <v>70.39</v>
      </c>
      <c r="BL1141" s="15">
        <v>85.65</v>
      </c>
      <c r="BM1141" s="15">
        <v>155.87</v>
      </c>
      <c r="BN1141" s="16">
        <v>162.78</v>
      </c>
      <c r="BO1141" s="15">
        <v>17.920000000000002</v>
      </c>
      <c r="BP1141" s="15">
        <v>56.63</v>
      </c>
      <c r="BQ1141" s="15">
        <v>79.069999999999993</v>
      </c>
    </row>
    <row r="1142" spans="1:69">
      <c r="A1142" s="71">
        <v>41545</v>
      </c>
      <c r="B1142" s="16">
        <v>92.6</v>
      </c>
      <c r="BB1142" s="16">
        <v>104.23</v>
      </c>
      <c r="BC1142" s="75"/>
      <c r="BE1142" s="16">
        <v>144.38</v>
      </c>
      <c r="BF1142" s="15">
        <v>179.51</v>
      </c>
      <c r="BG1142" s="15">
        <v>121.49</v>
      </c>
      <c r="BH1142" s="15">
        <v>104.5</v>
      </c>
      <c r="BI1142" s="15">
        <v>78.09</v>
      </c>
      <c r="BJ1142" s="15">
        <v>51.01</v>
      </c>
      <c r="BK1142" s="15">
        <v>61.62</v>
      </c>
      <c r="BL1142" s="15">
        <v>85.19</v>
      </c>
      <c r="BM1142" s="15">
        <v>155.07</v>
      </c>
      <c r="BN1142" s="16">
        <v>162.66999999999999</v>
      </c>
      <c r="BO1142" s="15">
        <v>18</v>
      </c>
      <c r="BP1142" s="15">
        <v>57.71</v>
      </c>
      <c r="BQ1142" s="15">
        <v>80.3</v>
      </c>
    </row>
    <row r="1143" spans="1:69">
      <c r="A1143" s="71">
        <v>41552</v>
      </c>
      <c r="BB1143" s="16">
        <v>104.11</v>
      </c>
      <c r="BC1143" s="75"/>
      <c r="BI1143" s="15"/>
    </row>
    <row r="1144" spans="1:69">
      <c r="A1144" s="71">
        <v>41559</v>
      </c>
      <c r="BB1144" s="16">
        <v>103.92</v>
      </c>
      <c r="BC1144" s="75"/>
      <c r="BI1144" s="15"/>
    </row>
    <row r="1145" spans="1:69">
      <c r="A1145" s="71">
        <v>41566</v>
      </c>
      <c r="B1145" s="16">
        <v>91.11</v>
      </c>
      <c r="BB1145" s="74">
        <v>104.91</v>
      </c>
      <c r="BC1145" s="75"/>
      <c r="BE1145" s="16">
        <v>133.46</v>
      </c>
      <c r="BF1145" s="15">
        <v>174.63</v>
      </c>
      <c r="BG1145" s="15">
        <v>117.95</v>
      </c>
      <c r="BH1145" s="15">
        <v>101.24</v>
      </c>
      <c r="BI1145" s="15">
        <v>74.739999999999995</v>
      </c>
      <c r="BJ1145" s="15">
        <v>48.48</v>
      </c>
      <c r="BK1145" s="15">
        <v>64.86</v>
      </c>
      <c r="BL1145" s="15">
        <v>80.13</v>
      </c>
      <c r="BM1145" s="15">
        <v>149.69999999999999</v>
      </c>
      <c r="BN1145" s="16">
        <v>157.82</v>
      </c>
      <c r="BO1145" s="15">
        <v>17.16</v>
      </c>
      <c r="BP1145" s="15">
        <v>56.13</v>
      </c>
      <c r="BQ1145" s="15">
        <v>80.03</v>
      </c>
    </row>
    <row r="1146" spans="1:69">
      <c r="A1146" s="71">
        <v>41573</v>
      </c>
      <c r="B1146" s="16">
        <v>90.17</v>
      </c>
      <c r="BB1146" s="74">
        <v>103.59</v>
      </c>
      <c r="BC1146" s="75"/>
      <c r="BE1146" s="16">
        <v>131.26</v>
      </c>
      <c r="BF1146" s="15">
        <v>168.14</v>
      </c>
      <c r="BG1146" s="15">
        <v>116.81</v>
      </c>
      <c r="BH1146" s="15">
        <v>101.05</v>
      </c>
      <c r="BI1146" s="15">
        <v>65.58</v>
      </c>
      <c r="BJ1146" s="15">
        <v>45.17</v>
      </c>
      <c r="BK1146" s="15">
        <v>63.2</v>
      </c>
      <c r="BL1146" s="15">
        <v>81.78</v>
      </c>
      <c r="BM1146" s="15">
        <v>142.61000000000001</v>
      </c>
      <c r="BN1146" s="16">
        <v>151.61000000000001</v>
      </c>
      <c r="BO1146" s="15">
        <v>18</v>
      </c>
      <c r="BP1146" s="15">
        <v>56.83</v>
      </c>
      <c r="BQ1146" s="15">
        <v>78.430000000000007</v>
      </c>
    </row>
    <row r="1147" spans="1:69">
      <c r="A1147" s="71">
        <v>41580</v>
      </c>
      <c r="B1147" s="16">
        <v>88.98</v>
      </c>
      <c r="BB1147" s="16">
        <v>103.5</v>
      </c>
      <c r="BC1147" s="75"/>
      <c r="BE1147" s="16">
        <v>132.16</v>
      </c>
      <c r="BF1147" s="15">
        <v>158</v>
      </c>
      <c r="BG1147" s="15">
        <v>115.7</v>
      </c>
      <c r="BH1147" s="15">
        <v>98.85</v>
      </c>
      <c r="BI1147" s="15">
        <v>60.46</v>
      </c>
      <c r="BJ1147" s="15">
        <v>43.72</v>
      </c>
      <c r="BK1147" s="15">
        <v>57.22</v>
      </c>
      <c r="BL1147" s="15">
        <v>76.95</v>
      </c>
      <c r="BM1147" s="15">
        <v>139.47999999999999</v>
      </c>
      <c r="BN1147" s="16">
        <v>138.28</v>
      </c>
      <c r="BO1147" s="15">
        <v>17.82</v>
      </c>
      <c r="BP1147" s="15">
        <v>56.59</v>
      </c>
      <c r="BQ1147" s="15">
        <v>79.239999999999995</v>
      </c>
    </row>
    <row r="1148" spans="1:69">
      <c r="A1148" s="71">
        <v>41587</v>
      </c>
      <c r="B1148" s="16">
        <v>90.56</v>
      </c>
      <c r="BB1148" s="74">
        <v>103.68</v>
      </c>
      <c r="BC1148" s="75"/>
      <c r="BE1148" s="16">
        <v>127.53</v>
      </c>
      <c r="BF1148" s="15">
        <v>145.31</v>
      </c>
      <c r="BG1148" s="15">
        <v>114.21</v>
      </c>
      <c r="BH1148" s="15">
        <v>97.28</v>
      </c>
      <c r="BI1148" s="15">
        <v>60.77</v>
      </c>
      <c r="BJ1148" s="15">
        <v>44.13</v>
      </c>
      <c r="BK1148" s="15">
        <v>56.78</v>
      </c>
      <c r="BL1148" s="15">
        <v>77.89</v>
      </c>
      <c r="BM1148" s="15">
        <v>133.65</v>
      </c>
      <c r="BN1148" s="16">
        <v>128.36000000000001</v>
      </c>
      <c r="BO1148" s="15">
        <v>18</v>
      </c>
      <c r="BP1148" s="15">
        <v>56.79</v>
      </c>
      <c r="BQ1148" s="15">
        <v>80.12</v>
      </c>
    </row>
    <row r="1149" spans="1:69">
      <c r="A1149" s="71">
        <v>41594</v>
      </c>
      <c r="B1149" s="16">
        <v>94.8</v>
      </c>
      <c r="BB1149" s="16">
        <v>103.92</v>
      </c>
      <c r="BC1149" s="75"/>
      <c r="BE1149" s="16">
        <v>126.56</v>
      </c>
      <c r="BF1149" s="15">
        <v>143.41999999999999</v>
      </c>
      <c r="BG1149" s="15">
        <v>112.63</v>
      </c>
      <c r="BH1149" s="15">
        <v>98.13</v>
      </c>
      <c r="BI1149" s="15">
        <v>57.91</v>
      </c>
      <c r="BJ1149" s="15">
        <v>43.39</v>
      </c>
      <c r="BK1149" s="15">
        <v>57.93</v>
      </c>
      <c r="BL1149" s="15">
        <v>78.209999999999994</v>
      </c>
      <c r="BM1149" s="15">
        <v>127.67</v>
      </c>
      <c r="BN1149" s="16">
        <v>121.09</v>
      </c>
      <c r="BO1149" s="15">
        <v>18</v>
      </c>
      <c r="BP1149" s="15">
        <v>57.21</v>
      </c>
      <c r="BQ1149" s="15">
        <v>80</v>
      </c>
    </row>
    <row r="1150" spans="1:69">
      <c r="A1150" s="71">
        <v>41601</v>
      </c>
      <c r="B1150" s="16">
        <v>95.12</v>
      </c>
      <c r="BB1150" s="16">
        <v>103.89</v>
      </c>
      <c r="BC1150" s="75"/>
      <c r="BE1150" s="16">
        <v>125.53</v>
      </c>
      <c r="BF1150" s="15">
        <v>143.19</v>
      </c>
      <c r="BG1150" s="15">
        <v>111.27</v>
      </c>
      <c r="BH1150" s="15">
        <v>98.51</v>
      </c>
      <c r="BI1150" s="15">
        <v>57.12</v>
      </c>
      <c r="BJ1150" s="15">
        <v>41.98</v>
      </c>
      <c r="BK1150" s="15">
        <v>52.53</v>
      </c>
      <c r="BL1150" s="15">
        <v>74.56</v>
      </c>
      <c r="BM1150" s="15">
        <v>129.04</v>
      </c>
      <c r="BN1150" s="16">
        <v>114.71</v>
      </c>
      <c r="BO1150" s="15">
        <v>18</v>
      </c>
      <c r="BP1150" s="15">
        <v>55.63</v>
      </c>
      <c r="BQ1150" s="15">
        <v>80</v>
      </c>
    </row>
    <row r="1151" spans="1:69">
      <c r="A1151" s="71">
        <v>41608</v>
      </c>
      <c r="B1151" s="16">
        <v>94.44</v>
      </c>
      <c r="BB1151" s="16">
        <v>103.73</v>
      </c>
      <c r="BC1151" s="75"/>
      <c r="BE1151" s="16">
        <v>125.42</v>
      </c>
      <c r="BF1151" s="15">
        <v>139.97999999999999</v>
      </c>
      <c r="BG1151" s="15">
        <v>112.68</v>
      </c>
      <c r="BH1151" s="15">
        <v>97.79</v>
      </c>
      <c r="BI1151" s="15">
        <v>59.07</v>
      </c>
      <c r="BJ1151" s="15">
        <v>43.22</v>
      </c>
      <c r="BK1151" s="15">
        <v>53.4</v>
      </c>
      <c r="BL1151" s="15">
        <v>78.760000000000005</v>
      </c>
      <c r="BM1151" s="15">
        <v>125.99</v>
      </c>
      <c r="BN1151" s="16">
        <v>122.29</v>
      </c>
      <c r="BO1151" s="15">
        <v>18</v>
      </c>
      <c r="BP1151" s="15">
        <v>56.29</v>
      </c>
      <c r="BQ1151" s="15">
        <v>79.06</v>
      </c>
    </row>
    <row r="1152" spans="1:69">
      <c r="A1152" s="71">
        <v>41615</v>
      </c>
      <c r="B1152" s="16">
        <v>95.02</v>
      </c>
      <c r="BB1152" s="74">
        <v>103.7</v>
      </c>
      <c r="BC1152" s="75"/>
      <c r="BE1152" s="16">
        <v>126.64</v>
      </c>
      <c r="BF1152" s="15">
        <v>140.66</v>
      </c>
      <c r="BG1152" s="15">
        <v>110.29</v>
      </c>
      <c r="BH1152" s="15">
        <v>96.28</v>
      </c>
      <c r="BI1152" s="15">
        <v>59.36</v>
      </c>
      <c r="BJ1152" s="15">
        <v>43.09</v>
      </c>
      <c r="BK1152" s="15">
        <v>53.09</v>
      </c>
      <c r="BL1152" s="15">
        <v>79.260000000000005</v>
      </c>
      <c r="BM1152" s="15">
        <v>126.66</v>
      </c>
      <c r="BN1152" s="16">
        <v>121.63</v>
      </c>
      <c r="BO1152" s="15">
        <v>18</v>
      </c>
      <c r="BP1152" s="15">
        <v>56.94</v>
      </c>
      <c r="BQ1152" s="15">
        <v>79.81</v>
      </c>
    </row>
    <row r="1153" spans="1:69">
      <c r="A1153" s="71">
        <v>41622</v>
      </c>
      <c r="B1153" s="16">
        <v>94.89</v>
      </c>
      <c r="BB1153" s="16">
        <v>103.73</v>
      </c>
      <c r="BC1153" s="75"/>
      <c r="BE1153" s="16">
        <v>125.41</v>
      </c>
      <c r="BF1153" s="15">
        <v>139.76</v>
      </c>
      <c r="BG1153" s="15">
        <v>108.33</v>
      </c>
      <c r="BH1153" s="15">
        <v>93.47</v>
      </c>
      <c r="BI1153" s="15">
        <v>57.78</v>
      </c>
      <c r="BJ1153" s="15">
        <v>42.05</v>
      </c>
      <c r="BK1153" s="15">
        <v>52.59</v>
      </c>
      <c r="BL1153" s="15">
        <v>73.97</v>
      </c>
      <c r="BM1153" s="15">
        <v>127.43</v>
      </c>
      <c r="BN1153" s="16">
        <v>120.99</v>
      </c>
      <c r="BO1153" s="15">
        <v>18</v>
      </c>
      <c r="BP1153" s="15">
        <v>57.39</v>
      </c>
      <c r="BQ1153" s="15">
        <v>78.760000000000005</v>
      </c>
    </row>
    <row r="1154" spans="1:69">
      <c r="A1154" s="71">
        <v>41629</v>
      </c>
      <c r="B1154" s="16">
        <v>93.94</v>
      </c>
      <c r="BB1154" s="16">
        <v>103.83</v>
      </c>
      <c r="BC1154" s="75"/>
      <c r="BE1154" s="16">
        <v>126.05</v>
      </c>
      <c r="BF1154" s="15">
        <v>146.4</v>
      </c>
      <c r="BG1154" s="15">
        <v>109.67</v>
      </c>
      <c r="BH1154" s="15">
        <v>93.67</v>
      </c>
      <c r="BI1154" s="15">
        <v>61.82</v>
      </c>
      <c r="BJ1154" s="15">
        <v>41.34</v>
      </c>
      <c r="BK1154" s="15">
        <v>49.81</v>
      </c>
      <c r="BL1154" s="15">
        <v>65.260000000000005</v>
      </c>
      <c r="BM1154" s="15">
        <v>127.51</v>
      </c>
      <c r="BN1154" s="16">
        <v>118.51</v>
      </c>
      <c r="BO1154" s="15">
        <v>18</v>
      </c>
      <c r="BP1154" s="15">
        <v>56.95</v>
      </c>
      <c r="BQ1154" s="15">
        <v>80.06</v>
      </c>
    </row>
    <row r="1155" spans="1:69">
      <c r="A1155" s="71">
        <v>41636</v>
      </c>
      <c r="B1155" s="16">
        <v>94.58</v>
      </c>
      <c r="BB1155" s="16">
        <v>103.73</v>
      </c>
      <c r="BC1155" s="75"/>
      <c r="BE1155" s="16">
        <v>126.23</v>
      </c>
      <c r="BF1155" s="15">
        <v>147.87</v>
      </c>
      <c r="BG1155" s="15">
        <v>106.06</v>
      </c>
      <c r="BH1155" s="15">
        <v>92.88</v>
      </c>
      <c r="BI1155" s="15">
        <v>59.53</v>
      </c>
      <c r="BJ1155" s="15">
        <v>41.81</v>
      </c>
      <c r="BK1155" s="15">
        <v>54.22</v>
      </c>
      <c r="BL1155" s="15">
        <v>66.099999999999994</v>
      </c>
      <c r="BM1155" s="15">
        <v>126.12</v>
      </c>
      <c r="BN1155" s="16">
        <v>116.29</v>
      </c>
      <c r="BO1155" s="15">
        <v>18</v>
      </c>
      <c r="BP1155" s="15">
        <v>59.44</v>
      </c>
      <c r="BQ1155" s="15">
        <v>78.260000000000005</v>
      </c>
    </row>
    <row r="1156" spans="1:69">
      <c r="A1156" s="71">
        <v>41643</v>
      </c>
      <c r="B1156" s="16">
        <v>95.83</v>
      </c>
      <c r="BB1156" s="74">
        <v>103.94</v>
      </c>
      <c r="BC1156" s="75"/>
      <c r="BE1156" s="16">
        <v>127.15</v>
      </c>
      <c r="BF1156" s="15">
        <v>150</v>
      </c>
      <c r="BG1156" s="15">
        <v>109.62</v>
      </c>
      <c r="BH1156" s="15">
        <v>93.53</v>
      </c>
      <c r="BI1156" s="15">
        <v>61.2</v>
      </c>
      <c r="BJ1156" s="15">
        <v>41.5</v>
      </c>
      <c r="BK1156" s="15">
        <v>56.61</v>
      </c>
      <c r="BL1156" s="15">
        <v>77.069999999999993</v>
      </c>
      <c r="BM1156" s="15">
        <v>127.19</v>
      </c>
      <c r="BN1156" s="16">
        <v>122.88</v>
      </c>
      <c r="BO1156" s="15">
        <v>18</v>
      </c>
      <c r="BP1156" s="15">
        <v>57.65</v>
      </c>
      <c r="BQ1156" s="15">
        <v>80.05</v>
      </c>
    </row>
    <row r="1157" spans="1:69">
      <c r="A1157" s="71">
        <v>41650</v>
      </c>
      <c r="B1157" s="16">
        <v>98.36</v>
      </c>
      <c r="BB1157" s="16">
        <v>104.14</v>
      </c>
      <c r="BC1157" s="75"/>
      <c r="BE1157" s="16">
        <v>125.69</v>
      </c>
      <c r="BF1157" s="15">
        <v>154.13999999999999</v>
      </c>
      <c r="BG1157" s="15">
        <v>109.98</v>
      </c>
      <c r="BH1157" s="15">
        <v>92.85</v>
      </c>
      <c r="BI1157" s="15">
        <v>58.45</v>
      </c>
      <c r="BJ1157" s="15">
        <v>42.58</v>
      </c>
      <c r="BK1157" s="15">
        <v>53.2</v>
      </c>
      <c r="BL1157" s="15">
        <v>77.48</v>
      </c>
      <c r="BM1157" s="15">
        <v>127.14</v>
      </c>
      <c r="BN1157" s="16">
        <v>123.65</v>
      </c>
      <c r="BO1157" s="15">
        <v>18</v>
      </c>
      <c r="BP1157" s="15">
        <v>57.14</v>
      </c>
      <c r="BQ1157" s="15">
        <v>80.13</v>
      </c>
    </row>
    <row r="1158" spans="1:69">
      <c r="A1158" s="71">
        <v>41657</v>
      </c>
      <c r="B1158" s="16">
        <v>97.14</v>
      </c>
      <c r="BB1158" s="16">
        <v>104.09</v>
      </c>
      <c r="BC1158" s="75"/>
      <c r="BE1158" s="16">
        <v>124.4</v>
      </c>
      <c r="BF1158" s="15">
        <v>152.75</v>
      </c>
      <c r="BG1158" s="15">
        <v>109.83</v>
      </c>
      <c r="BH1158" s="15">
        <v>93.43</v>
      </c>
      <c r="BI1158" s="15">
        <v>59.88</v>
      </c>
      <c r="BJ1158" s="15">
        <v>42.4</v>
      </c>
      <c r="BK1158" s="15">
        <v>52.59</v>
      </c>
      <c r="BL1158" s="15">
        <v>76.77</v>
      </c>
      <c r="BM1158" s="15">
        <v>126.23</v>
      </c>
      <c r="BN1158" s="16">
        <v>126.33</v>
      </c>
      <c r="BO1158" s="15">
        <v>18</v>
      </c>
      <c r="BP1158" s="15">
        <v>56.73</v>
      </c>
      <c r="BQ1158" s="15">
        <v>77.819999999999993</v>
      </c>
    </row>
    <row r="1159" spans="1:69">
      <c r="A1159" s="71">
        <v>41664</v>
      </c>
      <c r="B1159" s="16">
        <v>95.82</v>
      </c>
      <c r="BB1159" s="16">
        <v>104.1</v>
      </c>
      <c r="BC1159" s="75"/>
      <c r="BE1159" s="16">
        <v>126.17</v>
      </c>
      <c r="BF1159" s="15">
        <v>149.28</v>
      </c>
      <c r="BG1159" s="15">
        <v>109.41</v>
      </c>
      <c r="BH1159" s="15">
        <v>92.48</v>
      </c>
      <c r="BI1159" s="15">
        <v>59.18</v>
      </c>
      <c r="BJ1159" s="15">
        <v>43.44</v>
      </c>
      <c r="BK1159" s="15">
        <v>55.63</v>
      </c>
      <c r="BL1159" s="15">
        <v>77.73</v>
      </c>
      <c r="BM1159" s="15">
        <v>124.27</v>
      </c>
      <c r="BN1159" s="16">
        <v>132.11000000000001</v>
      </c>
      <c r="BO1159" s="15">
        <v>18</v>
      </c>
      <c r="BP1159" s="15">
        <v>57.09</v>
      </c>
      <c r="BQ1159" s="15">
        <v>79.67</v>
      </c>
    </row>
    <row r="1160" spans="1:69">
      <c r="A1160" s="71">
        <v>41671</v>
      </c>
      <c r="B1160" s="16">
        <v>95.07</v>
      </c>
      <c r="BB1160" s="16">
        <v>104.05</v>
      </c>
      <c r="BC1160" s="75"/>
      <c r="BE1160" s="16">
        <v>126.55</v>
      </c>
      <c r="BF1160" s="15">
        <v>147.32</v>
      </c>
      <c r="BG1160" s="15">
        <v>109.41</v>
      </c>
      <c r="BH1160" s="15">
        <v>93.06</v>
      </c>
      <c r="BI1160" s="15">
        <v>60.09</v>
      </c>
      <c r="BJ1160" s="15">
        <v>41.91</v>
      </c>
      <c r="BK1160" s="15">
        <v>55.18</v>
      </c>
      <c r="BL1160" s="15">
        <v>77.53</v>
      </c>
      <c r="BM1160" s="15">
        <v>125.55</v>
      </c>
      <c r="BN1160" s="16">
        <v>132.69</v>
      </c>
      <c r="BO1160" s="15">
        <v>18</v>
      </c>
      <c r="BP1160" s="15">
        <v>57.61</v>
      </c>
      <c r="BQ1160" s="15">
        <v>80.2</v>
      </c>
    </row>
    <row r="1161" spans="1:69">
      <c r="A1161" s="71">
        <v>41678</v>
      </c>
      <c r="B1161" s="16">
        <v>92.21</v>
      </c>
      <c r="BB1161" s="16">
        <v>103.72</v>
      </c>
      <c r="BC1161" s="75"/>
      <c r="BE1161" s="16">
        <v>126.66</v>
      </c>
      <c r="BF1161" s="15">
        <v>148.88999999999999</v>
      </c>
      <c r="BG1161" s="15">
        <v>107.31</v>
      </c>
      <c r="BH1161" s="15">
        <v>91.36</v>
      </c>
      <c r="BI1161" s="15">
        <v>58.03</v>
      </c>
      <c r="BJ1161" s="15">
        <v>41.69</v>
      </c>
      <c r="BK1161" s="15">
        <v>52.51</v>
      </c>
      <c r="BL1161" s="15">
        <v>76.739999999999995</v>
      </c>
      <c r="BM1161" s="15">
        <v>126.04</v>
      </c>
      <c r="BN1161" s="16">
        <v>133.55000000000001</v>
      </c>
      <c r="BO1161" s="15">
        <v>18</v>
      </c>
      <c r="BP1161" s="15">
        <v>56.58</v>
      </c>
      <c r="BQ1161" s="15">
        <v>79.84</v>
      </c>
    </row>
    <row r="1162" spans="1:69">
      <c r="A1162" s="71">
        <v>41685</v>
      </c>
      <c r="B1162" s="16">
        <v>91.58</v>
      </c>
      <c r="BB1162" s="16">
        <v>103.72</v>
      </c>
      <c r="BC1162" s="75"/>
      <c r="BE1162" s="16">
        <v>124.99</v>
      </c>
      <c r="BF1162" s="15">
        <v>144.85</v>
      </c>
      <c r="BG1162" s="15">
        <v>103.39</v>
      </c>
      <c r="BH1162" s="15">
        <v>85.1</v>
      </c>
      <c r="BI1162" s="15">
        <v>59.31</v>
      </c>
      <c r="BJ1162" s="15">
        <v>41.94</v>
      </c>
      <c r="BK1162" s="15">
        <v>55.34</v>
      </c>
      <c r="BL1162" s="15">
        <v>72.33</v>
      </c>
      <c r="BM1162" s="15">
        <v>122.05</v>
      </c>
      <c r="BN1162" s="16">
        <v>128.47999999999999</v>
      </c>
      <c r="BO1162" s="15">
        <v>18</v>
      </c>
      <c r="BP1162" s="15">
        <v>57.22</v>
      </c>
      <c r="BQ1162" s="15">
        <v>79.63</v>
      </c>
    </row>
    <row r="1163" spans="1:69">
      <c r="A1163" s="71">
        <v>41692</v>
      </c>
      <c r="B1163" s="16">
        <v>91.62</v>
      </c>
      <c r="BB1163" s="16">
        <v>103.69</v>
      </c>
      <c r="BC1163" s="75"/>
      <c r="BE1163" s="16">
        <v>126.99</v>
      </c>
      <c r="BF1163" s="15">
        <v>146.99</v>
      </c>
      <c r="BG1163" s="15">
        <v>103.76</v>
      </c>
      <c r="BH1163" s="15">
        <v>84.2</v>
      </c>
      <c r="BI1163" s="15">
        <v>56.96</v>
      </c>
      <c r="BJ1163" s="15">
        <v>41.64</v>
      </c>
      <c r="BK1163" s="15">
        <v>55.48</v>
      </c>
      <c r="BL1163" s="15">
        <v>74.59</v>
      </c>
      <c r="BM1163" s="15">
        <v>124.51</v>
      </c>
      <c r="BN1163" s="16">
        <v>128.63</v>
      </c>
      <c r="BO1163" s="15">
        <v>18</v>
      </c>
      <c r="BP1163" s="15">
        <v>56.83</v>
      </c>
      <c r="BQ1163" s="15">
        <v>80.180000000000007</v>
      </c>
    </row>
    <row r="1164" spans="1:69">
      <c r="A1164" s="71">
        <v>41699</v>
      </c>
      <c r="B1164" s="16">
        <v>94.4</v>
      </c>
      <c r="BB1164" s="16">
        <v>104.08</v>
      </c>
      <c r="BC1164" s="75"/>
      <c r="BE1164" s="16">
        <v>127.22</v>
      </c>
      <c r="BF1164" s="15">
        <v>148.59</v>
      </c>
      <c r="BG1164" s="15">
        <v>98.11</v>
      </c>
      <c r="BH1164" s="15">
        <v>83.77</v>
      </c>
      <c r="BI1164" s="15">
        <v>61.97</v>
      </c>
      <c r="BJ1164" s="15">
        <v>42.62</v>
      </c>
      <c r="BK1164" s="15">
        <v>54.52</v>
      </c>
      <c r="BL1164" s="15">
        <v>77.02</v>
      </c>
      <c r="BM1164" s="15">
        <v>123.71</v>
      </c>
      <c r="BN1164" s="16">
        <v>126.38</v>
      </c>
      <c r="BO1164" s="15">
        <v>18</v>
      </c>
      <c r="BP1164" s="15">
        <v>56.33</v>
      </c>
      <c r="BQ1164" s="15">
        <v>79.94</v>
      </c>
    </row>
    <row r="1165" spans="1:69">
      <c r="A1165" s="71">
        <v>41706</v>
      </c>
      <c r="B1165" s="16">
        <v>100.62</v>
      </c>
      <c r="BB1165" s="16">
        <v>104.61</v>
      </c>
      <c r="BC1165" s="75"/>
      <c r="BE1165" s="16">
        <v>132.31</v>
      </c>
      <c r="BF1165" s="15">
        <v>154.79</v>
      </c>
      <c r="BG1165" s="15">
        <v>100.48</v>
      </c>
      <c r="BH1165" s="15">
        <v>84.1</v>
      </c>
      <c r="BI1165" s="15">
        <v>58.68</v>
      </c>
      <c r="BJ1165" s="15">
        <v>42.63</v>
      </c>
      <c r="BK1165" s="15">
        <v>52.72</v>
      </c>
      <c r="BL1165" s="15">
        <v>76.87</v>
      </c>
      <c r="BM1165" s="15">
        <v>123.98</v>
      </c>
      <c r="BN1165" s="16">
        <v>127.8</v>
      </c>
      <c r="BO1165" s="15">
        <v>18</v>
      </c>
      <c r="BP1165" s="15">
        <v>56.35</v>
      </c>
      <c r="BQ1165" s="15">
        <v>78.25</v>
      </c>
    </row>
    <row r="1166" spans="1:69">
      <c r="A1166" s="71">
        <v>41713</v>
      </c>
      <c r="B1166" s="16">
        <v>106.67</v>
      </c>
      <c r="BB1166" s="16">
        <v>105.47</v>
      </c>
      <c r="BC1166" s="75"/>
      <c r="BE1166" s="16">
        <v>140.51</v>
      </c>
      <c r="BF1166" s="15">
        <v>164.04</v>
      </c>
      <c r="BG1166" s="15">
        <v>102.16</v>
      </c>
      <c r="BH1166" s="15">
        <v>85.59</v>
      </c>
      <c r="BI1166" s="15">
        <v>61.17</v>
      </c>
      <c r="BJ1166" s="15">
        <v>43.4</v>
      </c>
      <c r="BK1166" s="15">
        <v>51.47</v>
      </c>
      <c r="BL1166" s="15">
        <v>77</v>
      </c>
      <c r="BM1166" s="15">
        <v>122.64</v>
      </c>
      <c r="BN1166" s="16">
        <v>130.86000000000001</v>
      </c>
      <c r="BO1166" s="15">
        <v>18</v>
      </c>
      <c r="BP1166" s="15">
        <v>56.68</v>
      </c>
      <c r="BQ1166" s="15">
        <v>79.819999999999993</v>
      </c>
    </row>
    <row r="1167" spans="1:69">
      <c r="A1167" s="71">
        <v>41720</v>
      </c>
      <c r="B1167" s="16">
        <v>109.5</v>
      </c>
      <c r="BB1167" s="16">
        <v>105.54</v>
      </c>
      <c r="BC1167" s="75"/>
      <c r="BE1167" s="16">
        <v>150.33000000000001</v>
      </c>
      <c r="BF1167" s="15">
        <v>173.27</v>
      </c>
      <c r="BG1167" s="15">
        <v>103.07</v>
      </c>
      <c r="BH1167" s="15">
        <v>90.39</v>
      </c>
      <c r="BI1167" s="15">
        <v>62.58</v>
      </c>
      <c r="BJ1167" s="15">
        <v>44.33</v>
      </c>
      <c r="BK1167" s="15">
        <v>52.22</v>
      </c>
      <c r="BL1167" s="15">
        <v>78.739999999999995</v>
      </c>
      <c r="BM1167" s="15">
        <v>125.36</v>
      </c>
      <c r="BN1167" s="16">
        <v>137.28</v>
      </c>
      <c r="BO1167" s="15">
        <v>18</v>
      </c>
      <c r="BP1167" s="15">
        <v>57.11</v>
      </c>
      <c r="BQ1167" s="15">
        <v>80.040000000000006</v>
      </c>
    </row>
    <row r="1168" spans="1:69">
      <c r="A1168" s="71">
        <v>41727</v>
      </c>
      <c r="B1168" s="16">
        <v>108.45</v>
      </c>
      <c r="BB1168" s="16">
        <v>105.99</v>
      </c>
      <c r="BC1168" s="75"/>
      <c r="BE1168" s="16">
        <v>155.86000000000001</v>
      </c>
      <c r="BF1168" s="15">
        <v>183.07</v>
      </c>
      <c r="BG1168" s="15">
        <v>106.32</v>
      </c>
      <c r="BH1168" s="15">
        <v>95.57</v>
      </c>
      <c r="BI1168" s="15">
        <v>63.53</v>
      </c>
      <c r="BJ1168" s="15">
        <v>46.1</v>
      </c>
      <c r="BK1168" s="15">
        <v>55.05</v>
      </c>
      <c r="BL1168" s="15">
        <v>79.010000000000005</v>
      </c>
      <c r="BM1168" s="15">
        <v>126.58</v>
      </c>
      <c r="BN1168" s="16">
        <v>140.96</v>
      </c>
      <c r="BO1168" s="15">
        <v>18</v>
      </c>
      <c r="BP1168" s="15">
        <v>55.81</v>
      </c>
      <c r="BQ1168" s="15">
        <v>79.83</v>
      </c>
    </row>
    <row r="1169" spans="1:69">
      <c r="A1169" s="71">
        <v>41734</v>
      </c>
      <c r="B1169" s="16">
        <v>108.51</v>
      </c>
      <c r="BB1169" s="16">
        <v>106.48</v>
      </c>
      <c r="BC1169" s="75"/>
      <c r="BE1169" s="16">
        <v>164.07</v>
      </c>
      <c r="BF1169" s="15">
        <v>194.15</v>
      </c>
      <c r="BG1169" s="15">
        <v>108.37</v>
      </c>
      <c r="BH1169" s="15">
        <v>101.49</v>
      </c>
      <c r="BI1169" s="15">
        <v>67.02</v>
      </c>
      <c r="BJ1169" s="15">
        <v>49.91</v>
      </c>
      <c r="BK1169" s="15">
        <v>59.51</v>
      </c>
      <c r="BL1169" s="15">
        <v>73.3</v>
      </c>
      <c r="BM1169" s="15">
        <v>127.1</v>
      </c>
      <c r="BN1169" s="16">
        <v>145.43</v>
      </c>
      <c r="BO1169" s="15">
        <v>18</v>
      </c>
      <c r="BP1169" s="15">
        <v>55.13</v>
      </c>
      <c r="BQ1169" s="15">
        <v>80.22</v>
      </c>
    </row>
    <row r="1170" spans="1:69">
      <c r="A1170" s="71">
        <v>41741</v>
      </c>
      <c r="B1170" s="16">
        <v>108.88</v>
      </c>
      <c r="BB1170" s="16">
        <v>107.09</v>
      </c>
      <c r="BC1170" s="75"/>
      <c r="BE1170" s="16">
        <v>168.57</v>
      </c>
      <c r="BF1170" s="15">
        <v>201.76</v>
      </c>
      <c r="BG1170" s="15">
        <v>115.11</v>
      </c>
      <c r="BH1170" s="15">
        <v>101.78</v>
      </c>
      <c r="BI1170" s="15">
        <v>67</v>
      </c>
      <c r="BJ1170" s="15">
        <v>46.7</v>
      </c>
      <c r="BK1170" s="15">
        <v>55.42</v>
      </c>
      <c r="BL1170" s="15">
        <v>77.58</v>
      </c>
      <c r="BM1170" s="15">
        <v>130.32</v>
      </c>
      <c r="BN1170" s="16">
        <v>142.6</v>
      </c>
      <c r="BO1170" s="15">
        <v>18</v>
      </c>
      <c r="BP1170" s="15">
        <v>56.97</v>
      </c>
      <c r="BQ1170" s="15">
        <v>79.27</v>
      </c>
    </row>
    <row r="1171" spans="1:69">
      <c r="A1171" s="71">
        <v>41748</v>
      </c>
      <c r="B1171" s="16">
        <v>111.82</v>
      </c>
      <c r="BB1171" s="16">
        <v>107.97</v>
      </c>
      <c r="BC1171" s="75"/>
      <c r="BE1171" s="16">
        <v>172.79</v>
      </c>
      <c r="BF1171" s="15">
        <v>210.87</v>
      </c>
      <c r="BG1171" s="15">
        <v>114.29</v>
      </c>
      <c r="BH1171" s="15">
        <v>103.03</v>
      </c>
      <c r="BI1171" s="15">
        <v>65.94</v>
      </c>
      <c r="BJ1171" s="15">
        <v>49.43</v>
      </c>
      <c r="BK1171" s="15">
        <v>56.15</v>
      </c>
      <c r="BL1171" s="15">
        <v>77.72</v>
      </c>
      <c r="BM1171" s="15">
        <v>131.36000000000001</v>
      </c>
      <c r="BN1171" s="16">
        <v>139.4</v>
      </c>
      <c r="BO1171" s="15">
        <v>18</v>
      </c>
      <c r="BP1171" s="15">
        <v>57.21</v>
      </c>
      <c r="BQ1171" s="15">
        <v>79.64</v>
      </c>
    </row>
    <row r="1172" spans="1:69">
      <c r="A1172" s="71">
        <v>41755</v>
      </c>
      <c r="B1172" s="16">
        <v>110.99</v>
      </c>
      <c r="BB1172" s="16">
        <v>108.3</v>
      </c>
      <c r="BC1172" s="75"/>
      <c r="BE1172" s="16">
        <v>176.38</v>
      </c>
      <c r="BF1172" s="15">
        <v>217.74</v>
      </c>
      <c r="BG1172" s="15">
        <v>117.47</v>
      </c>
      <c r="BH1172" s="15">
        <v>108.76</v>
      </c>
      <c r="BI1172" s="15">
        <v>67.11</v>
      </c>
      <c r="BJ1172" s="15">
        <v>48.85</v>
      </c>
      <c r="BK1172" s="15">
        <v>55.23</v>
      </c>
      <c r="BL1172" s="15">
        <v>78.599999999999994</v>
      </c>
      <c r="BM1172" s="15">
        <v>132.29</v>
      </c>
      <c r="BN1172" s="16">
        <v>140.77000000000001</v>
      </c>
      <c r="BO1172" s="15">
        <v>18</v>
      </c>
      <c r="BP1172" s="15">
        <v>56.96</v>
      </c>
      <c r="BQ1172" s="15">
        <v>79.650000000000006</v>
      </c>
    </row>
    <row r="1173" spans="1:69">
      <c r="A1173" s="71">
        <v>41762</v>
      </c>
      <c r="B1173" s="16">
        <v>110.3</v>
      </c>
      <c r="BB1173" s="16">
        <v>108.69</v>
      </c>
      <c r="BC1173" s="75"/>
      <c r="BE1173" s="16">
        <v>177.01</v>
      </c>
      <c r="BF1173" s="15">
        <v>224.65</v>
      </c>
      <c r="BG1173" s="15">
        <v>121.46</v>
      </c>
      <c r="BH1173" s="15">
        <v>110.3</v>
      </c>
      <c r="BI1173" s="15">
        <v>69.19</v>
      </c>
      <c r="BJ1173" s="15">
        <v>48.53</v>
      </c>
      <c r="BK1173" s="15">
        <v>57.08</v>
      </c>
      <c r="BL1173" s="15">
        <v>79.790000000000006</v>
      </c>
      <c r="BM1173" s="15">
        <v>132.75</v>
      </c>
      <c r="BN1173" s="16">
        <v>141.16</v>
      </c>
      <c r="BO1173" s="15">
        <v>18</v>
      </c>
      <c r="BP1173" s="15">
        <v>57.32</v>
      </c>
      <c r="BQ1173" s="15">
        <v>80.16</v>
      </c>
    </row>
    <row r="1174" spans="1:69">
      <c r="A1174" s="71">
        <v>41769</v>
      </c>
      <c r="B1174" s="16">
        <v>111.78</v>
      </c>
      <c r="BB1174" s="74">
        <v>109.18</v>
      </c>
      <c r="BC1174" s="75"/>
      <c r="BE1174" s="16">
        <v>177.55</v>
      </c>
      <c r="BF1174" s="15">
        <v>225.3</v>
      </c>
      <c r="BG1174" s="15">
        <v>123.82</v>
      </c>
      <c r="BH1174" s="15">
        <v>111.83</v>
      </c>
      <c r="BI1174" s="15">
        <v>68.38</v>
      </c>
      <c r="BJ1174" s="15">
        <v>49.06</v>
      </c>
      <c r="BK1174" s="15">
        <v>57.7</v>
      </c>
      <c r="BL1174" s="15">
        <v>79.099999999999994</v>
      </c>
      <c r="BM1174" s="15">
        <v>133.44</v>
      </c>
      <c r="BN1174" s="16">
        <v>134.94</v>
      </c>
      <c r="BO1174" s="15">
        <v>18</v>
      </c>
      <c r="BP1174" s="15">
        <v>57.02</v>
      </c>
      <c r="BQ1174" s="15">
        <v>79.430000000000007</v>
      </c>
    </row>
    <row r="1175" spans="1:69">
      <c r="A1175" s="71">
        <v>41776</v>
      </c>
      <c r="B1175" s="16">
        <v>116.72</v>
      </c>
      <c r="BB1175" s="16">
        <v>109.82</v>
      </c>
      <c r="BC1175" s="75"/>
      <c r="BE1175" s="16">
        <v>183.77</v>
      </c>
      <c r="BF1175" s="15">
        <v>229.59</v>
      </c>
      <c r="BG1175" s="15">
        <v>126.59</v>
      </c>
      <c r="BH1175" s="15">
        <v>115.97</v>
      </c>
      <c r="BI1175" s="15">
        <v>68.59</v>
      </c>
      <c r="BJ1175" s="15">
        <v>49.41</v>
      </c>
      <c r="BK1175" s="15">
        <v>60.3</v>
      </c>
      <c r="BL1175" s="15">
        <v>79.94</v>
      </c>
      <c r="BM1175" s="15">
        <v>135.37</v>
      </c>
      <c r="BN1175" s="16">
        <v>135.08000000000001</v>
      </c>
      <c r="BO1175" s="15">
        <v>18</v>
      </c>
      <c r="BP1175" s="15">
        <v>57.18</v>
      </c>
      <c r="BQ1175" s="15">
        <v>79.59</v>
      </c>
    </row>
    <row r="1176" spans="1:69">
      <c r="A1176" s="71">
        <v>41783</v>
      </c>
      <c r="B1176" s="16">
        <v>120.62</v>
      </c>
      <c r="BB1176" s="16">
        <v>111.15</v>
      </c>
      <c r="BC1176" s="75"/>
      <c r="BE1176" s="16">
        <v>189.63</v>
      </c>
      <c r="BF1176" s="15">
        <v>236.06</v>
      </c>
      <c r="BG1176" s="15">
        <v>130.37</v>
      </c>
      <c r="BH1176" s="15">
        <v>122.13</v>
      </c>
      <c r="BI1176" s="15">
        <v>68.56</v>
      </c>
      <c r="BJ1176" s="15">
        <v>49.28</v>
      </c>
      <c r="BK1176" s="15">
        <v>64.19</v>
      </c>
      <c r="BL1176" s="15">
        <v>81.86</v>
      </c>
      <c r="BM1176" s="15">
        <v>137.01</v>
      </c>
      <c r="BN1176" s="16">
        <v>136.79</v>
      </c>
      <c r="BO1176" s="15">
        <v>18</v>
      </c>
      <c r="BP1176" s="15">
        <v>56.77</v>
      </c>
      <c r="BQ1176" s="15">
        <v>79.39</v>
      </c>
    </row>
    <row r="1177" spans="1:69">
      <c r="A1177" s="71">
        <v>41790</v>
      </c>
      <c r="B1177" s="16">
        <v>121.09</v>
      </c>
      <c r="BB1177" s="16">
        <v>111.33</v>
      </c>
      <c r="BC1177" s="75"/>
      <c r="BE1177" s="16">
        <v>195.18</v>
      </c>
      <c r="BF1177" s="15">
        <v>237.58</v>
      </c>
      <c r="BG1177" s="15">
        <v>133.16999999999999</v>
      </c>
      <c r="BH1177" s="15">
        <v>121.25</v>
      </c>
      <c r="BI1177" s="15">
        <v>68.239999999999995</v>
      </c>
      <c r="BJ1177" s="15">
        <v>48.87</v>
      </c>
      <c r="BK1177" s="15">
        <v>66.12</v>
      </c>
      <c r="BL1177" s="15">
        <v>84.38</v>
      </c>
      <c r="BM1177" s="15">
        <v>139.46</v>
      </c>
      <c r="BN1177" s="16">
        <v>140.36000000000001</v>
      </c>
      <c r="BO1177" s="15">
        <v>18</v>
      </c>
      <c r="BP1177" s="15">
        <v>56.81</v>
      </c>
      <c r="BQ1177" s="15">
        <v>80.17</v>
      </c>
    </row>
    <row r="1178" spans="1:69">
      <c r="A1178" s="71">
        <v>41797</v>
      </c>
      <c r="B1178" s="16">
        <v>115.89</v>
      </c>
      <c r="BB1178" s="16">
        <v>112.03</v>
      </c>
      <c r="BC1178" s="75"/>
      <c r="BE1178" s="16">
        <v>195.63</v>
      </c>
      <c r="BF1178" s="15">
        <v>237.69</v>
      </c>
      <c r="BG1178" s="15">
        <v>134.26</v>
      </c>
      <c r="BH1178" s="15">
        <v>123.94</v>
      </c>
      <c r="BI1178" s="15">
        <v>68.94</v>
      </c>
      <c r="BJ1178" s="15">
        <v>49.19</v>
      </c>
      <c r="BK1178" s="15">
        <v>66.599999999999994</v>
      </c>
      <c r="BL1178" s="15">
        <v>85.01</v>
      </c>
      <c r="BM1178" s="15">
        <v>139.36000000000001</v>
      </c>
      <c r="BN1178" s="16">
        <v>143.69999999999999</v>
      </c>
      <c r="BO1178" s="15">
        <v>18</v>
      </c>
      <c r="BP1178" s="15">
        <v>56.85</v>
      </c>
      <c r="BQ1178" s="15">
        <v>78.55</v>
      </c>
    </row>
    <row r="1179" spans="1:69">
      <c r="A1179" s="71">
        <v>41804</v>
      </c>
      <c r="B1179" s="16">
        <v>113.08</v>
      </c>
      <c r="BB1179" s="16">
        <v>111.37</v>
      </c>
      <c r="BC1179" s="75"/>
      <c r="BE1179" s="16">
        <v>196.91</v>
      </c>
      <c r="BF1179" s="15">
        <v>238.25</v>
      </c>
      <c r="BG1179" s="15">
        <v>137.07</v>
      </c>
      <c r="BH1179" s="15">
        <v>120.75</v>
      </c>
      <c r="BI1179" s="15">
        <v>66.31</v>
      </c>
      <c r="BJ1179" s="15">
        <v>48.91</v>
      </c>
      <c r="BK1179" s="15">
        <v>66.73</v>
      </c>
      <c r="BL1179" s="15">
        <v>86.25</v>
      </c>
      <c r="BM1179" s="15">
        <v>139.99</v>
      </c>
      <c r="BN1179" s="16">
        <v>141.16</v>
      </c>
      <c r="BO1179" s="15">
        <v>18</v>
      </c>
      <c r="BP1179" s="15">
        <v>57.06</v>
      </c>
      <c r="BQ1179" s="15">
        <v>79.86</v>
      </c>
    </row>
    <row r="1180" spans="1:69">
      <c r="A1180" s="71">
        <v>41811</v>
      </c>
      <c r="B1180" s="16">
        <v>112.5</v>
      </c>
      <c r="BB1180" s="16">
        <v>111.43</v>
      </c>
      <c r="BC1180" s="75"/>
      <c r="BE1180" s="16">
        <v>200.54</v>
      </c>
      <c r="BF1180" s="15">
        <v>239.11</v>
      </c>
      <c r="BG1180" s="15">
        <v>136.80000000000001</v>
      </c>
      <c r="BH1180" s="15">
        <v>120.02</v>
      </c>
      <c r="BI1180" s="15">
        <v>68.53</v>
      </c>
      <c r="BJ1180" s="15">
        <v>49.04</v>
      </c>
      <c r="BK1180" s="15">
        <v>66.44</v>
      </c>
      <c r="BL1180" s="15">
        <v>88.56</v>
      </c>
      <c r="BM1180" s="15">
        <v>140.66999999999999</v>
      </c>
      <c r="BN1180" s="16">
        <v>143.22999999999999</v>
      </c>
      <c r="BO1180" s="15">
        <v>18</v>
      </c>
      <c r="BP1180" s="15">
        <v>56.96</v>
      </c>
      <c r="BQ1180" s="15">
        <v>79.400000000000006</v>
      </c>
    </row>
    <row r="1181" spans="1:69">
      <c r="A1181" s="71">
        <v>41818</v>
      </c>
      <c r="B1181" s="16">
        <v>112.35</v>
      </c>
      <c r="BB1181" s="16">
        <v>111.67</v>
      </c>
      <c r="BC1181" s="75"/>
      <c r="BE1181" s="16">
        <v>201.59</v>
      </c>
      <c r="BF1181" s="15">
        <v>238.85</v>
      </c>
      <c r="BG1181" s="15">
        <v>137.05000000000001</v>
      </c>
      <c r="BH1181" s="15">
        <v>119.89</v>
      </c>
      <c r="BI1181" s="15">
        <v>67.83</v>
      </c>
      <c r="BJ1181" s="15">
        <v>50.06</v>
      </c>
      <c r="BK1181" s="15">
        <v>66.94</v>
      </c>
      <c r="BL1181" s="15">
        <v>88.23</v>
      </c>
      <c r="BM1181" s="15">
        <v>139.91999999999999</v>
      </c>
      <c r="BN1181" s="16">
        <v>143.68</v>
      </c>
      <c r="BO1181" s="15">
        <v>18</v>
      </c>
      <c r="BP1181" s="15">
        <v>57.01</v>
      </c>
      <c r="BQ1181" s="15">
        <v>80.099999999999994</v>
      </c>
    </row>
    <row r="1182" spans="1:69">
      <c r="A1182" s="71">
        <v>41825</v>
      </c>
      <c r="B1182" s="16">
        <v>112.1</v>
      </c>
      <c r="BB1182" s="16">
        <v>111.97</v>
      </c>
      <c r="BC1182" s="75"/>
      <c r="BE1182" s="16">
        <v>202.02</v>
      </c>
      <c r="BF1182" s="15">
        <v>237.73</v>
      </c>
      <c r="BG1182" s="15">
        <v>134.38999999999999</v>
      </c>
      <c r="BH1182" s="15">
        <v>122.99</v>
      </c>
      <c r="BI1182" s="15">
        <v>69.39</v>
      </c>
      <c r="BJ1182" s="15">
        <v>50.75</v>
      </c>
      <c r="BK1182" s="15">
        <v>65.88</v>
      </c>
      <c r="BL1182" s="15">
        <v>87.7</v>
      </c>
      <c r="BM1182" s="15">
        <v>140.87</v>
      </c>
      <c r="BN1182" s="16">
        <v>139.54</v>
      </c>
      <c r="BO1182" s="15">
        <v>18</v>
      </c>
      <c r="BP1182" s="15">
        <v>56.02</v>
      </c>
      <c r="BQ1182" s="15">
        <v>79.849999999999994</v>
      </c>
    </row>
    <row r="1183" spans="1:69">
      <c r="A1183" s="71">
        <v>41832</v>
      </c>
      <c r="B1183" s="16">
        <v>111.95</v>
      </c>
      <c r="BB1183" s="16">
        <v>112.02</v>
      </c>
      <c r="BC1183" s="75"/>
      <c r="BE1183" s="16">
        <v>200.84</v>
      </c>
      <c r="BF1183" s="15">
        <v>239.26</v>
      </c>
      <c r="BG1183" s="15">
        <v>137.11000000000001</v>
      </c>
      <c r="BH1183" s="15">
        <v>122.26</v>
      </c>
      <c r="BI1183" s="15">
        <v>66.81</v>
      </c>
      <c r="BJ1183" s="15">
        <v>50.81</v>
      </c>
      <c r="BK1183" s="15">
        <v>67.77</v>
      </c>
      <c r="BL1183" s="15">
        <v>86.63</v>
      </c>
      <c r="BM1183" s="15">
        <v>140.53</v>
      </c>
      <c r="BN1183" s="16">
        <v>142.80000000000001</v>
      </c>
      <c r="BO1183" s="15">
        <v>18</v>
      </c>
      <c r="BP1183" s="15">
        <v>55.94</v>
      </c>
      <c r="BQ1183" s="15">
        <v>79.349999999999994</v>
      </c>
    </row>
    <row r="1184" spans="1:69">
      <c r="A1184" s="71">
        <v>41839</v>
      </c>
      <c r="B1184" s="16">
        <v>108.82</v>
      </c>
      <c r="BB1184" s="16">
        <v>112.06</v>
      </c>
      <c r="BC1184" s="75"/>
      <c r="BE1184" s="16">
        <v>201.01</v>
      </c>
      <c r="BF1184" s="15">
        <v>239.09</v>
      </c>
      <c r="BG1184" s="15">
        <v>136.32</v>
      </c>
      <c r="BH1184" s="15">
        <v>122.09</v>
      </c>
      <c r="BI1184" s="15">
        <v>66.599999999999994</v>
      </c>
      <c r="BJ1184" s="15">
        <v>50.72</v>
      </c>
      <c r="BK1184" s="15">
        <v>65.28</v>
      </c>
      <c r="BL1184" s="15">
        <v>85.95</v>
      </c>
      <c r="BM1184" s="15">
        <v>141.38</v>
      </c>
      <c r="BN1184" s="16">
        <v>144.58000000000001</v>
      </c>
      <c r="BO1184" s="15">
        <v>18</v>
      </c>
      <c r="BP1184" s="15">
        <v>57.59</v>
      </c>
      <c r="BQ1184" s="15">
        <v>79.61</v>
      </c>
    </row>
    <row r="1185" spans="1:69">
      <c r="A1185" s="71">
        <v>41846</v>
      </c>
      <c r="B1185" s="16">
        <v>103.89</v>
      </c>
      <c r="BB1185" s="16">
        <v>111.85</v>
      </c>
      <c r="BC1185" s="75"/>
      <c r="BE1185" s="16">
        <v>195.75</v>
      </c>
      <c r="BF1185" s="15">
        <v>238.68</v>
      </c>
      <c r="BG1185" s="15">
        <v>132.5</v>
      </c>
      <c r="BH1185" s="15">
        <v>121.33</v>
      </c>
      <c r="BI1185" s="15">
        <v>65.62</v>
      </c>
      <c r="BJ1185" s="15">
        <v>51.77</v>
      </c>
      <c r="BK1185" s="15">
        <v>64.05</v>
      </c>
      <c r="BL1185" s="15">
        <v>85.29</v>
      </c>
      <c r="BM1185" s="15">
        <v>141</v>
      </c>
      <c r="BN1185" s="16">
        <v>146.44</v>
      </c>
      <c r="BO1185" s="15">
        <v>18</v>
      </c>
      <c r="BP1185" s="15">
        <v>56.79</v>
      </c>
      <c r="BQ1185" s="15">
        <v>79.75</v>
      </c>
    </row>
    <row r="1186" spans="1:69">
      <c r="A1186" s="71">
        <v>41853</v>
      </c>
      <c r="B1186" s="16">
        <v>99</v>
      </c>
      <c r="BB1186" s="16">
        <v>111.75</v>
      </c>
      <c r="BC1186" s="75"/>
      <c r="BE1186" s="16">
        <v>191.51</v>
      </c>
      <c r="BF1186" s="15">
        <v>238.5</v>
      </c>
      <c r="BG1186" s="15">
        <v>132.47999999999999</v>
      </c>
      <c r="BH1186" s="15">
        <v>120.95</v>
      </c>
      <c r="BI1186" s="15">
        <v>61.55</v>
      </c>
      <c r="BJ1186" s="15">
        <v>52.11</v>
      </c>
      <c r="BK1186" s="15">
        <v>61.47</v>
      </c>
      <c r="BL1186" s="15">
        <v>81.38</v>
      </c>
      <c r="BM1186" s="15">
        <v>140.4</v>
      </c>
      <c r="BN1186" s="16">
        <v>149.09</v>
      </c>
      <c r="BO1186" s="15">
        <v>18</v>
      </c>
      <c r="BP1186" s="15">
        <v>56.48</v>
      </c>
      <c r="BQ1186" s="15">
        <v>80.069999999999993</v>
      </c>
    </row>
    <row r="1187" spans="1:69">
      <c r="A1187" s="71">
        <v>41860</v>
      </c>
      <c r="B1187" s="16">
        <v>98.04</v>
      </c>
      <c r="BB1187" s="16">
        <v>111.84</v>
      </c>
      <c r="BC1187" s="75"/>
      <c r="BE1187" s="16">
        <v>186.99</v>
      </c>
      <c r="BF1187" s="15">
        <v>238.59</v>
      </c>
      <c r="BG1187" s="15">
        <v>130.52000000000001</v>
      </c>
      <c r="BH1187" s="15">
        <v>119.53</v>
      </c>
      <c r="BI1187" s="15">
        <v>60.74</v>
      </c>
      <c r="BJ1187" s="15">
        <v>51.88</v>
      </c>
      <c r="BK1187" s="15">
        <v>64.180000000000007</v>
      </c>
      <c r="BL1187" s="15">
        <v>88.27</v>
      </c>
      <c r="BM1187" s="15">
        <v>138.18</v>
      </c>
      <c r="BN1187" s="16">
        <v>144.72</v>
      </c>
      <c r="BO1187" s="15">
        <v>18</v>
      </c>
      <c r="BP1187" s="15">
        <v>56.2</v>
      </c>
      <c r="BQ1187" s="15">
        <v>79.760000000000005</v>
      </c>
    </row>
    <row r="1188" spans="1:69">
      <c r="A1188" s="71">
        <v>41867</v>
      </c>
      <c r="B1188" s="16">
        <v>99.76</v>
      </c>
      <c r="BB1188" s="16">
        <v>111.87</v>
      </c>
      <c r="BC1188" s="75"/>
      <c r="BE1188" s="16">
        <v>182.2</v>
      </c>
      <c r="BF1188" s="15">
        <v>236.83</v>
      </c>
      <c r="BG1188" s="15">
        <v>132.4</v>
      </c>
      <c r="BH1188" s="15">
        <v>116.54</v>
      </c>
      <c r="BI1188" s="15">
        <v>58.38</v>
      </c>
      <c r="BJ1188" s="15">
        <v>51.06</v>
      </c>
      <c r="BK1188" s="15">
        <v>62.25</v>
      </c>
      <c r="BL1188" s="15">
        <v>85.11</v>
      </c>
      <c r="BM1188" s="15">
        <v>135.66</v>
      </c>
      <c r="BN1188" s="16">
        <v>147.72</v>
      </c>
      <c r="BO1188" s="15">
        <v>18</v>
      </c>
      <c r="BP1188" s="15">
        <v>56.85</v>
      </c>
      <c r="BQ1188" s="15">
        <v>79.97</v>
      </c>
    </row>
    <row r="1189" spans="1:69">
      <c r="A1189" s="71">
        <v>41874</v>
      </c>
      <c r="B1189" s="16">
        <v>100.44</v>
      </c>
      <c r="BB1189" s="16">
        <v>111.81</v>
      </c>
      <c r="BC1189" s="75"/>
      <c r="BE1189" s="16">
        <v>181.95</v>
      </c>
      <c r="BF1189" s="15">
        <v>236.79</v>
      </c>
      <c r="BG1189" s="15">
        <v>132.52000000000001</v>
      </c>
      <c r="BH1189" s="15">
        <v>114.36</v>
      </c>
      <c r="BI1189" s="15">
        <v>55.7</v>
      </c>
      <c r="BJ1189" s="15">
        <v>50.05</v>
      </c>
      <c r="BK1189" s="15">
        <v>64.239999999999995</v>
      </c>
      <c r="BL1189" s="15">
        <v>84.82</v>
      </c>
      <c r="BM1189" s="15">
        <v>131.62</v>
      </c>
      <c r="BN1189" s="16">
        <v>151.83000000000001</v>
      </c>
      <c r="BO1189" s="15">
        <v>18</v>
      </c>
      <c r="BP1189" s="15">
        <v>56.8</v>
      </c>
      <c r="BQ1189" s="15">
        <v>79.87</v>
      </c>
    </row>
    <row r="1190" spans="1:69">
      <c r="A1190" s="71">
        <v>41881</v>
      </c>
      <c r="B1190" s="16">
        <v>100.6</v>
      </c>
      <c r="BB1190" s="16">
        <v>111.89</v>
      </c>
      <c r="BC1190" s="75"/>
      <c r="BE1190" s="16">
        <v>183.3</v>
      </c>
      <c r="BF1190" s="15">
        <v>234.24</v>
      </c>
      <c r="BG1190" s="15">
        <v>129.16999999999999</v>
      </c>
      <c r="BH1190" s="15">
        <v>115.06</v>
      </c>
      <c r="BI1190" s="15">
        <v>56.15</v>
      </c>
      <c r="BJ1190" s="15">
        <v>46.64</v>
      </c>
      <c r="BK1190" s="15">
        <v>63.04</v>
      </c>
      <c r="BL1190" s="15">
        <v>86.31</v>
      </c>
      <c r="BM1190" s="15">
        <v>126.5</v>
      </c>
      <c r="BN1190" s="16">
        <v>155.38999999999999</v>
      </c>
      <c r="BO1190" s="15">
        <v>18</v>
      </c>
      <c r="BP1190" s="15">
        <v>57.39</v>
      </c>
      <c r="BQ1190" s="15">
        <v>80.02</v>
      </c>
    </row>
    <row r="1191" spans="1:69">
      <c r="A1191" s="71">
        <v>41888</v>
      </c>
      <c r="B1191" s="16">
        <v>103.47</v>
      </c>
      <c r="BB1191" s="16">
        <v>112.07</v>
      </c>
      <c r="BC1191" s="75"/>
      <c r="BE1191" s="16">
        <v>184.65</v>
      </c>
      <c r="BF1191" s="15">
        <v>226.45</v>
      </c>
      <c r="BG1191" s="15">
        <v>127.47</v>
      </c>
      <c r="BH1191" s="15">
        <v>118.05</v>
      </c>
      <c r="BI1191" s="15">
        <v>56.74</v>
      </c>
      <c r="BJ1191" s="15">
        <v>46.36</v>
      </c>
      <c r="BK1191" s="15">
        <v>60.08</v>
      </c>
      <c r="BL1191" s="15">
        <v>85.44</v>
      </c>
      <c r="BM1191" s="15">
        <v>129.15</v>
      </c>
      <c r="BN1191" s="16">
        <v>155.59</v>
      </c>
      <c r="BO1191" s="15">
        <v>18</v>
      </c>
      <c r="BP1191" s="15">
        <v>56.22</v>
      </c>
      <c r="BQ1191" s="15">
        <v>80.13</v>
      </c>
    </row>
    <row r="1192" spans="1:69">
      <c r="A1192" s="71">
        <v>41895</v>
      </c>
      <c r="B1192" s="16">
        <v>107.38</v>
      </c>
      <c r="BB1192" s="16">
        <v>112.24</v>
      </c>
      <c r="BC1192" s="75"/>
      <c r="BE1192" s="16">
        <v>182.92</v>
      </c>
      <c r="BF1192" s="15">
        <v>217.17</v>
      </c>
      <c r="BG1192" s="15">
        <v>127.86</v>
      </c>
      <c r="BH1192" s="15">
        <v>117.1</v>
      </c>
      <c r="BI1192" s="15">
        <v>52.97</v>
      </c>
      <c r="BJ1192" s="15">
        <v>45.64</v>
      </c>
      <c r="BK1192" s="15">
        <v>59.67</v>
      </c>
      <c r="BL1192" s="15">
        <v>81.31</v>
      </c>
      <c r="BM1192" s="15">
        <v>127.06</v>
      </c>
      <c r="BN1192" s="16">
        <v>159.19</v>
      </c>
      <c r="BO1192" s="15">
        <v>18</v>
      </c>
      <c r="BP1192" s="15">
        <v>56.25</v>
      </c>
      <c r="BQ1192" s="15">
        <v>78.400000000000006</v>
      </c>
    </row>
    <row r="1193" spans="1:69">
      <c r="A1193" s="71">
        <v>41902</v>
      </c>
      <c r="B1193" s="16">
        <v>108.15</v>
      </c>
      <c r="BB1193" s="16">
        <v>112.24</v>
      </c>
      <c r="BC1193" s="75"/>
      <c r="BE1193" s="16">
        <v>186.36</v>
      </c>
      <c r="BF1193" s="15">
        <v>203.95</v>
      </c>
      <c r="BG1193" s="15">
        <v>128.63999999999999</v>
      </c>
      <c r="BH1193" s="15">
        <v>118.01</v>
      </c>
      <c r="BI1193" s="15">
        <v>56.84</v>
      </c>
      <c r="BJ1193" s="15">
        <v>45.35</v>
      </c>
      <c r="BK1193" s="15">
        <v>58.93</v>
      </c>
      <c r="BL1193" s="15">
        <v>81.680000000000007</v>
      </c>
      <c r="BM1193" s="15">
        <v>128.76</v>
      </c>
      <c r="BN1193" s="16">
        <v>166.46</v>
      </c>
      <c r="BO1193" s="15">
        <v>18</v>
      </c>
      <c r="BP1193" s="15">
        <v>56.69</v>
      </c>
      <c r="BQ1193" s="15">
        <v>79.64</v>
      </c>
    </row>
    <row r="1194" spans="1:69">
      <c r="A1194" s="71">
        <v>41909</v>
      </c>
      <c r="B1194" s="16">
        <v>109.04</v>
      </c>
      <c r="BB1194" s="16">
        <v>112.4</v>
      </c>
      <c r="BC1194" s="75"/>
      <c r="BE1194" s="16">
        <v>192.33</v>
      </c>
      <c r="BF1194" s="15">
        <v>201.25</v>
      </c>
      <c r="BG1194" s="15">
        <v>130.72</v>
      </c>
      <c r="BH1194" s="15">
        <v>119.34</v>
      </c>
      <c r="BI1194" s="15">
        <v>54.23</v>
      </c>
      <c r="BJ1194" s="15">
        <v>46.18</v>
      </c>
      <c r="BK1194" s="15">
        <v>54.86</v>
      </c>
      <c r="BL1194" s="15">
        <v>78.45</v>
      </c>
      <c r="BM1194" s="15">
        <v>127.13</v>
      </c>
      <c r="BN1194" s="16">
        <v>176.37</v>
      </c>
      <c r="BO1194" s="15">
        <v>18</v>
      </c>
      <c r="BP1194" s="15">
        <v>56.88</v>
      </c>
      <c r="BQ1194" s="15">
        <v>80.02</v>
      </c>
    </row>
    <row r="1195" spans="1:69">
      <c r="A1195" s="71">
        <v>41916</v>
      </c>
      <c r="B1195" s="16">
        <v>108.33</v>
      </c>
      <c r="BB1195" s="16">
        <v>112.76</v>
      </c>
      <c r="BC1195" s="75"/>
      <c r="BE1195" s="16">
        <v>191.82</v>
      </c>
      <c r="BF1195" s="15">
        <v>197.48</v>
      </c>
      <c r="BG1195" s="15">
        <v>130.72999999999999</v>
      </c>
      <c r="BH1195" s="15">
        <v>119.31</v>
      </c>
      <c r="BI1195" s="15">
        <v>53.79</v>
      </c>
      <c r="BJ1195" s="15">
        <v>46.5</v>
      </c>
      <c r="BK1195" s="15">
        <v>59.36</v>
      </c>
      <c r="BL1195" s="15">
        <v>77.569999999999993</v>
      </c>
      <c r="BM1195" s="15">
        <v>128.88</v>
      </c>
      <c r="BN1195" s="16">
        <v>183.03</v>
      </c>
      <c r="BO1195" s="15">
        <v>18</v>
      </c>
      <c r="BP1195" s="15">
        <v>57.29</v>
      </c>
      <c r="BQ1195" s="15">
        <v>78.63</v>
      </c>
    </row>
    <row r="1196" spans="1:69">
      <c r="A1196" s="71">
        <v>41923</v>
      </c>
      <c r="B1196" s="16">
        <v>108.18</v>
      </c>
      <c r="BB1196" s="16">
        <v>112.79</v>
      </c>
      <c r="BC1196" s="75"/>
      <c r="BE1196" s="16">
        <v>184.16</v>
      </c>
      <c r="BF1196" s="15">
        <v>196.8</v>
      </c>
      <c r="BG1196" s="15">
        <v>128.68</v>
      </c>
      <c r="BH1196" s="15">
        <v>118.67</v>
      </c>
      <c r="BI1196" s="15">
        <v>54.77</v>
      </c>
      <c r="BJ1196" s="15">
        <v>46.55</v>
      </c>
      <c r="BK1196" s="15">
        <v>56.81</v>
      </c>
      <c r="BL1196" s="15">
        <v>69.63</v>
      </c>
      <c r="BM1196" s="15">
        <v>127.3</v>
      </c>
      <c r="BN1196" s="16">
        <v>188.2</v>
      </c>
      <c r="BO1196" s="15">
        <v>18</v>
      </c>
      <c r="BP1196" s="15">
        <v>56.51</v>
      </c>
      <c r="BQ1196" s="15">
        <v>80.11</v>
      </c>
    </row>
    <row r="1197" spans="1:69">
      <c r="A1197" s="71">
        <v>41930</v>
      </c>
      <c r="B1197" s="16">
        <v>107.63</v>
      </c>
      <c r="BB1197" s="16">
        <v>112.83</v>
      </c>
      <c r="BC1197" s="75"/>
      <c r="BE1197" s="16">
        <v>173.07</v>
      </c>
      <c r="BF1197" s="15">
        <v>183.63</v>
      </c>
      <c r="BG1197" s="15">
        <v>128.29</v>
      </c>
      <c r="BH1197" s="15">
        <v>118.09</v>
      </c>
      <c r="BI1197" s="15">
        <v>54.8</v>
      </c>
      <c r="BJ1197" s="15">
        <v>46.07</v>
      </c>
      <c r="BK1197" s="15">
        <v>53.07</v>
      </c>
      <c r="BL1197" s="15">
        <v>76.739999999999995</v>
      </c>
      <c r="BM1197" s="15">
        <v>127.04</v>
      </c>
      <c r="BN1197" s="16">
        <v>186.27</v>
      </c>
      <c r="BO1197" s="15">
        <v>18</v>
      </c>
      <c r="BP1197" s="15">
        <v>56.98</v>
      </c>
      <c r="BQ1197" s="15">
        <v>79.849999999999994</v>
      </c>
    </row>
    <row r="1198" spans="1:69">
      <c r="A1198" s="71">
        <v>41937</v>
      </c>
      <c r="B1198" s="16">
        <v>105.28</v>
      </c>
      <c r="BB1198" s="16">
        <v>112.76</v>
      </c>
      <c r="BC1198" s="75"/>
      <c r="BE1198" s="16">
        <v>160.44999999999999</v>
      </c>
      <c r="BF1198" s="15">
        <v>171.17</v>
      </c>
      <c r="BG1198" s="15">
        <v>132.12</v>
      </c>
      <c r="BH1198" s="15">
        <v>117.08</v>
      </c>
      <c r="BI1198" s="15">
        <v>56.07</v>
      </c>
      <c r="BJ1198" s="15">
        <v>46.85</v>
      </c>
      <c r="BK1198" s="15">
        <v>56.22</v>
      </c>
      <c r="BL1198" s="15">
        <v>77.08</v>
      </c>
      <c r="BM1198" s="15">
        <v>126.86</v>
      </c>
      <c r="BN1198" s="16">
        <v>188.64</v>
      </c>
      <c r="BO1198" s="15">
        <v>18</v>
      </c>
      <c r="BP1198" s="15">
        <v>56.8</v>
      </c>
      <c r="BQ1198" s="15">
        <v>80.03</v>
      </c>
    </row>
    <row r="1199" spans="1:69">
      <c r="A1199" s="71">
        <v>41944</v>
      </c>
      <c r="B1199" s="16">
        <v>103.73</v>
      </c>
      <c r="BB1199" s="16">
        <v>112.78</v>
      </c>
      <c r="BC1199" s="75"/>
      <c r="BE1199" s="16">
        <v>149.38999999999999</v>
      </c>
      <c r="BF1199" s="15">
        <v>161.41</v>
      </c>
      <c r="BG1199" s="15">
        <v>128.94999999999999</v>
      </c>
      <c r="BH1199" s="15">
        <v>114.67</v>
      </c>
      <c r="BI1199" s="15">
        <v>57.11</v>
      </c>
      <c r="BJ1199" s="15">
        <v>45.78</v>
      </c>
      <c r="BK1199" s="15">
        <v>53.12</v>
      </c>
      <c r="BL1199" s="15">
        <v>78.63</v>
      </c>
      <c r="BM1199" s="15">
        <v>128.01</v>
      </c>
      <c r="BN1199" s="16">
        <v>188.27</v>
      </c>
      <c r="BO1199" s="15">
        <v>18</v>
      </c>
      <c r="BP1199" s="15">
        <v>56.9</v>
      </c>
      <c r="BQ1199" s="15">
        <v>79.900000000000006</v>
      </c>
    </row>
    <row r="1200" spans="1:69">
      <c r="A1200" s="71">
        <v>41951</v>
      </c>
      <c r="B1200" s="16">
        <v>104.42</v>
      </c>
      <c r="BB1200" s="16">
        <v>112.81</v>
      </c>
      <c r="BC1200" s="75"/>
      <c r="BE1200" s="16">
        <v>148.29</v>
      </c>
      <c r="BF1200" s="15">
        <v>153.66</v>
      </c>
      <c r="BG1200" s="15">
        <v>126.01</v>
      </c>
      <c r="BH1200" s="15">
        <v>111.08</v>
      </c>
      <c r="BI1200" s="15">
        <v>57.9</v>
      </c>
      <c r="BJ1200" s="15">
        <v>46</v>
      </c>
      <c r="BK1200" s="15">
        <v>53.84</v>
      </c>
      <c r="BL1200" s="15">
        <v>77.64</v>
      </c>
      <c r="BM1200" s="15">
        <v>125.92</v>
      </c>
      <c r="BN1200" s="16">
        <v>185.61</v>
      </c>
      <c r="BO1200" s="15">
        <v>18</v>
      </c>
      <c r="BP1200" s="15">
        <v>56.65</v>
      </c>
      <c r="BQ1200" s="15">
        <v>80.150000000000006</v>
      </c>
    </row>
    <row r="1201" spans="1:69">
      <c r="A1201" s="71">
        <v>41958</v>
      </c>
      <c r="B1201" s="16">
        <v>104.02</v>
      </c>
      <c r="BB1201" s="16">
        <v>112.87</v>
      </c>
      <c r="BC1201" s="75"/>
      <c r="BE1201" s="16">
        <v>144.55000000000001</v>
      </c>
      <c r="BF1201" s="15">
        <v>153.38</v>
      </c>
      <c r="BG1201" s="15">
        <v>125.09</v>
      </c>
      <c r="BH1201" s="15">
        <v>107.6</v>
      </c>
      <c r="BI1201" s="15">
        <v>56.34</v>
      </c>
      <c r="BJ1201" s="15">
        <v>46.07</v>
      </c>
      <c r="BK1201" s="15">
        <v>51.98</v>
      </c>
      <c r="BL1201" s="15">
        <v>75.73</v>
      </c>
      <c r="BM1201" s="15">
        <v>125.36</v>
      </c>
      <c r="BN1201" s="16">
        <v>178.76</v>
      </c>
      <c r="BO1201" s="15">
        <v>18</v>
      </c>
      <c r="BP1201" s="15">
        <v>56.28</v>
      </c>
      <c r="BQ1201" s="15">
        <v>80.02</v>
      </c>
    </row>
    <row r="1202" spans="1:69">
      <c r="A1202" s="71">
        <v>41965</v>
      </c>
      <c r="B1202" s="16">
        <v>106.68</v>
      </c>
      <c r="BB1202" s="16">
        <v>112.89</v>
      </c>
      <c r="BC1202" s="75"/>
      <c r="BE1202" s="16">
        <v>141.97</v>
      </c>
      <c r="BF1202" s="15">
        <v>153.26</v>
      </c>
      <c r="BG1202" s="15">
        <v>115.32</v>
      </c>
      <c r="BH1202" s="15">
        <v>105.36</v>
      </c>
      <c r="BI1202" s="15">
        <v>55.53</v>
      </c>
      <c r="BJ1202" s="15">
        <v>45.47</v>
      </c>
      <c r="BK1202" s="15">
        <v>51.05</v>
      </c>
      <c r="BL1202" s="15">
        <v>74.81</v>
      </c>
      <c r="BM1202" s="15">
        <v>127.96</v>
      </c>
      <c r="BN1202" s="16">
        <v>177.46</v>
      </c>
      <c r="BO1202" s="15">
        <v>18</v>
      </c>
      <c r="BP1202" s="15">
        <v>56.95</v>
      </c>
      <c r="BQ1202" s="15">
        <v>79.150000000000006</v>
      </c>
    </row>
    <row r="1203" spans="1:69">
      <c r="A1203" s="71">
        <v>41972</v>
      </c>
      <c r="B1203" s="16">
        <v>103.04</v>
      </c>
      <c r="BB1203" s="16">
        <v>112.97</v>
      </c>
      <c r="BC1203" s="75"/>
      <c r="BE1203" s="16">
        <v>139.94</v>
      </c>
      <c r="BF1203" s="15">
        <v>153.16</v>
      </c>
      <c r="BG1203" s="15">
        <v>114.55</v>
      </c>
      <c r="BH1203" s="15">
        <v>105.2</v>
      </c>
      <c r="BI1203" s="15">
        <v>56.68</v>
      </c>
      <c r="BJ1203" s="15">
        <v>45.44</v>
      </c>
      <c r="BK1203" s="15">
        <v>49.45</v>
      </c>
      <c r="BL1203" s="15">
        <v>74.94</v>
      </c>
      <c r="BM1203" s="15">
        <v>123.82</v>
      </c>
      <c r="BN1203" s="16">
        <v>174.92</v>
      </c>
      <c r="BO1203" s="15">
        <v>18</v>
      </c>
      <c r="BP1203" s="15">
        <v>57.25</v>
      </c>
      <c r="BQ1203" s="15">
        <v>80.17</v>
      </c>
    </row>
    <row r="1204" spans="1:69">
      <c r="A1204" s="71">
        <v>41979</v>
      </c>
      <c r="B1204" s="16">
        <v>101.32</v>
      </c>
      <c r="BB1204" s="16">
        <v>112.95</v>
      </c>
      <c r="BC1204" s="75"/>
      <c r="BE1204" s="16">
        <v>139.19</v>
      </c>
      <c r="BF1204" s="15">
        <v>152.55000000000001</v>
      </c>
      <c r="BG1204" s="15">
        <v>120.71</v>
      </c>
      <c r="BH1204" s="15">
        <v>104.76</v>
      </c>
      <c r="BI1204" s="15">
        <v>54.88</v>
      </c>
      <c r="BJ1204" s="15">
        <v>46</v>
      </c>
      <c r="BK1204" s="15">
        <v>49.61</v>
      </c>
      <c r="BL1204" s="15">
        <v>74.23</v>
      </c>
      <c r="BM1204" s="15">
        <v>123.57</v>
      </c>
      <c r="BN1204" s="16">
        <v>178.6</v>
      </c>
      <c r="BO1204" s="15">
        <v>18</v>
      </c>
      <c r="BP1204" s="15">
        <v>56.78</v>
      </c>
      <c r="BQ1204" s="15">
        <v>79.11</v>
      </c>
    </row>
    <row r="1205" spans="1:69">
      <c r="A1205" s="71">
        <v>41986</v>
      </c>
      <c r="B1205" s="16">
        <v>97.18</v>
      </c>
      <c r="BB1205" s="16">
        <v>112.6</v>
      </c>
      <c r="BC1205" s="75"/>
      <c r="BE1205" s="16">
        <v>135.47</v>
      </c>
      <c r="BF1205" s="15">
        <v>150.91</v>
      </c>
      <c r="BG1205" s="15">
        <v>119.27</v>
      </c>
      <c r="BH1205" s="15">
        <v>104.67</v>
      </c>
      <c r="BI1205" s="15">
        <v>56.14</v>
      </c>
      <c r="BJ1205" s="15">
        <v>44.92</v>
      </c>
      <c r="BK1205" s="15">
        <v>49.79</v>
      </c>
      <c r="BL1205" s="15">
        <v>78.09</v>
      </c>
      <c r="BM1205" s="15">
        <v>125.16</v>
      </c>
      <c r="BN1205" s="16">
        <v>176.33</v>
      </c>
      <c r="BO1205" s="15">
        <v>18</v>
      </c>
      <c r="BP1205" s="15">
        <v>55.92</v>
      </c>
      <c r="BQ1205" s="15">
        <v>79.66</v>
      </c>
    </row>
    <row r="1206" spans="1:69">
      <c r="A1206" s="71">
        <v>41993</v>
      </c>
      <c r="B1206" s="16">
        <v>95.7</v>
      </c>
      <c r="BB1206" s="16">
        <v>112.66</v>
      </c>
      <c r="BC1206" s="75"/>
      <c r="BE1206" s="16">
        <v>129.69999999999999</v>
      </c>
      <c r="BF1206" s="15">
        <v>147.97999999999999</v>
      </c>
      <c r="BG1206" s="15">
        <v>118.4</v>
      </c>
      <c r="BH1206" s="15">
        <v>105.02</v>
      </c>
      <c r="BI1206" s="15">
        <v>55.6</v>
      </c>
      <c r="BJ1206" s="15">
        <v>45.98</v>
      </c>
      <c r="BK1206" s="15">
        <v>51.91</v>
      </c>
      <c r="BL1206" s="15">
        <v>77.709999999999994</v>
      </c>
      <c r="BM1206" s="15">
        <v>123.77</v>
      </c>
      <c r="BN1206" s="16">
        <v>172.65</v>
      </c>
      <c r="BO1206" s="15">
        <v>18</v>
      </c>
      <c r="BP1206" s="15">
        <v>56.22</v>
      </c>
      <c r="BQ1206" s="15">
        <v>79.08</v>
      </c>
    </row>
    <row r="1207" spans="1:69">
      <c r="A1207" s="71">
        <v>42000</v>
      </c>
      <c r="B1207" s="16">
        <v>96.12</v>
      </c>
      <c r="BB1207" s="16">
        <v>112.68</v>
      </c>
      <c r="BC1207" s="75"/>
      <c r="BE1207" s="16">
        <v>128.85</v>
      </c>
      <c r="BF1207" s="15">
        <v>147.5</v>
      </c>
      <c r="BG1207" s="15">
        <v>119.69</v>
      </c>
      <c r="BH1207" s="15">
        <v>104.84</v>
      </c>
      <c r="BI1207" s="15">
        <v>54.6</v>
      </c>
      <c r="BJ1207" s="15">
        <v>45.07</v>
      </c>
      <c r="BK1207" s="15">
        <v>50.78</v>
      </c>
      <c r="BL1207" s="15">
        <v>77.48</v>
      </c>
      <c r="BM1207" s="15">
        <v>124.39</v>
      </c>
      <c r="BN1207" s="16">
        <v>171.23</v>
      </c>
      <c r="BO1207" s="15">
        <v>18</v>
      </c>
      <c r="BP1207" s="15">
        <v>56.1</v>
      </c>
      <c r="BQ1207" s="15">
        <v>79.2</v>
      </c>
    </row>
    <row r="1208" spans="1:69">
      <c r="A1208" s="71">
        <v>42007</v>
      </c>
      <c r="B1208" s="16">
        <v>100.03</v>
      </c>
      <c r="BB1208" s="16">
        <v>112.91</v>
      </c>
      <c r="BC1208" s="75"/>
      <c r="BE1208" s="16">
        <v>127.55</v>
      </c>
      <c r="BF1208" s="15">
        <v>147.41</v>
      </c>
      <c r="BG1208" s="15">
        <v>119.62</v>
      </c>
      <c r="BH1208" s="15">
        <v>106.15</v>
      </c>
      <c r="BI1208" s="15">
        <v>51.74</v>
      </c>
      <c r="BJ1208" s="15">
        <v>46.81</v>
      </c>
      <c r="BK1208" s="15">
        <v>51.15</v>
      </c>
      <c r="BL1208" s="15">
        <v>77.61</v>
      </c>
      <c r="BM1208" s="15">
        <v>125.18</v>
      </c>
      <c r="BN1208" s="16">
        <v>172.06</v>
      </c>
      <c r="BO1208" s="15">
        <v>18</v>
      </c>
      <c r="BP1208" s="15">
        <v>56.33</v>
      </c>
      <c r="BQ1208" s="15">
        <v>80.09</v>
      </c>
    </row>
    <row r="1209" spans="1:69">
      <c r="A1209" s="71">
        <v>42014</v>
      </c>
      <c r="B1209" s="16">
        <v>104.07</v>
      </c>
      <c r="BB1209" s="16">
        <v>113</v>
      </c>
      <c r="BC1209" s="75"/>
      <c r="BE1209" s="16">
        <v>127.35</v>
      </c>
      <c r="BF1209" s="15">
        <v>145.61000000000001</v>
      </c>
      <c r="BG1209" s="15">
        <v>118.27</v>
      </c>
      <c r="BH1209" s="15">
        <v>105.72</v>
      </c>
      <c r="BI1209" s="15">
        <v>51.37</v>
      </c>
      <c r="BJ1209" s="15">
        <v>44.23</v>
      </c>
      <c r="BK1209" s="15">
        <v>50.95</v>
      </c>
      <c r="BL1209" s="15">
        <v>75.86</v>
      </c>
      <c r="BM1209" s="15">
        <v>121.27</v>
      </c>
      <c r="BN1209" s="16">
        <v>177.75</v>
      </c>
      <c r="BO1209" s="15">
        <v>18</v>
      </c>
      <c r="BP1209" s="15">
        <v>56.31</v>
      </c>
      <c r="BQ1209" s="15">
        <v>79.27</v>
      </c>
    </row>
    <row r="1210" spans="1:69">
      <c r="A1210" s="71">
        <v>42021</v>
      </c>
      <c r="B1210" s="16">
        <v>103.13</v>
      </c>
      <c r="BB1210" s="16">
        <v>112.87</v>
      </c>
      <c r="BC1210" s="75"/>
      <c r="BE1210" s="16">
        <v>130.63999999999999</v>
      </c>
      <c r="BF1210" s="15">
        <v>149.37</v>
      </c>
      <c r="BG1210" s="15">
        <v>117.61</v>
      </c>
      <c r="BH1210" s="15">
        <v>106.38</v>
      </c>
      <c r="BI1210" s="15">
        <v>52.77</v>
      </c>
      <c r="BJ1210" s="15">
        <v>43.15</v>
      </c>
      <c r="BK1210" s="15">
        <v>49.62</v>
      </c>
      <c r="BL1210" s="15">
        <v>76.7</v>
      </c>
      <c r="BM1210" s="15">
        <v>116.02</v>
      </c>
      <c r="BN1210" s="16">
        <v>187.25</v>
      </c>
      <c r="BO1210" s="15">
        <v>18</v>
      </c>
      <c r="BP1210" s="15">
        <v>56.32</v>
      </c>
      <c r="BQ1210" s="15">
        <v>79.989999999999995</v>
      </c>
    </row>
    <row r="1211" spans="1:69">
      <c r="A1211" s="71">
        <v>42028</v>
      </c>
      <c r="B1211" s="16">
        <v>96.76</v>
      </c>
      <c r="BB1211" s="16">
        <v>113.01</v>
      </c>
      <c r="BC1211" s="75"/>
      <c r="BE1211" s="16">
        <v>141.88999999999999</v>
      </c>
      <c r="BF1211" s="15">
        <v>159.71</v>
      </c>
      <c r="BG1211" s="15">
        <v>118.4</v>
      </c>
      <c r="BH1211" s="15">
        <v>105.39</v>
      </c>
      <c r="BI1211" s="15">
        <v>58.5</v>
      </c>
      <c r="BJ1211" s="15">
        <v>38.93</v>
      </c>
      <c r="BK1211" s="15">
        <v>48.41</v>
      </c>
      <c r="BL1211" s="15">
        <v>73.900000000000006</v>
      </c>
      <c r="BM1211" s="15">
        <v>108.06</v>
      </c>
      <c r="BN1211" s="16">
        <v>198.13</v>
      </c>
      <c r="BO1211" s="15">
        <v>18</v>
      </c>
      <c r="BP1211" s="15">
        <v>57.61</v>
      </c>
      <c r="BQ1211" s="15">
        <v>80.290000000000006</v>
      </c>
    </row>
    <row r="1212" spans="1:69">
      <c r="A1212" s="71">
        <v>42035</v>
      </c>
      <c r="B1212" s="16">
        <v>93.9</v>
      </c>
      <c r="BB1212" s="16">
        <v>112.84</v>
      </c>
      <c r="BC1212" s="75"/>
      <c r="BE1212" s="16">
        <v>145.93</v>
      </c>
      <c r="BF1212" s="15">
        <v>162.22999999999999</v>
      </c>
      <c r="BG1212" s="15">
        <v>119.07</v>
      </c>
      <c r="BH1212" s="15">
        <v>106.69</v>
      </c>
      <c r="BI1212" s="15">
        <v>45.69</v>
      </c>
      <c r="BJ1212" s="15">
        <v>37</v>
      </c>
      <c r="BK1212" s="15">
        <v>48.84</v>
      </c>
      <c r="BL1212" s="15">
        <v>74.900000000000006</v>
      </c>
      <c r="BM1212" s="15">
        <v>109.33</v>
      </c>
      <c r="BN1212" s="16">
        <v>204.63</v>
      </c>
      <c r="BO1212" s="15">
        <v>18</v>
      </c>
      <c r="BP1212" s="15">
        <v>57.33</v>
      </c>
      <c r="BQ1212" s="15">
        <v>79.819999999999993</v>
      </c>
    </row>
    <row r="1213" spans="1:69">
      <c r="A1213" s="71">
        <v>42042</v>
      </c>
      <c r="B1213" s="16">
        <v>91.12</v>
      </c>
      <c r="BB1213" s="74">
        <v>112.66</v>
      </c>
      <c r="BC1213" s="75"/>
      <c r="BE1213" s="16">
        <v>143.41</v>
      </c>
      <c r="BF1213" s="15">
        <v>164.53</v>
      </c>
      <c r="BG1213" s="15">
        <v>118.72</v>
      </c>
      <c r="BH1213" s="15">
        <v>103.89</v>
      </c>
      <c r="BI1213" s="15">
        <v>45.6</v>
      </c>
      <c r="BJ1213" s="15">
        <v>37.380000000000003</v>
      </c>
      <c r="BK1213" s="15">
        <v>50.15</v>
      </c>
      <c r="BL1213" s="15">
        <v>73.069999999999993</v>
      </c>
      <c r="BM1213" s="15">
        <v>101.28</v>
      </c>
      <c r="BN1213" s="16">
        <v>203.49</v>
      </c>
      <c r="BO1213" s="15">
        <v>18</v>
      </c>
      <c r="BP1213" s="15">
        <v>56.23</v>
      </c>
      <c r="BQ1213" s="15">
        <v>78.86</v>
      </c>
    </row>
    <row r="1214" spans="1:69">
      <c r="A1214" s="71">
        <v>42049</v>
      </c>
      <c r="B1214" s="16">
        <v>90.08</v>
      </c>
      <c r="BB1214" s="16">
        <v>112.66</v>
      </c>
      <c r="BC1214" s="75"/>
      <c r="BE1214" s="16">
        <v>140.84</v>
      </c>
      <c r="BF1214" s="15">
        <v>166.02</v>
      </c>
      <c r="BG1214" s="15">
        <v>119.38</v>
      </c>
      <c r="BH1214" s="15">
        <v>102.84</v>
      </c>
      <c r="BI1214" s="15">
        <v>44.15</v>
      </c>
      <c r="BJ1214" s="15">
        <v>37.18</v>
      </c>
      <c r="BK1214" s="15">
        <v>49.17</v>
      </c>
      <c r="BL1214" s="15">
        <v>73.400000000000006</v>
      </c>
      <c r="BM1214" s="15">
        <v>99.67</v>
      </c>
      <c r="BN1214" s="16">
        <v>200.22</v>
      </c>
      <c r="BO1214" s="15">
        <v>18</v>
      </c>
      <c r="BP1214" s="15">
        <v>56.2</v>
      </c>
      <c r="BQ1214" s="15">
        <v>78.819999999999993</v>
      </c>
    </row>
    <row r="1215" spans="1:69">
      <c r="A1215" s="71">
        <v>42056</v>
      </c>
      <c r="B1215" s="16">
        <v>92.88</v>
      </c>
      <c r="BB1215" s="16">
        <v>112.67</v>
      </c>
      <c r="BC1215" s="75"/>
      <c r="BE1215" s="16">
        <v>137.15</v>
      </c>
      <c r="BF1215" s="15">
        <v>166.09</v>
      </c>
      <c r="BG1215" s="15">
        <v>116.16</v>
      </c>
      <c r="BH1215" s="15">
        <v>100.94</v>
      </c>
      <c r="BI1215" s="15">
        <v>44.47</v>
      </c>
      <c r="BJ1215" s="15">
        <v>35.630000000000003</v>
      </c>
      <c r="BK1215" s="15">
        <v>48.26</v>
      </c>
      <c r="BL1215" s="15">
        <v>71.28</v>
      </c>
      <c r="BM1215" s="15">
        <v>99.01</v>
      </c>
      <c r="BN1215" s="16">
        <v>193.16</v>
      </c>
      <c r="BO1215" s="15">
        <v>18</v>
      </c>
      <c r="BP1215" s="15">
        <v>56.93</v>
      </c>
      <c r="BQ1215" s="15">
        <v>78.75</v>
      </c>
    </row>
    <row r="1216" spans="1:69">
      <c r="A1216" s="71">
        <v>42063</v>
      </c>
      <c r="B1216" s="16">
        <v>94.6</v>
      </c>
      <c r="BB1216" s="16">
        <v>112.72</v>
      </c>
      <c r="BC1216" s="75"/>
      <c r="BE1216" s="16">
        <v>138.09</v>
      </c>
      <c r="BF1216" s="15">
        <v>165.93</v>
      </c>
      <c r="BG1216" s="15">
        <v>115.89</v>
      </c>
      <c r="BH1216" s="15">
        <v>101.31</v>
      </c>
      <c r="BI1216" s="15">
        <v>44.51</v>
      </c>
      <c r="BJ1216" s="15">
        <v>36.869999999999997</v>
      </c>
      <c r="BK1216" s="15">
        <v>48.5</v>
      </c>
      <c r="BL1216" s="15">
        <v>71.53</v>
      </c>
      <c r="BM1216" s="15">
        <v>96.1</v>
      </c>
      <c r="BN1216" s="16">
        <v>185.1</v>
      </c>
      <c r="BO1216" s="15">
        <v>18</v>
      </c>
      <c r="BP1216" s="15">
        <v>56.5</v>
      </c>
      <c r="BQ1216" s="15">
        <v>79.61</v>
      </c>
    </row>
    <row r="1217" spans="1:69">
      <c r="A1217" s="71">
        <v>42070</v>
      </c>
      <c r="B1217" s="16">
        <v>96.47</v>
      </c>
      <c r="BB1217" s="16">
        <v>112.92</v>
      </c>
      <c r="BC1217" s="75"/>
      <c r="BE1217" s="16">
        <v>135.46</v>
      </c>
      <c r="BF1217" s="15">
        <v>167.03</v>
      </c>
      <c r="BG1217" s="15">
        <v>116.28</v>
      </c>
      <c r="BH1217" s="15">
        <v>101.89</v>
      </c>
      <c r="BI1217" s="15">
        <v>43.45</v>
      </c>
      <c r="BJ1217" s="15">
        <v>36.72</v>
      </c>
      <c r="BK1217" s="15">
        <v>46.87</v>
      </c>
      <c r="BL1217" s="15">
        <v>71.08</v>
      </c>
      <c r="BM1217" s="15">
        <v>96.06</v>
      </c>
      <c r="BN1217" s="16">
        <v>188.18</v>
      </c>
      <c r="BO1217" s="15">
        <v>18</v>
      </c>
      <c r="BP1217" s="15">
        <v>56.51</v>
      </c>
      <c r="BQ1217" s="15">
        <v>79.8</v>
      </c>
    </row>
    <row r="1218" spans="1:69">
      <c r="A1218" s="71">
        <v>42077</v>
      </c>
      <c r="B1218" s="16">
        <v>98.28</v>
      </c>
      <c r="BB1218" s="16">
        <v>113.01</v>
      </c>
      <c r="BC1218" s="75"/>
      <c r="BE1218" s="16">
        <v>137.16</v>
      </c>
      <c r="BF1218" s="15">
        <v>171.73</v>
      </c>
      <c r="BG1218" s="15">
        <v>118.02</v>
      </c>
      <c r="BH1218" s="15">
        <v>101.77</v>
      </c>
      <c r="BI1218" s="15">
        <v>48.02</v>
      </c>
      <c r="BJ1218" s="15">
        <v>37.54</v>
      </c>
      <c r="BK1218" s="15">
        <v>51.21</v>
      </c>
      <c r="BL1218" s="15">
        <v>73.510000000000005</v>
      </c>
      <c r="BM1218" s="15">
        <v>97.3</v>
      </c>
      <c r="BN1218" s="16">
        <v>183.4</v>
      </c>
      <c r="BO1218" s="15">
        <v>18</v>
      </c>
      <c r="BP1218" s="15">
        <v>58.04</v>
      </c>
      <c r="BQ1218" s="15">
        <v>79.09</v>
      </c>
    </row>
    <row r="1219" spans="1:69">
      <c r="A1219" s="71">
        <v>42084</v>
      </c>
      <c r="B1219" s="16">
        <v>100.04</v>
      </c>
      <c r="BB1219" s="16">
        <v>113.3</v>
      </c>
      <c r="BC1219" s="75"/>
      <c r="BE1219" s="16">
        <v>138.88</v>
      </c>
      <c r="BF1219" s="15">
        <v>175.36</v>
      </c>
      <c r="BG1219" s="15">
        <v>116.77</v>
      </c>
      <c r="BH1219" s="15">
        <v>102.06</v>
      </c>
      <c r="BI1219" s="15">
        <v>45.01</v>
      </c>
      <c r="BJ1219" s="15">
        <v>37.450000000000003</v>
      </c>
      <c r="BK1219" s="15">
        <v>46.61</v>
      </c>
      <c r="BL1219" s="15">
        <v>71.87</v>
      </c>
      <c r="BM1219" s="15">
        <v>100.74</v>
      </c>
      <c r="BN1219" s="16">
        <v>183.32</v>
      </c>
      <c r="BO1219" s="15">
        <v>18</v>
      </c>
      <c r="BP1219" s="15">
        <v>55.8</v>
      </c>
      <c r="BQ1219" s="15">
        <v>79.7</v>
      </c>
    </row>
    <row r="1220" spans="1:69">
      <c r="A1220" s="71">
        <v>42091</v>
      </c>
      <c r="B1220" s="16">
        <v>100.67</v>
      </c>
      <c r="BB1220" s="16">
        <v>113.37</v>
      </c>
      <c r="BC1220" s="75"/>
      <c r="BE1220" s="16">
        <v>148.28</v>
      </c>
      <c r="BF1220" s="15">
        <v>185.05</v>
      </c>
      <c r="BG1220" s="15">
        <v>117.16</v>
      </c>
      <c r="BH1220" s="15">
        <v>98.84</v>
      </c>
      <c r="BI1220" s="15">
        <v>45.93</v>
      </c>
      <c r="BJ1220" s="15">
        <v>36.409999999999997</v>
      </c>
      <c r="BK1220" s="15">
        <v>42.99</v>
      </c>
      <c r="BL1220" s="15">
        <v>68.849999999999994</v>
      </c>
      <c r="BM1220" s="15">
        <v>103.95</v>
      </c>
      <c r="BN1220" s="16">
        <v>184.81</v>
      </c>
      <c r="BO1220" s="15">
        <v>18</v>
      </c>
      <c r="BP1220" s="15">
        <v>55.76</v>
      </c>
      <c r="BQ1220" s="15">
        <v>79.7</v>
      </c>
    </row>
    <row r="1221" spans="1:69">
      <c r="A1221" s="71">
        <v>42098</v>
      </c>
      <c r="B1221" s="16">
        <v>100.68</v>
      </c>
      <c r="BB1221" s="16">
        <v>113.42</v>
      </c>
      <c r="BC1221" s="75"/>
      <c r="BE1221" s="16">
        <v>152.47999999999999</v>
      </c>
      <c r="BF1221" s="15">
        <v>192.37</v>
      </c>
      <c r="BG1221" s="15">
        <v>117.42</v>
      </c>
      <c r="BH1221" s="15">
        <v>98.18</v>
      </c>
      <c r="BI1221" s="15">
        <v>45.84</v>
      </c>
      <c r="BJ1221" s="15">
        <v>35.35</v>
      </c>
      <c r="BK1221" s="15">
        <v>41.98</v>
      </c>
      <c r="BL1221" s="15">
        <v>71.239999999999995</v>
      </c>
      <c r="BM1221" s="15">
        <v>107.48</v>
      </c>
      <c r="BN1221" s="16">
        <v>187.16</v>
      </c>
      <c r="BO1221" s="15">
        <v>18</v>
      </c>
      <c r="BP1221" s="15">
        <v>56.45</v>
      </c>
      <c r="BQ1221" s="15">
        <v>79.739999999999995</v>
      </c>
    </row>
    <row r="1222" spans="1:69">
      <c r="A1222" s="71">
        <v>42105</v>
      </c>
      <c r="B1222" s="16">
        <v>103.07</v>
      </c>
      <c r="BB1222" s="74">
        <v>113.58</v>
      </c>
      <c r="BC1222" s="75"/>
      <c r="BE1222" s="16">
        <v>151.88</v>
      </c>
      <c r="BF1222" s="15">
        <v>193.14</v>
      </c>
      <c r="BG1222" s="15">
        <v>118.58</v>
      </c>
      <c r="BH1222" s="15">
        <v>102.99</v>
      </c>
      <c r="BI1222" s="15">
        <v>46.03</v>
      </c>
      <c r="BJ1222" s="15">
        <v>33.1</v>
      </c>
      <c r="BK1222" s="15">
        <v>40.64</v>
      </c>
      <c r="BL1222" s="15">
        <v>70.14</v>
      </c>
      <c r="BM1222" s="15">
        <v>107.57</v>
      </c>
      <c r="BN1222" s="16">
        <v>185.31</v>
      </c>
      <c r="BO1222" s="15">
        <v>18</v>
      </c>
      <c r="BP1222" s="15">
        <v>56.09</v>
      </c>
      <c r="BQ1222" s="15">
        <v>79.400000000000006</v>
      </c>
    </row>
    <row r="1223" spans="1:69">
      <c r="A1223" s="71">
        <v>42112</v>
      </c>
      <c r="B1223" s="16">
        <v>105.73</v>
      </c>
      <c r="BB1223" s="16">
        <v>113.87</v>
      </c>
      <c r="BC1223" s="75"/>
      <c r="BE1223" s="16">
        <v>152.24</v>
      </c>
      <c r="BF1223" s="15">
        <v>193.11</v>
      </c>
      <c r="BG1223" s="15">
        <v>119.2</v>
      </c>
      <c r="BH1223" s="15">
        <v>104.68</v>
      </c>
      <c r="BI1223" s="15">
        <v>52.45</v>
      </c>
      <c r="BJ1223" s="15">
        <v>32.69</v>
      </c>
      <c r="BK1223" s="15">
        <v>40.44</v>
      </c>
      <c r="BL1223" s="15">
        <v>72.510000000000005</v>
      </c>
      <c r="BM1223" s="15">
        <v>107.41</v>
      </c>
      <c r="BN1223" s="16">
        <v>182.64</v>
      </c>
      <c r="BO1223" s="15">
        <v>18</v>
      </c>
      <c r="BP1223" s="15">
        <v>56.31</v>
      </c>
      <c r="BQ1223" s="15">
        <v>78.63</v>
      </c>
    </row>
    <row r="1224" spans="1:69">
      <c r="A1224" s="71">
        <v>42119</v>
      </c>
      <c r="B1224" s="16">
        <v>107.1</v>
      </c>
      <c r="BB1224" s="16">
        <v>114.12</v>
      </c>
      <c r="BC1224" s="75"/>
      <c r="BE1224" s="16">
        <v>153.85</v>
      </c>
      <c r="BF1224" s="15">
        <v>195.35</v>
      </c>
      <c r="BG1224" s="15">
        <v>119.31</v>
      </c>
      <c r="BH1224" s="15">
        <v>105.88</v>
      </c>
      <c r="BI1224" s="15">
        <v>53.27</v>
      </c>
      <c r="BJ1224" s="15">
        <v>33.4</v>
      </c>
      <c r="BK1224" s="15">
        <v>40.57</v>
      </c>
      <c r="BL1224" s="15">
        <v>71.89</v>
      </c>
      <c r="BM1224" s="15">
        <v>107.94</v>
      </c>
      <c r="BN1224" s="16">
        <v>172.11</v>
      </c>
      <c r="BO1224" s="15">
        <v>18</v>
      </c>
      <c r="BP1224" s="15">
        <v>56.77</v>
      </c>
      <c r="BQ1224" s="15">
        <v>79.48</v>
      </c>
    </row>
    <row r="1225" spans="1:69">
      <c r="A1225" s="71">
        <v>42126</v>
      </c>
      <c r="B1225" s="16">
        <v>107.78</v>
      </c>
      <c r="BB1225" s="16">
        <v>114.32</v>
      </c>
      <c r="BC1225" s="75"/>
      <c r="BE1225" s="16">
        <v>158.59</v>
      </c>
      <c r="BF1225" s="15">
        <v>200.08</v>
      </c>
      <c r="BG1225" s="15">
        <v>119.75</v>
      </c>
      <c r="BH1225" s="15">
        <v>104.44</v>
      </c>
      <c r="BI1225" s="15">
        <v>44.9</v>
      </c>
      <c r="BJ1225" s="15">
        <v>33.56</v>
      </c>
      <c r="BK1225" s="15">
        <v>40.22</v>
      </c>
      <c r="BL1225" s="15">
        <v>71.77</v>
      </c>
      <c r="BM1225" s="15">
        <v>109.16</v>
      </c>
      <c r="BN1225" s="16">
        <v>172.69</v>
      </c>
      <c r="BO1225" s="15">
        <v>18</v>
      </c>
      <c r="BP1225" s="15">
        <v>55.47</v>
      </c>
      <c r="BQ1225" s="15">
        <v>79.989999999999995</v>
      </c>
    </row>
    <row r="1226" spans="1:69">
      <c r="A1226" s="71">
        <v>42133</v>
      </c>
      <c r="B1226" s="16">
        <v>107.95</v>
      </c>
      <c r="BB1226" s="16">
        <v>114.44</v>
      </c>
      <c r="BC1226" s="75"/>
      <c r="BE1226" s="16">
        <v>165.77</v>
      </c>
      <c r="BF1226" s="15">
        <v>204.02</v>
      </c>
      <c r="BG1226" s="15">
        <v>121.07</v>
      </c>
      <c r="BH1226" s="15">
        <v>109.98</v>
      </c>
      <c r="BI1226" s="15">
        <v>43.58</v>
      </c>
      <c r="BJ1226" s="15">
        <v>34.64</v>
      </c>
      <c r="BK1226" s="15">
        <v>41.34</v>
      </c>
      <c r="BL1226" s="15">
        <v>72.28</v>
      </c>
      <c r="BM1226" s="15">
        <v>110.04</v>
      </c>
      <c r="BN1226" s="16">
        <v>174.07</v>
      </c>
      <c r="BO1226" s="15">
        <v>18</v>
      </c>
      <c r="BP1226" s="15">
        <v>56.93</v>
      </c>
      <c r="BQ1226" s="15">
        <v>78.94</v>
      </c>
    </row>
    <row r="1227" spans="1:69">
      <c r="A1227" s="71">
        <v>42140</v>
      </c>
      <c r="B1227" s="16">
        <v>107.19</v>
      </c>
      <c r="BB1227" s="16">
        <v>114.46</v>
      </c>
      <c r="BC1227" s="75"/>
      <c r="BE1227" s="16">
        <v>166.95</v>
      </c>
      <c r="BF1227" s="15">
        <v>202.52</v>
      </c>
      <c r="BG1227" s="15">
        <v>121.92</v>
      </c>
      <c r="BH1227" s="15">
        <v>107.81</v>
      </c>
      <c r="BI1227" s="15">
        <v>42.76</v>
      </c>
      <c r="BJ1227" s="15">
        <v>33.67</v>
      </c>
      <c r="BK1227" s="15">
        <v>42.44</v>
      </c>
      <c r="BL1227" s="15">
        <v>71.41</v>
      </c>
      <c r="BM1227" s="15">
        <v>109.84</v>
      </c>
      <c r="BN1227" s="16">
        <v>178.63</v>
      </c>
      <c r="BO1227" s="15">
        <v>18</v>
      </c>
      <c r="BP1227" s="15">
        <v>56.84</v>
      </c>
      <c r="BQ1227" s="15">
        <v>79.319999999999993</v>
      </c>
    </row>
    <row r="1228" spans="1:69">
      <c r="A1228" s="71">
        <v>42147</v>
      </c>
      <c r="B1228" s="16">
        <v>107.05</v>
      </c>
      <c r="BB1228" s="16">
        <v>114.53</v>
      </c>
      <c r="BC1228" s="75"/>
      <c r="BE1228" s="16">
        <v>163.24</v>
      </c>
      <c r="BF1228" s="15">
        <v>191.71</v>
      </c>
      <c r="BG1228" s="15">
        <v>121.96</v>
      </c>
      <c r="BH1228" s="15">
        <v>107.81</v>
      </c>
      <c r="BI1228" s="15">
        <v>40.36</v>
      </c>
      <c r="BJ1228" s="15">
        <v>32.799999999999997</v>
      </c>
      <c r="BK1228" s="15">
        <v>39.42</v>
      </c>
      <c r="BL1228" s="15">
        <v>69.72</v>
      </c>
      <c r="BM1228" s="15">
        <v>110.06</v>
      </c>
      <c r="BN1228" s="16">
        <v>180.08</v>
      </c>
      <c r="BO1228" s="15">
        <v>18</v>
      </c>
      <c r="BP1228" s="15">
        <v>56.05</v>
      </c>
      <c r="BQ1228" s="15">
        <v>78.56</v>
      </c>
    </row>
    <row r="1229" spans="1:69">
      <c r="A1229" s="71">
        <v>42154</v>
      </c>
      <c r="B1229" s="16">
        <v>104.76</v>
      </c>
      <c r="BB1229" s="16">
        <v>114.54</v>
      </c>
      <c r="BC1229" s="75"/>
      <c r="BE1229" s="16">
        <v>158.9</v>
      </c>
      <c r="BF1229" s="15">
        <v>185.76</v>
      </c>
      <c r="BG1229" s="15">
        <v>122.47</v>
      </c>
      <c r="BH1229" s="15">
        <v>110.33</v>
      </c>
      <c r="BI1229" s="15">
        <v>38.479999999999997</v>
      </c>
      <c r="BJ1229" s="15">
        <v>33.35</v>
      </c>
      <c r="BK1229" s="15">
        <v>41.97</v>
      </c>
      <c r="BL1229" s="15">
        <v>70.75</v>
      </c>
      <c r="BM1229" s="15">
        <v>110.13</v>
      </c>
      <c r="BN1229" s="16">
        <v>177.76</v>
      </c>
      <c r="BO1229" s="15">
        <v>18</v>
      </c>
      <c r="BP1229" s="15">
        <v>56.43</v>
      </c>
      <c r="BQ1229" s="15">
        <v>79.8</v>
      </c>
    </row>
    <row r="1230" spans="1:69">
      <c r="A1230" s="71">
        <v>42161</v>
      </c>
      <c r="B1230" s="16">
        <v>102.19</v>
      </c>
      <c r="BB1230" s="16">
        <v>114.49</v>
      </c>
      <c r="BC1230" s="75"/>
      <c r="BE1230" s="16">
        <v>153.6</v>
      </c>
      <c r="BF1230" s="15">
        <v>184.24</v>
      </c>
      <c r="BG1230" s="15">
        <v>123.21</v>
      </c>
      <c r="BH1230" s="15">
        <v>108.33</v>
      </c>
      <c r="BI1230" s="15">
        <v>38.380000000000003</v>
      </c>
      <c r="BJ1230" s="15">
        <v>30.51</v>
      </c>
      <c r="BK1230" s="15">
        <v>40.31</v>
      </c>
      <c r="BL1230" s="15">
        <v>70.38</v>
      </c>
      <c r="BM1230" s="15">
        <v>110.2</v>
      </c>
      <c r="BN1230" s="16">
        <v>179.86</v>
      </c>
      <c r="BO1230" s="15">
        <v>18</v>
      </c>
      <c r="BP1230" s="15">
        <v>56.73</v>
      </c>
      <c r="BQ1230" s="15">
        <v>79.069999999999993</v>
      </c>
    </row>
    <row r="1231" spans="1:69">
      <c r="A1231" s="71">
        <v>42168</v>
      </c>
      <c r="B1231" s="16">
        <v>100.2</v>
      </c>
      <c r="BB1231" s="16">
        <v>114.11</v>
      </c>
      <c r="BC1231" s="75"/>
      <c r="BE1231" s="16">
        <v>148.38</v>
      </c>
      <c r="BF1231" s="15">
        <v>178.61</v>
      </c>
      <c r="BG1231" s="15">
        <v>123.55</v>
      </c>
      <c r="BH1231" s="15">
        <v>108.52</v>
      </c>
      <c r="BI1231" s="15">
        <v>37.119999999999997</v>
      </c>
      <c r="BJ1231" s="15">
        <v>29.55</v>
      </c>
      <c r="BK1231" s="15">
        <v>40.869999999999997</v>
      </c>
      <c r="BL1231" s="15">
        <v>69.14</v>
      </c>
      <c r="BM1231" s="15">
        <v>110.66</v>
      </c>
      <c r="BN1231" s="16">
        <v>181.76</v>
      </c>
      <c r="BO1231" s="15">
        <v>18</v>
      </c>
      <c r="BP1231" s="15">
        <v>56.57</v>
      </c>
      <c r="BQ1231" s="15">
        <v>78.72</v>
      </c>
    </row>
    <row r="1232" spans="1:69">
      <c r="A1232" s="71">
        <v>42175</v>
      </c>
      <c r="B1232" s="16">
        <v>99.27</v>
      </c>
      <c r="BB1232" s="16">
        <v>114.22</v>
      </c>
      <c r="BC1232" s="75"/>
      <c r="BE1232" s="16">
        <v>142.88999999999999</v>
      </c>
      <c r="BF1232" s="15">
        <v>176.93</v>
      </c>
      <c r="BG1232" s="15">
        <v>124.71</v>
      </c>
      <c r="BH1232" s="15">
        <v>108.54</v>
      </c>
      <c r="BI1232" s="15">
        <v>38.159999999999997</v>
      </c>
      <c r="BJ1232" s="15">
        <v>28.47</v>
      </c>
      <c r="BK1232" s="15">
        <v>40.65</v>
      </c>
      <c r="BL1232" s="15">
        <v>66.25</v>
      </c>
      <c r="BM1232" s="15">
        <v>110.84</v>
      </c>
      <c r="BN1232" s="16">
        <v>180.21</v>
      </c>
      <c r="BO1232" s="15">
        <v>18</v>
      </c>
      <c r="BP1232" s="15">
        <v>56.6</v>
      </c>
      <c r="BQ1232" s="15">
        <v>78.959999999999994</v>
      </c>
    </row>
    <row r="1233" spans="1:69">
      <c r="A1233" s="71">
        <v>42182</v>
      </c>
      <c r="B1233" s="16">
        <v>103.1</v>
      </c>
      <c r="BB1233" s="16">
        <v>114.42</v>
      </c>
      <c r="BC1233" s="75"/>
      <c r="BE1233" s="16">
        <v>143.15</v>
      </c>
      <c r="BF1233" s="15">
        <v>180.34</v>
      </c>
      <c r="BG1233" s="15">
        <v>119.95</v>
      </c>
      <c r="BH1233" s="15">
        <v>106.73</v>
      </c>
      <c r="BI1233" s="15">
        <v>39</v>
      </c>
      <c r="BJ1233" s="15">
        <v>28.97</v>
      </c>
      <c r="BK1233" s="15">
        <v>39.979999999999997</v>
      </c>
      <c r="BL1233" s="15">
        <v>68.87</v>
      </c>
      <c r="BM1233" s="15">
        <v>111.33</v>
      </c>
      <c r="BN1233" s="16">
        <v>182.61</v>
      </c>
      <c r="BO1233" s="15">
        <v>18</v>
      </c>
      <c r="BP1233" s="15">
        <v>55.74</v>
      </c>
      <c r="BQ1233" s="15">
        <v>79.8</v>
      </c>
    </row>
    <row r="1234" spans="1:69">
      <c r="A1234" s="71">
        <v>42189</v>
      </c>
      <c r="B1234" s="16">
        <v>104.39</v>
      </c>
      <c r="BB1234" s="16">
        <v>114.44</v>
      </c>
      <c r="BC1234" s="75"/>
      <c r="BE1234" s="16">
        <v>142.65</v>
      </c>
      <c r="BF1234" s="15">
        <v>181.27</v>
      </c>
      <c r="BG1234" s="15">
        <v>118.37</v>
      </c>
      <c r="BH1234" s="15">
        <v>103.22</v>
      </c>
      <c r="BI1234" s="15">
        <v>37.53</v>
      </c>
      <c r="BJ1234" s="15">
        <v>28.51</v>
      </c>
      <c r="BK1234" s="15">
        <v>40.54</v>
      </c>
      <c r="BL1234" s="15">
        <v>62.5</v>
      </c>
      <c r="BM1234" s="15">
        <v>110.74</v>
      </c>
      <c r="BN1234" s="16">
        <v>178.01</v>
      </c>
      <c r="BO1234" s="15">
        <v>18</v>
      </c>
      <c r="BP1234" s="15">
        <v>60</v>
      </c>
      <c r="BQ1234" s="15">
        <v>80</v>
      </c>
    </row>
    <row r="1235" spans="1:69">
      <c r="A1235" s="71">
        <v>42196</v>
      </c>
      <c r="B1235" s="16">
        <v>98.02</v>
      </c>
      <c r="BB1235" s="16">
        <v>114.37</v>
      </c>
      <c r="BC1235" s="75"/>
      <c r="BE1235" s="16">
        <v>141.69</v>
      </c>
      <c r="BF1235" s="15">
        <v>178.96</v>
      </c>
      <c r="BG1235" s="15">
        <v>119.86</v>
      </c>
      <c r="BH1235" s="15">
        <v>106.51</v>
      </c>
      <c r="BI1235" s="15">
        <v>35.479999999999997</v>
      </c>
      <c r="BJ1235" s="15">
        <v>27.72</v>
      </c>
      <c r="BK1235" s="15">
        <v>38.15</v>
      </c>
      <c r="BL1235" s="15">
        <v>63.14</v>
      </c>
      <c r="BM1235" s="15">
        <v>109.68</v>
      </c>
      <c r="BN1235" s="16">
        <v>177.58</v>
      </c>
      <c r="BO1235" s="15">
        <v>18</v>
      </c>
      <c r="BP1235" s="15">
        <v>56.04</v>
      </c>
      <c r="BQ1235" s="15">
        <v>78.489999999999995</v>
      </c>
    </row>
    <row r="1236" spans="1:69">
      <c r="A1236" s="71">
        <v>42203</v>
      </c>
      <c r="B1236" s="16">
        <v>89.13</v>
      </c>
      <c r="BB1236" s="16">
        <v>114.03</v>
      </c>
      <c r="BC1236" s="75"/>
      <c r="BE1236" s="16">
        <v>137.57</v>
      </c>
      <c r="BF1236" s="15">
        <v>173.77</v>
      </c>
      <c r="BG1236" s="15">
        <v>119.55</v>
      </c>
      <c r="BH1236" s="15">
        <v>102.98</v>
      </c>
      <c r="BI1236" s="15">
        <v>36.020000000000003</v>
      </c>
      <c r="BJ1236" s="15">
        <v>27.06</v>
      </c>
      <c r="BK1236" s="15">
        <v>38.479999999999997</v>
      </c>
      <c r="BL1236" s="15">
        <v>64.97</v>
      </c>
      <c r="BM1236" s="15">
        <v>103.95</v>
      </c>
      <c r="BN1236" s="16">
        <v>184.76</v>
      </c>
      <c r="BO1236" s="15">
        <v>18</v>
      </c>
      <c r="BP1236" s="15">
        <v>56.81</v>
      </c>
      <c r="BQ1236" s="15">
        <v>79.569999999999993</v>
      </c>
    </row>
    <row r="1237" spans="1:69">
      <c r="A1237" s="71">
        <v>42210</v>
      </c>
      <c r="B1237" s="16">
        <v>82.19</v>
      </c>
      <c r="BB1237" s="16">
        <v>113.14</v>
      </c>
      <c r="BC1237" s="75"/>
      <c r="BE1237" s="16">
        <v>134.1</v>
      </c>
      <c r="BF1237" s="15">
        <v>166.29</v>
      </c>
      <c r="BG1237" s="15">
        <v>116.26</v>
      </c>
      <c r="BH1237" s="15">
        <v>99.76</v>
      </c>
      <c r="BI1237" s="15">
        <v>34.86</v>
      </c>
      <c r="BJ1237" s="15">
        <v>26.15</v>
      </c>
      <c r="BK1237" s="15">
        <v>32.619999999999997</v>
      </c>
      <c r="BL1237" s="15">
        <v>62.9</v>
      </c>
      <c r="BM1237" s="15">
        <v>100.43</v>
      </c>
      <c r="BN1237" s="16">
        <v>182.34</v>
      </c>
      <c r="BO1237" s="15">
        <v>18</v>
      </c>
      <c r="BP1237" s="15">
        <v>56.84</v>
      </c>
      <c r="BQ1237" s="15">
        <v>79.87</v>
      </c>
    </row>
    <row r="1238" spans="1:69">
      <c r="A1238" s="71">
        <v>42217</v>
      </c>
      <c r="B1238" s="16">
        <v>80.94</v>
      </c>
      <c r="BB1238" s="16">
        <v>113.42</v>
      </c>
      <c r="BC1238" s="75"/>
      <c r="BE1238" s="16">
        <v>134.22999999999999</v>
      </c>
      <c r="BF1238" s="15">
        <v>156.85</v>
      </c>
      <c r="BG1238" s="15">
        <v>113.14</v>
      </c>
      <c r="BH1238" s="15">
        <v>94.49</v>
      </c>
      <c r="BI1238" s="15">
        <v>34.47</v>
      </c>
      <c r="BJ1238" s="15">
        <v>24.63</v>
      </c>
      <c r="BK1238" s="15">
        <v>32.22</v>
      </c>
      <c r="BL1238" s="15">
        <v>60.47</v>
      </c>
      <c r="BM1238" s="15">
        <v>98.14</v>
      </c>
      <c r="BN1238" s="16">
        <v>182.45</v>
      </c>
      <c r="BO1238" s="15">
        <v>18</v>
      </c>
      <c r="BP1238" s="15">
        <v>56.63</v>
      </c>
      <c r="BQ1238" s="15">
        <v>76.06</v>
      </c>
    </row>
    <row r="1239" spans="1:69">
      <c r="A1239" s="71">
        <v>42224</v>
      </c>
      <c r="B1239" s="16">
        <v>81.69</v>
      </c>
      <c r="BB1239" s="16">
        <v>113.4</v>
      </c>
      <c r="BC1239" s="75"/>
      <c r="BE1239" s="16">
        <v>131.16</v>
      </c>
      <c r="BF1239" s="15">
        <v>150.97999999999999</v>
      </c>
      <c r="BG1239" s="15">
        <v>103.44</v>
      </c>
      <c r="BH1239" s="15">
        <v>91.34</v>
      </c>
      <c r="BI1239" s="15">
        <v>38.090000000000003</v>
      </c>
      <c r="BJ1239" s="15">
        <v>25.31</v>
      </c>
      <c r="BK1239" s="15">
        <v>34.11</v>
      </c>
      <c r="BL1239" s="15">
        <v>58.9</v>
      </c>
      <c r="BM1239" s="15">
        <v>93.61</v>
      </c>
      <c r="BN1239" s="16">
        <v>175.56</v>
      </c>
      <c r="BO1239" s="15">
        <v>18</v>
      </c>
      <c r="BP1239" s="15">
        <v>56.52</v>
      </c>
      <c r="BQ1239" s="15">
        <v>79</v>
      </c>
    </row>
    <row r="1240" spans="1:69">
      <c r="A1240" s="71">
        <v>42231</v>
      </c>
      <c r="B1240" s="16">
        <v>83.45</v>
      </c>
      <c r="BB1240" s="16">
        <v>113.41</v>
      </c>
      <c r="BC1240" s="75"/>
      <c r="BE1240" s="16">
        <v>138.72999999999999</v>
      </c>
      <c r="BF1240" s="15">
        <v>149.99</v>
      </c>
      <c r="BG1240" s="15">
        <v>105.79</v>
      </c>
      <c r="BH1240" s="15">
        <v>90.96</v>
      </c>
      <c r="BI1240" s="15">
        <v>36.5</v>
      </c>
      <c r="BJ1240" s="15">
        <v>24.23</v>
      </c>
      <c r="BK1240" s="15">
        <v>32.49</v>
      </c>
      <c r="BL1240" s="15">
        <v>60.9</v>
      </c>
      <c r="BM1240" s="15">
        <v>92.27</v>
      </c>
      <c r="BN1240" s="16">
        <v>178.29</v>
      </c>
      <c r="BO1240" s="15">
        <v>18</v>
      </c>
      <c r="BP1240" s="15">
        <v>57.1</v>
      </c>
      <c r="BQ1240" s="15">
        <v>79.959999999999994</v>
      </c>
    </row>
    <row r="1241" spans="1:69">
      <c r="A1241" s="71">
        <v>42238</v>
      </c>
      <c r="B1241" s="16">
        <v>82.8</v>
      </c>
      <c r="BB1241" s="16">
        <v>113.47</v>
      </c>
      <c r="BC1241" s="75"/>
      <c r="BE1241" s="16">
        <v>145.31</v>
      </c>
      <c r="BF1241" s="15">
        <v>149.16</v>
      </c>
      <c r="BG1241" s="15">
        <v>104.65</v>
      </c>
      <c r="BH1241" s="15">
        <v>91.12</v>
      </c>
      <c r="BI1241" s="15">
        <v>36.58</v>
      </c>
      <c r="BJ1241" s="15">
        <v>25.49</v>
      </c>
      <c r="BK1241" s="15">
        <v>33.130000000000003</v>
      </c>
      <c r="BL1241" s="15">
        <v>61.34</v>
      </c>
      <c r="BM1241" s="15">
        <v>92.3</v>
      </c>
      <c r="BN1241" s="16">
        <v>179.5</v>
      </c>
      <c r="BO1241" s="15">
        <v>18</v>
      </c>
      <c r="BP1241" s="15">
        <v>56.16</v>
      </c>
      <c r="BQ1241" s="15">
        <v>79.75</v>
      </c>
    </row>
    <row r="1242" spans="1:69">
      <c r="A1242" s="71">
        <v>42245</v>
      </c>
      <c r="B1242" s="16">
        <v>82.31</v>
      </c>
      <c r="BB1242" s="16">
        <v>113.43</v>
      </c>
      <c r="BC1242" s="75"/>
      <c r="BE1242" s="16">
        <v>144.63</v>
      </c>
      <c r="BF1242" s="15">
        <v>150.4</v>
      </c>
      <c r="BG1242" s="15">
        <v>101.34</v>
      </c>
      <c r="BH1242" s="15">
        <v>90.22</v>
      </c>
      <c r="BI1242" s="15">
        <v>35.86</v>
      </c>
      <c r="BJ1242" s="15">
        <v>24.88</v>
      </c>
      <c r="BK1242" s="15">
        <v>31.2</v>
      </c>
      <c r="BL1242" s="15">
        <v>60.12</v>
      </c>
      <c r="BM1242" s="15">
        <v>92.62</v>
      </c>
      <c r="BN1242" s="16">
        <v>171.79</v>
      </c>
      <c r="BO1242" s="15">
        <v>18</v>
      </c>
      <c r="BP1242" s="15">
        <v>56.02</v>
      </c>
      <c r="BQ1242" s="15">
        <v>79.89</v>
      </c>
    </row>
    <row r="1243" spans="1:69">
      <c r="A1243" s="71">
        <v>42252</v>
      </c>
      <c r="B1243" s="16">
        <v>78.11</v>
      </c>
      <c r="BB1243" s="16">
        <v>113.22</v>
      </c>
      <c r="BC1243" s="75"/>
      <c r="BE1243" s="16">
        <v>142.19999999999999</v>
      </c>
      <c r="BF1243" s="15">
        <v>149.41</v>
      </c>
      <c r="BG1243" s="15">
        <v>101.26</v>
      </c>
      <c r="BH1243" s="15">
        <v>86.17</v>
      </c>
      <c r="BI1243" s="15">
        <v>34.630000000000003</v>
      </c>
      <c r="BJ1243" s="15">
        <v>25.9</v>
      </c>
      <c r="BK1243" s="15">
        <v>32.21</v>
      </c>
      <c r="BL1243" s="15">
        <v>59.25</v>
      </c>
      <c r="BM1243" s="15">
        <v>91.97</v>
      </c>
      <c r="BN1243" s="16">
        <v>165.58</v>
      </c>
      <c r="BO1243" s="15">
        <v>18</v>
      </c>
      <c r="BP1243" s="15">
        <v>56.37</v>
      </c>
      <c r="BQ1243" s="15">
        <v>76.900000000000006</v>
      </c>
    </row>
    <row r="1244" spans="1:69">
      <c r="A1244" s="71">
        <v>42259</v>
      </c>
      <c r="B1244" s="16">
        <v>79.62</v>
      </c>
      <c r="BB1244" s="16">
        <v>113.13</v>
      </c>
      <c r="BC1244" s="75"/>
      <c r="BE1244" s="16">
        <v>135.91999999999999</v>
      </c>
      <c r="BF1244" s="15">
        <v>145.72</v>
      </c>
      <c r="BG1244" s="15">
        <v>97.03</v>
      </c>
      <c r="BH1244" s="15">
        <v>84.95</v>
      </c>
      <c r="BI1244" s="15">
        <v>33.81</v>
      </c>
      <c r="BJ1244" s="15">
        <v>22.98</v>
      </c>
      <c r="BK1244" s="15">
        <v>29.7</v>
      </c>
      <c r="BL1244" s="15">
        <v>59.24</v>
      </c>
      <c r="BM1244" s="15">
        <v>92.22</v>
      </c>
      <c r="BN1244" s="16">
        <v>165.29</v>
      </c>
      <c r="BO1244" s="15">
        <v>18</v>
      </c>
      <c r="BP1244" s="15">
        <v>55.27</v>
      </c>
      <c r="BQ1244" s="15">
        <v>79.53</v>
      </c>
    </row>
    <row r="1245" spans="1:69">
      <c r="A1245" s="71">
        <v>42266</v>
      </c>
      <c r="B1245" s="16">
        <v>78.930000000000007</v>
      </c>
      <c r="BB1245" s="16">
        <v>113.09</v>
      </c>
      <c r="BC1245" s="75"/>
      <c r="BE1245" s="16">
        <v>130.28</v>
      </c>
      <c r="BF1245" s="15">
        <v>146.22</v>
      </c>
      <c r="BG1245" s="15">
        <v>89.21</v>
      </c>
      <c r="BH1245" s="15">
        <v>83.72</v>
      </c>
      <c r="BI1245" s="15">
        <v>35.479999999999997</v>
      </c>
      <c r="BJ1245" s="15">
        <v>23.46</v>
      </c>
      <c r="BK1245" s="15">
        <v>30.69</v>
      </c>
      <c r="BL1245" s="15">
        <v>59.59</v>
      </c>
      <c r="BM1245" s="15">
        <v>92.13</v>
      </c>
      <c r="BN1245" s="16">
        <v>166.27</v>
      </c>
      <c r="BO1245" s="15">
        <v>18</v>
      </c>
      <c r="BP1245" s="15">
        <v>55.56</v>
      </c>
      <c r="BQ1245" s="15">
        <v>79.989999999999995</v>
      </c>
    </row>
    <row r="1246" spans="1:69">
      <c r="A1246" s="71">
        <v>42273</v>
      </c>
      <c r="B1246" s="16">
        <v>76.849999999999994</v>
      </c>
      <c r="BB1246" s="16">
        <v>113.1</v>
      </c>
      <c r="BC1246" s="75"/>
      <c r="BE1246" s="16">
        <v>124.55</v>
      </c>
      <c r="BF1246" s="15">
        <v>136.68</v>
      </c>
      <c r="BG1246" s="15">
        <v>99.11</v>
      </c>
      <c r="BH1246" s="15">
        <v>83.6</v>
      </c>
      <c r="BI1246" s="15">
        <v>42.94</v>
      </c>
      <c r="BJ1246" s="15">
        <v>25.73</v>
      </c>
      <c r="BK1246" s="15">
        <v>30.74</v>
      </c>
      <c r="BL1246" s="15">
        <v>54.99</v>
      </c>
      <c r="BM1246" s="15">
        <v>92.75</v>
      </c>
      <c r="BN1246" s="16">
        <v>167.54</v>
      </c>
      <c r="BO1246" s="15">
        <v>18</v>
      </c>
      <c r="BP1246" s="15">
        <v>56.02</v>
      </c>
      <c r="BQ1246" s="15">
        <v>80.03</v>
      </c>
    </row>
    <row r="1247" spans="1:69">
      <c r="A1247" s="71">
        <v>42280</v>
      </c>
      <c r="B1247" s="16">
        <v>73.84</v>
      </c>
      <c r="BB1247" s="16">
        <v>112.93</v>
      </c>
      <c r="BC1247" s="75"/>
      <c r="BE1247" s="16">
        <v>118.29</v>
      </c>
      <c r="BF1247" s="15">
        <v>129.16999999999999</v>
      </c>
      <c r="BG1247" s="15">
        <v>95.06</v>
      </c>
      <c r="BH1247" s="15">
        <v>79.06</v>
      </c>
      <c r="BI1247" s="15">
        <v>35.79</v>
      </c>
      <c r="BJ1247" s="15">
        <v>23.41</v>
      </c>
      <c r="BK1247" s="15">
        <v>29.61</v>
      </c>
      <c r="BL1247" s="15">
        <v>51.28</v>
      </c>
      <c r="BM1247" s="15">
        <v>92.48</v>
      </c>
      <c r="BN1247" s="16">
        <v>170.45</v>
      </c>
      <c r="BO1247" s="15">
        <v>18</v>
      </c>
      <c r="BP1247" s="15">
        <v>56.07</v>
      </c>
      <c r="BQ1247" s="15">
        <v>79.180000000000007</v>
      </c>
    </row>
    <row r="1248" spans="1:69">
      <c r="A1248" s="71">
        <v>42287</v>
      </c>
      <c r="B1248" s="16">
        <v>74.790000000000006</v>
      </c>
      <c r="BB1248" s="16">
        <v>112.77</v>
      </c>
      <c r="BC1248" s="75"/>
      <c r="BE1248" s="16">
        <v>116.48</v>
      </c>
      <c r="BF1248" s="15">
        <v>117.73</v>
      </c>
      <c r="BG1248" s="15">
        <v>91.67</v>
      </c>
      <c r="BH1248" s="15">
        <v>77.97</v>
      </c>
      <c r="BI1248" s="15">
        <v>33.14</v>
      </c>
      <c r="BJ1248" s="15">
        <v>23.24</v>
      </c>
      <c r="BK1248" s="15">
        <v>29.88</v>
      </c>
      <c r="BL1248" s="15">
        <v>51.18</v>
      </c>
      <c r="BM1248" s="15">
        <v>88.68</v>
      </c>
      <c r="BN1248" s="16">
        <v>168.87</v>
      </c>
      <c r="BO1248" s="15">
        <v>18</v>
      </c>
      <c r="BP1248" s="15">
        <v>56.4</v>
      </c>
      <c r="BQ1248" s="15">
        <v>79.37</v>
      </c>
    </row>
    <row r="1249" spans="1:69">
      <c r="A1249" s="71">
        <v>42294</v>
      </c>
      <c r="B1249" s="16">
        <v>74.790000000000006</v>
      </c>
      <c r="BB1249" s="16">
        <v>112.63</v>
      </c>
      <c r="BC1249" s="75"/>
      <c r="BE1249" s="16">
        <v>109.95</v>
      </c>
      <c r="BF1249" s="15">
        <v>117.34</v>
      </c>
      <c r="BG1249" s="15">
        <v>90.19</v>
      </c>
      <c r="BH1249" s="15">
        <v>77.650000000000006</v>
      </c>
      <c r="BI1249" s="15">
        <v>32.590000000000003</v>
      </c>
      <c r="BJ1249" s="15">
        <v>23.23</v>
      </c>
      <c r="BK1249" s="15">
        <v>28.92</v>
      </c>
      <c r="BL1249" s="15">
        <v>51.76</v>
      </c>
      <c r="BM1249" s="15">
        <v>87.43</v>
      </c>
      <c r="BN1249" s="16">
        <v>170.57</v>
      </c>
      <c r="BO1249" s="15">
        <v>18</v>
      </c>
      <c r="BP1249" s="15">
        <v>56.01</v>
      </c>
      <c r="BQ1249" s="15">
        <v>78.89</v>
      </c>
    </row>
    <row r="1250" spans="1:69">
      <c r="A1250" s="71">
        <v>42301</v>
      </c>
      <c r="B1250" s="16">
        <v>73.89</v>
      </c>
      <c r="BB1250" s="16">
        <v>112.55</v>
      </c>
      <c r="BC1250" s="75"/>
      <c r="BE1250" s="16">
        <v>106.61</v>
      </c>
      <c r="BF1250" s="15">
        <v>114.02</v>
      </c>
      <c r="BG1250" s="15">
        <v>88.77</v>
      </c>
      <c r="BH1250" s="15">
        <v>77.42</v>
      </c>
      <c r="BI1250" s="15">
        <v>31.28</v>
      </c>
      <c r="BJ1250" s="15">
        <v>23.54</v>
      </c>
      <c r="BK1250" s="15">
        <v>29.1</v>
      </c>
      <c r="BL1250" s="15">
        <v>49.98</v>
      </c>
      <c r="BM1250" s="15">
        <v>85.03</v>
      </c>
      <c r="BN1250" s="16">
        <v>171.64</v>
      </c>
      <c r="BO1250" s="15">
        <v>18</v>
      </c>
      <c r="BP1250" s="15">
        <v>56.12</v>
      </c>
      <c r="BQ1250" s="15">
        <v>77.2</v>
      </c>
    </row>
    <row r="1251" spans="1:69">
      <c r="A1251" s="71">
        <v>42308</v>
      </c>
      <c r="B1251" s="16">
        <v>73.09</v>
      </c>
      <c r="BB1251" s="16">
        <v>112.33</v>
      </c>
      <c r="BC1251" s="75"/>
      <c r="BE1251" s="16">
        <v>107.96</v>
      </c>
      <c r="BF1251" s="15">
        <v>102.31</v>
      </c>
      <c r="BG1251" s="15">
        <v>93.93</v>
      </c>
      <c r="BH1251" s="15">
        <v>76.84</v>
      </c>
      <c r="BI1251" s="15">
        <v>31.53</v>
      </c>
      <c r="BJ1251" s="15">
        <v>27.72</v>
      </c>
      <c r="BK1251" s="15">
        <v>30.92</v>
      </c>
      <c r="BL1251" s="15">
        <v>49.62</v>
      </c>
      <c r="BM1251" s="15">
        <v>82.26</v>
      </c>
      <c r="BN1251" s="16">
        <v>167.53</v>
      </c>
      <c r="BO1251" s="15">
        <v>18</v>
      </c>
      <c r="BP1251" s="15">
        <v>56.67</v>
      </c>
      <c r="BQ1251" s="15">
        <v>79.010000000000005</v>
      </c>
    </row>
    <row r="1252" spans="1:69">
      <c r="A1252" s="71">
        <v>42315</v>
      </c>
      <c r="B1252" s="16">
        <v>73.62</v>
      </c>
      <c r="BB1252" s="16">
        <v>112.23</v>
      </c>
      <c r="BC1252" s="75"/>
      <c r="BE1252" s="16">
        <v>107.79</v>
      </c>
      <c r="BF1252" s="15">
        <v>102.8</v>
      </c>
      <c r="BG1252" s="15">
        <v>92.36</v>
      </c>
      <c r="BH1252" s="15">
        <v>77.510000000000005</v>
      </c>
      <c r="BI1252" s="15">
        <v>32.71</v>
      </c>
      <c r="BJ1252" s="15">
        <v>24.57</v>
      </c>
      <c r="BK1252" s="15">
        <v>27.75</v>
      </c>
      <c r="BL1252" s="15">
        <v>49.65</v>
      </c>
      <c r="BM1252" s="15">
        <v>79.36</v>
      </c>
      <c r="BN1252" s="16">
        <v>164.71</v>
      </c>
      <c r="BO1252" s="15">
        <v>18</v>
      </c>
      <c r="BP1252" s="15">
        <v>56.15</v>
      </c>
      <c r="BQ1252" s="15">
        <v>78.709999999999994</v>
      </c>
    </row>
    <row r="1253" spans="1:69">
      <c r="A1253" s="71">
        <v>42322</v>
      </c>
      <c r="B1253" s="16">
        <v>73.84</v>
      </c>
      <c r="BB1253" s="16">
        <v>112.13</v>
      </c>
      <c r="BC1253" s="75"/>
      <c r="BE1253" s="16">
        <v>106.07</v>
      </c>
      <c r="BF1253" s="15">
        <v>101.09</v>
      </c>
      <c r="BG1253" s="15">
        <v>91.32</v>
      </c>
      <c r="BH1253" s="15">
        <v>77.319999999999993</v>
      </c>
      <c r="BI1253" s="15">
        <v>33.78</v>
      </c>
      <c r="BJ1253" s="15">
        <v>23.19</v>
      </c>
      <c r="BK1253" s="15">
        <v>28.95</v>
      </c>
      <c r="BL1253" s="15">
        <v>49.75</v>
      </c>
      <c r="BM1253" s="15">
        <v>73.66</v>
      </c>
      <c r="BN1253" s="16">
        <v>162.34</v>
      </c>
      <c r="BO1253" s="15">
        <v>18</v>
      </c>
      <c r="BP1253" s="15">
        <v>56.2</v>
      </c>
      <c r="BQ1253" s="15">
        <v>79.52</v>
      </c>
    </row>
    <row r="1254" spans="1:69">
      <c r="A1254" s="71">
        <v>42329</v>
      </c>
      <c r="B1254" s="16">
        <v>75.180000000000007</v>
      </c>
      <c r="BB1254" s="16">
        <v>112.36</v>
      </c>
      <c r="BC1254" s="75"/>
      <c r="BE1254" s="16">
        <v>105.06</v>
      </c>
      <c r="BF1254" s="15">
        <v>101.89</v>
      </c>
      <c r="BG1254" s="15">
        <v>93.28</v>
      </c>
      <c r="BH1254" s="15">
        <v>77.55</v>
      </c>
      <c r="BI1254" s="15">
        <v>30.26</v>
      </c>
      <c r="BJ1254" s="15">
        <v>23.7</v>
      </c>
      <c r="BK1254" s="15">
        <v>26.13</v>
      </c>
      <c r="BL1254" s="15">
        <v>49.53</v>
      </c>
      <c r="BM1254" s="15">
        <v>71.58</v>
      </c>
      <c r="BN1254" s="16">
        <v>161.54</v>
      </c>
      <c r="BO1254" s="15">
        <v>18</v>
      </c>
      <c r="BP1254" s="15">
        <v>55.53</v>
      </c>
      <c r="BQ1254" s="15">
        <v>78.709999999999994</v>
      </c>
    </row>
    <row r="1255" spans="1:69">
      <c r="A1255" s="71">
        <v>42336</v>
      </c>
      <c r="B1255" s="16">
        <v>79.209999999999994</v>
      </c>
      <c r="BB1255" s="16">
        <v>112.07</v>
      </c>
      <c r="BC1255" s="75"/>
      <c r="BE1255" s="16">
        <v>105.35</v>
      </c>
      <c r="BF1255" s="15">
        <v>103.23</v>
      </c>
      <c r="BG1255" s="15">
        <v>91.48</v>
      </c>
      <c r="BH1255" s="15">
        <v>77.5</v>
      </c>
      <c r="BI1255" s="15">
        <v>34.53</v>
      </c>
      <c r="BJ1255" s="15">
        <v>22.81</v>
      </c>
      <c r="BK1255" s="15">
        <v>31.14</v>
      </c>
      <c r="BL1255" s="15">
        <v>49.21</v>
      </c>
      <c r="BM1255" s="15">
        <v>70.38</v>
      </c>
      <c r="BN1255" s="16">
        <v>162.38999999999999</v>
      </c>
      <c r="BO1255" s="15">
        <v>18</v>
      </c>
      <c r="BP1255" s="15">
        <v>55.98</v>
      </c>
      <c r="BQ1255" s="15">
        <v>78.3</v>
      </c>
    </row>
    <row r="1256" spans="1:69">
      <c r="A1256" s="71">
        <v>42343</v>
      </c>
      <c r="B1256" s="16">
        <v>82.04</v>
      </c>
      <c r="BB1256" s="16">
        <v>112.13</v>
      </c>
      <c r="BC1256" s="75"/>
      <c r="BE1256" s="16">
        <v>105.12</v>
      </c>
      <c r="BF1256" s="15">
        <v>101.48</v>
      </c>
      <c r="BG1256" s="15">
        <v>91.93</v>
      </c>
      <c r="BH1256" s="15">
        <v>77.42</v>
      </c>
      <c r="BI1256" s="15">
        <v>27.59</v>
      </c>
      <c r="BJ1256" s="15">
        <v>24.42</v>
      </c>
      <c r="BK1256" s="15">
        <v>32.369999999999997</v>
      </c>
      <c r="BL1256" s="15">
        <v>49.63</v>
      </c>
      <c r="BM1256" s="15">
        <v>69.819999999999993</v>
      </c>
      <c r="BN1256" s="16">
        <v>163.46</v>
      </c>
      <c r="BO1256" s="15">
        <v>18</v>
      </c>
      <c r="BP1256" s="15">
        <v>57.37</v>
      </c>
      <c r="BQ1256" s="15">
        <v>78.930000000000007</v>
      </c>
    </row>
    <row r="1257" spans="1:69">
      <c r="A1257" s="71">
        <v>42350</v>
      </c>
      <c r="B1257" s="16">
        <v>80.349999999999994</v>
      </c>
      <c r="BB1257" s="16">
        <v>112.16</v>
      </c>
      <c r="BC1257" s="75"/>
      <c r="BE1257" s="16">
        <v>103.67</v>
      </c>
      <c r="BF1257" s="15">
        <v>104.02</v>
      </c>
      <c r="BG1257" s="15">
        <v>93.65</v>
      </c>
      <c r="BH1257" s="15">
        <v>77.400000000000006</v>
      </c>
      <c r="BI1257" s="15">
        <v>31.04</v>
      </c>
      <c r="BJ1257" s="15">
        <v>24.26</v>
      </c>
      <c r="BK1257" s="15">
        <v>29.67</v>
      </c>
      <c r="BL1257" s="15">
        <v>48.58</v>
      </c>
      <c r="BM1257" s="15">
        <v>66.84</v>
      </c>
      <c r="BN1257" s="16">
        <v>160.04</v>
      </c>
      <c r="BO1257" s="15">
        <v>16</v>
      </c>
      <c r="BP1257" s="15">
        <v>55.9</v>
      </c>
      <c r="BQ1257" s="15">
        <v>76.3</v>
      </c>
    </row>
    <row r="1258" spans="1:69">
      <c r="A1258" s="71">
        <v>42357</v>
      </c>
      <c r="B1258" s="16">
        <v>79.260000000000005</v>
      </c>
      <c r="BB1258" s="16">
        <v>112.35</v>
      </c>
      <c r="BC1258" s="75"/>
      <c r="BE1258" s="16">
        <v>101.6</v>
      </c>
      <c r="BF1258" s="15">
        <v>108.1</v>
      </c>
      <c r="BG1258" s="15">
        <v>90.64</v>
      </c>
      <c r="BH1258" s="15">
        <v>76.55</v>
      </c>
      <c r="BI1258" s="15">
        <v>32.14</v>
      </c>
      <c r="BJ1258" s="15">
        <v>23.79</v>
      </c>
      <c r="BK1258" s="15">
        <v>30.09</v>
      </c>
      <c r="BL1258" s="15">
        <v>49.28</v>
      </c>
      <c r="BM1258" s="15">
        <v>68.63</v>
      </c>
      <c r="BN1258" s="16">
        <v>163.04</v>
      </c>
      <c r="BO1258" s="15">
        <v>16</v>
      </c>
      <c r="BP1258" s="15">
        <v>55.55</v>
      </c>
      <c r="BQ1258" s="15">
        <v>74.23</v>
      </c>
    </row>
    <row r="1259" spans="1:69">
      <c r="A1259" s="71">
        <v>42364</v>
      </c>
      <c r="B1259" s="16">
        <v>82.29</v>
      </c>
      <c r="BB1259" s="16">
        <v>112.37</v>
      </c>
      <c r="BC1259" s="75"/>
      <c r="BE1259" s="16">
        <v>102.86</v>
      </c>
      <c r="BF1259" s="15">
        <v>114.1</v>
      </c>
      <c r="BG1259" s="15">
        <v>93.18</v>
      </c>
      <c r="BH1259" s="15">
        <v>77.56</v>
      </c>
      <c r="BI1259" s="15">
        <v>30.66</v>
      </c>
      <c r="BJ1259" s="15">
        <v>24.08</v>
      </c>
      <c r="BK1259" s="15">
        <v>28.63</v>
      </c>
      <c r="BL1259" s="15">
        <v>49.15</v>
      </c>
      <c r="BM1259" s="15">
        <v>68.900000000000006</v>
      </c>
      <c r="BN1259" s="16">
        <v>164.16</v>
      </c>
      <c r="BO1259" s="15">
        <v>16.510000000000002</v>
      </c>
      <c r="BP1259" s="15">
        <v>56.01</v>
      </c>
      <c r="BQ1259" s="15">
        <v>74.81</v>
      </c>
    </row>
    <row r="1260" spans="1:69">
      <c r="A1260" s="71">
        <v>42371</v>
      </c>
      <c r="B1260" s="16">
        <v>86.7</v>
      </c>
      <c r="BB1260" s="16">
        <v>112.44</v>
      </c>
      <c r="BC1260" s="75"/>
      <c r="BE1260" s="16">
        <v>102.63</v>
      </c>
      <c r="BF1260" s="15">
        <v>118.45</v>
      </c>
      <c r="BG1260" s="15">
        <v>94.52</v>
      </c>
      <c r="BH1260" s="15">
        <v>77.38</v>
      </c>
      <c r="BI1260" s="15">
        <v>30.77</v>
      </c>
      <c r="BJ1260" s="15">
        <v>23.59</v>
      </c>
      <c r="BK1260" s="15">
        <v>29.22</v>
      </c>
      <c r="BL1260" s="15">
        <v>48.8</v>
      </c>
      <c r="BM1260" s="15">
        <v>68.86</v>
      </c>
      <c r="BN1260" s="16">
        <v>170.95</v>
      </c>
      <c r="BO1260" s="15">
        <v>16</v>
      </c>
      <c r="BP1260" s="15">
        <v>55.49</v>
      </c>
      <c r="BQ1260" s="15">
        <v>73.489999999999995</v>
      </c>
    </row>
    <row r="1261" spans="1:69">
      <c r="A1261" s="71">
        <v>42378</v>
      </c>
      <c r="B1261" s="16">
        <v>87.99</v>
      </c>
      <c r="BB1261" s="16">
        <v>112.49</v>
      </c>
      <c r="BC1261" s="75"/>
      <c r="BE1261" s="16">
        <v>103.54</v>
      </c>
      <c r="BF1261" s="15">
        <v>122.94</v>
      </c>
      <c r="BG1261" s="15">
        <v>94.49</v>
      </c>
      <c r="BH1261" s="15">
        <v>77.569999999999993</v>
      </c>
      <c r="BI1261" s="15">
        <v>31.94</v>
      </c>
      <c r="BJ1261" s="15">
        <v>23.88</v>
      </c>
      <c r="BK1261" s="15">
        <v>28.61</v>
      </c>
      <c r="BL1261" s="15">
        <v>48.83</v>
      </c>
      <c r="BM1261" s="15">
        <v>67.180000000000007</v>
      </c>
      <c r="BN1261" s="16">
        <v>176.21</v>
      </c>
      <c r="BO1261" s="15">
        <v>16</v>
      </c>
      <c r="BP1261" s="15">
        <v>56.21</v>
      </c>
      <c r="BQ1261" s="15">
        <v>74.819999999999993</v>
      </c>
    </row>
    <row r="1262" spans="1:69">
      <c r="A1262" s="71">
        <v>42385</v>
      </c>
      <c r="B1262" s="16">
        <v>89.5</v>
      </c>
      <c r="BB1262" s="16">
        <v>112.44</v>
      </c>
      <c r="BC1262" s="75"/>
      <c r="BE1262" s="16">
        <v>103.28</v>
      </c>
      <c r="BF1262" s="15">
        <v>128.99</v>
      </c>
      <c r="BG1262" s="15">
        <v>95.87</v>
      </c>
      <c r="BH1262" s="15">
        <v>81.23</v>
      </c>
      <c r="BI1262" s="15">
        <v>32.74</v>
      </c>
      <c r="BJ1262" s="15">
        <v>24.11</v>
      </c>
      <c r="BK1262" s="15">
        <v>28.61</v>
      </c>
      <c r="BL1262" s="15">
        <v>48.76</v>
      </c>
      <c r="BM1262" s="15">
        <v>67.900000000000006</v>
      </c>
      <c r="BN1262" s="16">
        <v>183.87</v>
      </c>
      <c r="BO1262" s="15">
        <v>16.37</v>
      </c>
      <c r="BP1262" s="15">
        <v>56.02</v>
      </c>
      <c r="BQ1262" s="15">
        <v>74.489999999999995</v>
      </c>
    </row>
    <row r="1263" spans="1:69">
      <c r="A1263" s="71">
        <v>42392</v>
      </c>
      <c r="B1263" s="16">
        <v>87.64</v>
      </c>
      <c r="BB1263" s="16">
        <v>111.9</v>
      </c>
      <c r="BC1263" s="75"/>
      <c r="BE1263" s="16">
        <v>108.44</v>
      </c>
      <c r="BF1263" s="15">
        <v>139.41999999999999</v>
      </c>
      <c r="BG1263" s="15">
        <v>99.18</v>
      </c>
      <c r="BH1263" s="15">
        <v>84.33</v>
      </c>
      <c r="BI1263" s="15">
        <v>35.18</v>
      </c>
      <c r="BJ1263" s="15">
        <v>25.64</v>
      </c>
      <c r="BK1263" s="15">
        <v>30.1</v>
      </c>
      <c r="BL1263" s="15">
        <v>48.97</v>
      </c>
      <c r="BM1263" s="15">
        <v>66.86</v>
      </c>
      <c r="BN1263" s="16">
        <v>195.61</v>
      </c>
      <c r="BO1263" s="15">
        <v>16</v>
      </c>
      <c r="BP1263" s="15">
        <v>56.01</v>
      </c>
      <c r="BQ1263" s="15">
        <v>72.39</v>
      </c>
    </row>
    <row r="1264" spans="1:69">
      <c r="A1264" s="71">
        <v>42399</v>
      </c>
      <c r="B1264" s="16">
        <v>86.35</v>
      </c>
      <c r="BB1264" s="16">
        <v>111.75</v>
      </c>
      <c r="BC1264" s="75"/>
      <c r="BE1264" s="16">
        <v>113.45</v>
      </c>
      <c r="BF1264" s="15">
        <v>144.81</v>
      </c>
      <c r="BG1264" s="15">
        <v>100.07</v>
      </c>
      <c r="BH1264" s="15">
        <v>86.34</v>
      </c>
      <c r="BI1264" s="15">
        <v>34.380000000000003</v>
      </c>
      <c r="BJ1264" s="15">
        <v>26.82</v>
      </c>
      <c r="BK1264" s="15">
        <v>28.34</v>
      </c>
      <c r="BL1264" s="15">
        <v>49.14</v>
      </c>
      <c r="BM1264" s="15">
        <v>69.37</v>
      </c>
      <c r="BN1264" s="16">
        <v>196.58</v>
      </c>
      <c r="BO1264" s="15">
        <v>16</v>
      </c>
      <c r="BP1264" s="15">
        <v>56.02</v>
      </c>
      <c r="BQ1264" s="15">
        <v>74.930000000000007</v>
      </c>
    </row>
    <row r="1265" spans="1:69">
      <c r="A1265" s="71">
        <v>42406</v>
      </c>
      <c r="B1265" s="16">
        <v>80.83</v>
      </c>
      <c r="BB1265" s="16">
        <v>111.5</v>
      </c>
      <c r="BC1265" s="75"/>
      <c r="BE1265" s="16">
        <v>111.53</v>
      </c>
      <c r="BF1265" s="15">
        <v>150.66</v>
      </c>
      <c r="BG1265" s="15">
        <v>101.1</v>
      </c>
      <c r="BH1265" s="15">
        <v>86.51</v>
      </c>
      <c r="BI1265" s="15">
        <v>37.5</v>
      </c>
      <c r="BJ1265" s="15">
        <v>26.36</v>
      </c>
      <c r="BK1265" s="15">
        <v>31.17</v>
      </c>
      <c r="BL1265" s="15">
        <v>49.36</v>
      </c>
      <c r="BM1265" s="15">
        <v>66.73</v>
      </c>
      <c r="BN1265" s="16">
        <v>196.92</v>
      </c>
      <c r="BO1265" s="15">
        <v>16</v>
      </c>
      <c r="BP1265" s="15">
        <v>56.27</v>
      </c>
      <c r="BQ1265" s="15">
        <v>74.709999999999994</v>
      </c>
    </row>
    <row r="1266" spans="1:69">
      <c r="A1266" s="71">
        <v>42413</v>
      </c>
      <c r="B1266" s="16">
        <v>81.95</v>
      </c>
      <c r="BB1266" s="16">
        <v>111.59</v>
      </c>
      <c r="BC1266" s="75"/>
      <c r="BE1266" s="16">
        <v>109.5</v>
      </c>
      <c r="BF1266" s="15">
        <v>157.32</v>
      </c>
      <c r="BG1266" s="15">
        <v>101.66</v>
      </c>
      <c r="BH1266" s="15">
        <v>86.61</v>
      </c>
      <c r="BI1266" s="15">
        <v>35.659999999999997</v>
      </c>
      <c r="BJ1266" s="15">
        <v>28.43</v>
      </c>
      <c r="BK1266" s="15">
        <v>29.4</v>
      </c>
      <c r="BL1266" s="15">
        <v>48.13</v>
      </c>
      <c r="BM1266" s="15">
        <v>70.819999999999993</v>
      </c>
      <c r="BN1266" s="16">
        <v>198.16</v>
      </c>
      <c r="BO1266" s="15">
        <v>16</v>
      </c>
      <c r="BP1266" s="15">
        <v>56.65</v>
      </c>
      <c r="BQ1266" s="15">
        <v>74.88</v>
      </c>
    </row>
    <row r="1267" spans="1:69">
      <c r="A1267" s="71">
        <v>42420</v>
      </c>
      <c r="B1267" s="16">
        <v>81.77</v>
      </c>
      <c r="BB1267" s="16">
        <v>111.44</v>
      </c>
      <c r="BC1267" s="75"/>
      <c r="BE1267" s="16">
        <v>108.53</v>
      </c>
      <c r="BF1267" s="15">
        <v>161.04</v>
      </c>
      <c r="BG1267" s="15">
        <v>101.42</v>
      </c>
      <c r="BH1267" s="15">
        <v>86</v>
      </c>
      <c r="BI1267" s="15">
        <v>35.26</v>
      </c>
      <c r="BJ1267" s="15">
        <v>26.37</v>
      </c>
      <c r="BK1267" s="15">
        <v>33.090000000000003</v>
      </c>
      <c r="BL1267" s="15">
        <v>49.08</v>
      </c>
      <c r="BM1267" s="15">
        <v>72.78</v>
      </c>
      <c r="BN1267" s="16">
        <v>196.78</v>
      </c>
      <c r="BO1267" s="15">
        <v>16</v>
      </c>
      <c r="BP1267" s="15">
        <v>58</v>
      </c>
      <c r="BQ1267" s="15">
        <v>73.900000000000006</v>
      </c>
    </row>
    <row r="1268" spans="1:69">
      <c r="A1268" s="71">
        <v>42427</v>
      </c>
      <c r="B1268" s="16">
        <v>81.489999999999995</v>
      </c>
      <c r="BB1268" s="16">
        <v>111.37</v>
      </c>
      <c r="BC1268" s="75"/>
      <c r="BE1268" s="16">
        <v>104.96</v>
      </c>
      <c r="BF1268" s="15">
        <v>158.06</v>
      </c>
      <c r="BG1268" s="15">
        <v>101.6</v>
      </c>
      <c r="BH1268" s="15">
        <v>85.92</v>
      </c>
      <c r="BI1268" s="15">
        <v>35.96</v>
      </c>
      <c r="BJ1268" s="15">
        <v>27.55</v>
      </c>
      <c r="BK1268" s="15">
        <v>31.39</v>
      </c>
      <c r="BL1268" s="15">
        <v>42.79</v>
      </c>
      <c r="BM1268" s="15">
        <v>71.55</v>
      </c>
      <c r="BN1268" s="16">
        <v>184.33</v>
      </c>
      <c r="BO1268" s="15">
        <v>16</v>
      </c>
      <c r="BP1268" s="15">
        <v>56.38</v>
      </c>
      <c r="BQ1268" s="15">
        <v>74.61</v>
      </c>
    </row>
    <row r="1269" spans="1:69">
      <c r="A1269" s="71">
        <v>42434</v>
      </c>
      <c r="B1269" s="16">
        <v>80.09</v>
      </c>
      <c r="BB1269" s="16">
        <v>111.34</v>
      </c>
      <c r="BC1269" s="75"/>
      <c r="BE1269" s="16">
        <v>101.99</v>
      </c>
      <c r="BF1269" s="15">
        <v>159.21</v>
      </c>
      <c r="BG1269" s="15">
        <v>99.69</v>
      </c>
      <c r="BH1269" s="15">
        <v>85.99</v>
      </c>
      <c r="BI1269" s="15">
        <v>35.72</v>
      </c>
      <c r="BJ1269" s="15">
        <v>28.47</v>
      </c>
      <c r="BK1269" s="15">
        <v>31.39</v>
      </c>
      <c r="BL1269" s="15">
        <v>47</v>
      </c>
      <c r="BM1269" s="15">
        <v>72.44</v>
      </c>
      <c r="BN1269" s="16">
        <v>177.52</v>
      </c>
      <c r="BO1269" s="15">
        <v>16</v>
      </c>
      <c r="BP1269" s="15">
        <v>56.11</v>
      </c>
      <c r="BQ1269" s="15">
        <v>74.459999999999994</v>
      </c>
    </row>
    <row r="1270" spans="1:69">
      <c r="A1270" s="71">
        <v>42441</v>
      </c>
      <c r="B1270" s="16">
        <v>82.63</v>
      </c>
      <c r="BB1270" s="16">
        <v>111.29</v>
      </c>
      <c r="BC1270" s="75"/>
      <c r="BE1270" s="16">
        <v>102.49</v>
      </c>
      <c r="BF1270" s="15">
        <v>158.5</v>
      </c>
      <c r="BG1270" s="15">
        <v>100.98</v>
      </c>
      <c r="BH1270" s="15">
        <v>86.53</v>
      </c>
      <c r="BI1270" s="15">
        <v>37.229999999999997</v>
      </c>
      <c r="BJ1270" s="15">
        <v>29.53</v>
      </c>
      <c r="BK1270" s="15">
        <v>31.76</v>
      </c>
      <c r="BL1270" s="15">
        <v>49.1</v>
      </c>
      <c r="BM1270" s="15">
        <v>74.760000000000005</v>
      </c>
      <c r="BN1270" s="16">
        <v>177.38</v>
      </c>
      <c r="BO1270" s="15">
        <v>16</v>
      </c>
      <c r="BP1270" s="15">
        <v>56.45</v>
      </c>
      <c r="BQ1270" s="15">
        <v>74.239999999999995</v>
      </c>
    </row>
    <row r="1271" spans="1:69">
      <c r="A1271" s="71">
        <v>42448</v>
      </c>
      <c r="B1271" s="16">
        <v>86.56</v>
      </c>
      <c r="BB1271" s="16">
        <v>111.43</v>
      </c>
      <c r="BC1271" s="75"/>
      <c r="BE1271" s="16">
        <v>108.15</v>
      </c>
      <c r="BF1271" s="15">
        <v>160.41</v>
      </c>
      <c r="BG1271" s="15">
        <v>101.91</v>
      </c>
      <c r="BH1271" s="15">
        <v>88.65</v>
      </c>
      <c r="BI1271" s="15">
        <v>39.22</v>
      </c>
      <c r="BJ1271" s="15">
        <v>30.91</v>
      </c>
      <c r="BK1271" s="15">
        <v>33.01</v>
      </c>
      <c r="BL1271" s="15">
        <v>50.96</v>
      </c>
      <c r="BM1271" s="15">
        <v>79.86</v>
      </c>
      <c r="BN1271" s="16">
        <v>178.06</v>
      </c>
      <c r="BO1271" s="15">
        <v>16</v>
      </c>
      <c r="BP1271" s="15">
        <v>56.27</v>
      </c>
      <c r="BQ1271" s="15">
        <v>74.97</v>
      </c>
    </row>
    <row r="1272" spans="1:69">
      <c r="A1272" s="71">
        <v>42455</v>
      </c>
      <c r="B1272" s="16">
        <v>87.19</v>
      </c>
      <c r="BB1272" s="16">
        <v>111.42</v>
      </c>
      <c r="BC1272" s="75"/>
      <c r="BE1272" s="16">
        <v>114.46</v>
      </c>
      <c r="BF1272" s="15">
        <v>164.05</v>
      </c>
      <c r="BG1272" s="15">
        <v>107.23</v>
      </c>
      <c r="BH1272" s="15">
        <v>90.78</v>
      </c>
      <c r="BI1272" s="15">
        <v>41.56</v>
      </c>
      <c r="BJ1272" s="15">
        <v>31.8</v>
      </c>
      <c r="BK1272" s="15">
        <v>36.08</v>
      </c>
      <c r="BL1272" s="15">
        <v>52.02</v>
      </c>
      <c r="BM1272" s="15">
        <v>84.05</v>
      </c>
      <c r="BN1272" s="16">
        <v>174.85</v>
      </c>
      <c r="BO1272" s="15">
        <v>16</v>
      </c>
      <c r="BP1272" s="15">
        <v>56.44</v>
      </c>
      <c r="BQ1272" s="15">
        <v>73.86</v>
      </c>
    </row>
    <row r="1273" spans="1:69">
      <c r="A1273" s="71">
        <v>42462</v>
      </c>
      <c r="B1273" s="16">
        <v>86.19</v>
      </c>
      <c r="BB1273" s="16">
        <v>111.36</v>
      </c>
      <c r="BC1273" s="75"/>
      <c r="BE1273" s="16">
        <v>117.56</v>
      </c>
      <c r="BF1273" s="15">
        <v>169.98</v>
      </c>
      <c r="BG1273" s="15">
        <v>105.38</v>
      </c>
      <c r="BH1273" s="15">
        <v>91.02</v>
      </c>
      <c r="BI1273" s="15">
        <v>40.47</v>
      </c>
      <c r="BJ1273" s="15">
        <v>32.200000000000003</v>
      </c>
      <c r="BK1273" s="15">
        <v>33.51</v>
      </c>
      <c r="BL1273" s="15">
        <v>51.46</v>
      </c>
      <c r="BM1273" s="15">
        <v>90.42</v>
      </c>
      <c r="BN1273" s="16">
        <v>177.38</v>
      </c>
      <c r="BO1273" s="15">
        <v>16</v>
      </c>
      <c r="BP1273" s="15">
        <v>55.93</v>
      </c>
      <c r="BQ1273" s="15">
        <v>74.39</v>
      </c>
    </row>
    <row r="1274" spans="1:69">
      <c r="A1274" s="71">
        <v>42469</v>
      </c>
      <c r="B1274" s="16">
        <v>87.32</v>
      </c>
      <c r="BB1274" s="16">
        <v>111.41</v>
      </c>
      <c r="BC1274" s="75"/>
      <c r="BE1274" s="16">
        <v>115.96</v>
      </c>
      <c r="BF1274" s="15">
        <v>175.31</v>
      </c>
      <c r="BG1274" s="15">
        <v>103.75</v>
      </c>
      <c r="BH1274" s="15">
        <v>91.23</v>
      </c>
      <c r="BI1274" s="15">
        <v>42.23</v>
      </c>
      <c r="BJ1274" s="15">
        <v>32.01</v>
      </c>
      <c r="BK1274" s="15">
        <v>35.5</v>
      </c>
      <c r="BL1274" s="15">
        <v>53.3</v>
      </c>
      <c r="BM1274" s="15">
        <v>92.51</v>
      </c>
      <c r="BN1274" s="16">
        <v>178.17</v>
      </c>
      <c r="BO1274" s="15">
        <v>16</v>
      </c>
      <c r="BP1274" s="15">
        <v>55.77</v>
      </c>
      <c r="BQ1274" s="15">
        <v>74.819999999999993</v>
      </c>
    </row>
    <row r="1275" spans="1:69">
      <c r="A1275" s="71">
        <v>42476</v>
      </c>
      <c r="B1275" s="16">
        <v>88.37</v>
      </c>
      <c r="BB1275" s="16">
        <v>111.41</v>
      </c>
      <c r="BC1275" s="75"/>
      <c r="BE1275" s="16">
        <v>115.34</v>
      </c>
      <c r="BF1275" s="15">
        <v>179.2</v>
      </c>
      <c r="BG1275" s="15">
        <v>103.14</v>
      </c>
      <c r="BH1275" s="15">
        <v>91.56</v>
      </c>
      <c r="BI1275" s="15">
        <v>43.29</v>
      </c>
      <c r="BJ1275" s="15">
        <v>35.049999999999997</v>
      </c>
      <c r="BK1275" s="15">
        <v>38.229999999999997</v>
      </c>
      <c r="BL1275" s="15">
        <v>54.1</v>
      </c>
      <c r="BM1275" s="15">
        <v>94.89</v>
      </c>
      <c r="BN1275" s="16">
        <v>180.61</v>
      </c>
      <c r="BO1275" s="15">
        <v>16</v>
      </c>
      <c r="BP1275" s="15">
        <v>55.09</v>
      </c>
      <c r="BQ1275" s="15">
        <v>75</v>
      </c>
    </row>
    <row r="1276" spans="1:69">
      <c r="A1276" s="71">
        <v>42483</v>
      </c>
      <c r="B1276" s="16">
        <v>89.19</v>
      </c>
      <c r="BB1276" s="16">
        <v>111.52</v>
      </c>
      <c r="BC1276" s="75"/>
      <c r="BE1276" s="16">
        <v>116.65</v>
      </c>
      <c r="BF1276" s="15">
        <v>179.17</v>
      </c>
      <c r="BG1276" s="15">
        <v>104.58</v>
      </c>
      <c r="BH1276" s="15">
        <v>91.37</v>
      </c>
      <c r="BI1276" s="15">
        <v>40.94</v>
      </c>
      <c r="BJ1276" s="15">
        <v>34.17</v>
      </c>
      <c r="BK1276" s="15">
        <v>37.67</v>
      </c>
      <c r="BL1276" s="15">
        <v>54.68</v>
      </c>
      <c r="BM1276" s="15">
        <v>99.82</v>
      </c>
      <c r="BN1276" s="16">
        <v>180.31</v>
      </c>
      <c r="BO1276" s="15">
        <v>16</v>
      </c>
      <c r="BP1276" s="15">
        <v>55.68</v>
      </c>
      <c r="BQ1276" s="15">
        <v>74.680000000000007</v>
      </c>
    </row>
    <row r="1277" spans="1:69">
      <c r="A1277" s="71">
        <v>42490</v>
      </c>
      <c r="B1277" s="16">
        <v>88.75</v>
      </c>
      <c r="BB1277" s="16">
        <v>111.6</v>
      </c>
      <c r="BC1277" s="75"/>
      <c r="BE1277" s="16">
        <v>118.02</v>
      </c>
      <c r="BF1277" s="15">
        <v>183.38</v>
      </c>
      <c r="BG1277" s="15">
        <v>105.77</v>
      </c>
      <c r="BH1277" s="15">
        <v>93.9</v>
      </c>
      <c r="BI1277" s="15">
        <v>39.78</v>
      </c>
      <c r="BJ1277" s="15">
        <v>36.82</v>
      </c>
      <c r="BK1277" s="15">
        <v>37.79</v>
      </c>
      <c r="BL1277" s="15">
        <v>55.78</v>
      </c>
      <c r="BM1277" s="15">
        <v>100.41</v>
      </c>
      <c r="BN1277" s="16">
        <v>178.35</v>
      </c>
      <c r="BO1277" s="15">
        <v>16</v>
      </c>
      <c r="BP1277" s="15">
        <v>56.17</v>
      </c>
      <c r="BQ1277" s="15">
        <v>74.62</v>
      </c>
    </row>
    <row r="1278" spans="1:69">
      <c r="A1278" s="71">
        <v>42497</v>
      </c>
      <c r="B1278" s="16">
        <v>89.65</v>
      </c>
      <c r="BB1278" s="16">
        <v>111.82</v>
      </c>
      <c r="BC1278" s="75"/>
      <c r="BE1278" s="16">
        <v>124.58</v>
      </c>
      <c r="BF1278" s="15">
        <v>191.68</v>
      </c>
      <c r="BG1278" s="15">
        <v>110.88</v>
      </c>
      <c r="BH1278" s="15">
        <v>96.8</v>
      </c>
      <c r="BI1278" s="15">
        <v>42.22</v>
      </c>
      <c r="BJ1278" s="15">
        <v>36.42</v>
      </c>
      <c r="BK1278" s="15">
        <v>41.06</v>
      </c>
      <c r="BL1278" s="15">
        <v>54.24</v>
      </c>
      <c r="BM1278" s="15">
        <v>101.05</v>
      </c>
      <c r="BN1278" s="16">
        <v>172.71</v>
      </c>
      <c r="BO1278" s="15">
        <v>16</v>
      </c>
      <c r="BP1278" s="15">
        <v>55.96</v>
      </c>
      <c r="BQ1278" s="15">
        <v>73.73</v>
      </c>
    </row>
    <row r="1279" spans="1:69">
      <c r="A1279" s="71">
        <v>42504</v>
      </c>
      <c r="B1279" s="16">
        <v>90.95</v>
      </c>
      <c r="BB1279" s="16">
        <v>111.86</v>
      </c>
      <c r="BC1279" s="75"/>
      <c r="BE1279" s="16">
        <v>127.11</v>
      </c>
      <c r="BF1279" s="15">
        <v>196.46</v>
      </c>
      <c r="BG1279" s="15">
        <v>112.71</v>
      </c>
      <c r="BH1279" s="15">
        <v>96.55</v>
      </c>
      <c r="BI1279" s="15">
        <v>40.86</v>
      </c>
      <c r="BJ1279" s="15">
        <v>36.82</v>
      </c>
      <c r="BK1279" s="15">
        <v>39.479999999999997</v>
      </c>
      <c r="BL1279" s="15">
        <v>53.77</v>
      </c>
      <c r="BM1279" s="15">
        <v>101.8</v>
      </c>
      <c r="BN1279" s="16">
        <v>170</v>
      </c>
      <c r="BO1279" s="15">
        <v>16</v>
      </c>
      <c r="BP1279" s="15">
        <v>56.21</v>
      </c>
      <c r="BQ1279" s="15">
        <v>73.709999999999994</v>
      </c>
    </row>
    <row r="1280" spans="1:69">
      <c r="A1280" s="71">
        <v>42511</v>
      </c>
      <c r="B1280" s="16">
        <v>96.42</v>
      </c>
      <c r="BB1280" s="16">
        <v>111.9</v>
      </c>
      <c r="BC1280" s="75"/>
      <c r="BE1280" s="16">
        <v>125.87</v>
      </c>
      <c r="BF1280" s="15">
        <v>192.6</v>
      </c>
      <c r="BG1280" s="15">
        <v>114.31</v>
      </c>
      <c r="BH1280" s="15">
        <v>97.2</v>
      </c>
      <c r="BI1280" s="15">
        <v>40.64</v>
      </c>
      <c r="BJ1280" s="15">
        <v>36.71</v>
      </c>
      <c r="BK1280" s="15">
        <v>40.67</v>
      </c>
      <c r="BL1280" s="15">
        <v>54.81</v>
      </c>
      <c r="BM1280" s="15">
        <v>102.63</v>
      </c>
      <c r="BN1280" s="16">
        <v>161.41</v>
      </c>
      <c r="BO1280" s="15">
        <v>16</v>
      </c>
      <c r="BP1280" s="15">
        <v>55.81</v>
      </c>
      <c r="BQ1280" s="15">
        <v>74.680000000000007</v>
      </c>
    </row>
    <row r="1281" spans="1:69">
      <c r="A1281" s="71">
        <v>42518</v>
      </c>
      <c r="B1281" s="16">
        <v>98.27</v>
      </c>
      <c r="BB1281" s="16">
        <v>112.06</v>
      </c>
      <c r="BC1281" s="75"/>
      <c r="BE1281" s="16">
        <v>119.03</v>
      </c>
      <c r="BF1281" s="15">
        <v>189.64</v>
      </c>
      <c r="BG1281" s="15">
        <v>113.94</v>
      </c>
      <c r="BH1281" s="15">
        <v>97.62</v>
      </c>
      <c r="BI1281" s="15">
        <v>41.22</v>
      </c>
      <c r="BJ1281" s="15">
        <v>36.770000000000003</v>
      </c>
      <c r="BK1281" s="15">
        <v>41.26</v>
      </c>
      <c r="BL1281" s="15">
        <v>55.75</v>
      </c>
      <c r="BM1281" s="15">
        <v>102.02</v>
      </c>
      <c r="BN1281" s="16">
        <v>153.06</v>
      </c>
      <c r="BO1281" s="15">
        <v>16</v>
      </c>
      <c r="BP1281" s="15">
        <v>55.77</v>
      </c>
      <c r="BQ1281" s="15">
        <v>74.459999999999994</v>
      </c>
    </row>
    <row r="1282" spans="1:69">
      <c r="A1282" s="71">
        <v>42525</v>
      </c>
      <c r="B1282" s="16">
        <v>99.05</v>
      </c>
      <c r="BB1282" s="16">
        <v>112.06</v>
      </c>
      <c r="BC1282" s="75"/>
      <c r="BE1282" s="16">
        <v>113.92</v>
      </c>
      <c r="BF1282" s="15">
        <v>190.01</v>
      </c>
      <c r="BG1282" s="15">
        <v>113.81</v>
      </c>
      <c r="BH1282" s="15">
        <v>97.98</v>
      </c>
      <c r="BI1282" s="15">
        <v>41.37</v>
      </c>
      <c r="BJ1282" s="15">
        <v>36.51</v>
      </c>
      <c r="BK1282" s="15">
        <v>41.5</v>
      </c>
      <c r="BL1282" s="15">
        <v>56.02</v>
      </c>
      <c r="BM1282" s="15">
        <v>102.71</v>
      </c>
      <c r="BN1282" s="16">
        <v>154.86000000000001</v>
      </c>
      <c r="BO1282" s="15">
        <v>16</v>
      </c>
      <c r="BP1282" s="15">
        <v>56.02</v>
      </c>
      <c r="BQ1282" s="15">
        <v>74.64</v>
      </c>
    </row>
    <row r="1283" spans="1:69">
      <c r="A1283" s="71">
        <v>42532</v>
      </c>
      <c r="B1283" s="16">
        <v>99.17</v>
      </c>
      <c r="BB1283" s="16">
        <v>112.11</v>
      </c>
      <c r="BC1283" s="75"/>
      <c r="BE1283" s="16">
        <v>113.56</v>
      </c>
      <c r="BF1283" s="15">
        <v>188.46</v>
      </c>
      <c r="BG1283" s="15">
        <v>112.25</v>
      </c>
      <c r="BH1283" s="15">
        <v>97.44</v>
      </c>
      <c r="BI1283" s="15">
        <v>42.43</v>
      </c>
      <c r="BJ1283" s="15">
        <v>37.36</v>
      </c>
      <c r="BK1283" s="15">
        <v>43.21</v>
      </c>
      <c r="BL1283" s="15">
        <v>55.93</v>
      </c>
      <c r="BM1283" s="15">
        <v>104.04</v>
      </c>
      <c r="BN1283" s="16">
        <v>154.36000000000001</v>
      </c>
      <c r="BO1283" s="15">
        <v>16</v>
      </c>
      <c r="BP1283" s="15">
        <v>55.82</v>
      </c>
      <c r="BQ1283" s="15">
        <v>74.849999999999994</v>
      </c>
    </row>
    <row r="1284" spans="1:69">
      <c r="A1284" s="71">
        <v>42539</v>
      </c>
      <c r="B1284" s="16">
        <v>97.56</v>
      </c>
      <c r="BB1284" s="16">
        <v>112.01</v>
      </c>
      <c r="BC1284" s="75"/>
      <c r="BE1284" s="16">
        <v>118.69</v>
      </c>
      <c r="BF1284" s="15">
        <v>200.04</v>
      </c>
      <c r="BG1284" s="15">
        <v>113.91</v>
      </c>
      <c r="BH1284" s="15">
        <v>97.74</v>
      </c>
      <c r="BI1284" s="15">
        <v>41.47</v>
      </c>
      <c r="BJ1284" s="15">
        <v>36.81</v>
      </c>
      <c r="BK1284" s="15">
        <v>42.01</v>
      </c>
      <c r="BL1284" s="15">
        <v>56.79</v>
      </c>
      <c r="BM1284" s="15">
        <v>104.41</v>
      </c>
      <c r="BN1284" s="16">
        <v>155.63999999999999</v>
      </c>
      <c r="BO1284" s="15">
        <v>16</v>
      </c>
      <c r="BP1284" s="15">
        <v>53.12</v>
      </c>
      <c r="BQ1284" s="15">
        <v>75</v>
      </c>
    </row>
    <row r="1285" spans="1:69">
      <c r="A1285" s="71">
        <v>42546</v>
      </c>
      <c r="B1285" s="16">
        <v>94.88</v>
      </c>
      <c r="BB1285" s="16">
        <v>111.92</v>
      </c>
      <c r="BC1285" s="75"/>
      <c r="BE1285" s="16">
        <v>119.48</v>
      </c>
      <c r="BF1285" s="15">
        <v>202.95</v>
      </c>
      <c r="BG1285" s="15">
        <v>110.99</v>
      </c>
      <c r="BH1285" s="15">
        <v>95.79</v>
      </c>
      <c r="BI1285" s="15">
        <v>41.14</v>
      </c>
      <c r="BJ1285" s="15">
        <v>37.1</v>
      </c>
      <c r="BK1285" s="15">
        <v>41.6</v>
      </c>
      <c r="BL1285" s="15">
        <v>56.84</v>
      </c>
      <c r="BM1285" s="15">
        <v>106.7</v>
      </c>
      <c r="BN1285" s="16">
        <v>152.13999999999999</v>
      </c>
      <c r="BO1285" s="15">
        <v>16</v>
      </c>
      <c r="BP1285" s="15">
        <v>54.71</v>
      </c>
      <c r="BQ1285" s="15">
        <v>75.06</v>
      </c>
    </row>
    <row r="1286" spans="1:69">
      <c r="A1286" s="71">
        <v>42553</v>
      </c>
      <c r="B1286" s="16">
        <v>94.29</v>
      </c>
      <c r="BB1286" s="16">
        <v>111.82</v>
      </c>
      <c r="BC1286" s="75"/>
      <c r="BE1286" s="16">
        <v>133.96</v>
      </c>
      <c r="BF1286" s="15">
        <v>212.26</v>
      </c>
      <c r="BG1286" s="15">
        <v>108.56</v>
      </c>
      <c r="BH1286" s="15">
        <v>95.35</v>
      </c>
      <c r="BI1286" s="15">
        <v>42.22</v>
      </c>
      <c r="BJ1286" s="15">
        <v>36.07</v>
      </c>
      <c r="BK1286" s="15">
        <v>42.62</v>
      </c>
      <c r="BL1286" s="15">
        <v>56.92</v>
      </c>
      <c r="BM1286" s="15">
        <v>107.87</v>
      </c>
      <c r="BN1286" s="16">
        <v>154.69999999999999</v>
      </c>
      <c r="BO1286" s="15">
        <v>16</v>
      </c>
      <c r="BP1286" s="15">
        <v>55.1</v>
      </c>
      <c r="BQ1286" s="15">
        <v>74.69</v>
      </c>
    </row>
    <row r="1287" spans="1:69">
      <c r="A1287" s="71">
        <v>42560</v>
      </c>
      <c r="B1287" s="16">
        <v>94.38</v>
      </c>
      <c r="BB1287" s="16">
        <v>112.05</v>
      </c>
      <c r="BC1287" s="75"/>
      <c r="BE1287" s="16">
        <v>135.88999999999999</v>
      </c>
      <c r="BF1287" s="15">
        <v>216.67</v>
      </c>
      <c r="BG1287" s="15">
        <v>108.47</v>
      </c>
      <c r="BH1287" s="15">
        <v>93.76</v>
      </c>
      <c r="BI1287" s="15">
        <v>43.18</v>
      </c>
      <c r="BJ1287" s="15">
        <v>34.130000000000003</v>
      </c>
      <c r="BK1287" s="15">
        <v>43.53</v>
      </c>
      <c r="BL1287" s="15">
        <v>56.82</v>
      </c>
      <c r="BM1287" s="15">
        <v>107.82</v>
      </c>
      <c r="BN1287" s="16">
        <v>156.02000000000001</v>
      </c>
      <c r="BO1287" s="15">
        <v>16</v>
      </c>
      <c r="BP1287" s="15">
        <v>56.45</v>
      </c>
      <c r="BQ1287" s="15">
        <v>74.64</v>
      </c>
    </row>
    <row r="1288" spans="1:69">
      <c r="A1288" s="71">
        <v>42567</v>
      </c>
      <c r="B1288" s="16">
        <v>91.67</v>
      </c>
      <c r="BB1288" s="16">
        <v>111.71</v>
      </c>
      <c r="BC1288" s="75"/>
      <c r="BE1288" s="16">
        <v>133.19999999999999</v>
      </c>
      <c r="BF1288" s="15">
        <v>216.56</v>
      </c>
      <c r="BG1288" s="15">
        <v>109.69</v>
      </c>
      <c r="BH1288" s="15">
        <v>93.98</v>
      </c>
      <c r="BI1288" s="15">
        <v>41.55</v>
      </c>
      <c r="BJ1288" s="15">
        <v>34.17</v>
      </c>
      <c r="BK1288" s="15">
        <v>42.54</v>
      </c>
      <c r="BL1288" s="15">
        <v>57.25</v>
      </c>
      <c r="BM1288" s="15">
        <v>107.94</v>
      </c>
      <c r="BN1288" s="16">
        <v>153.97</v>
      </c>
      <c r="BO1288" s="15">
        <v>16</v>
      </c>
      <c r="BP1288" s="15">
        <v>56.34</v>
      </c>
      <c r="BQ1288" s="15">
        <v>74.37</v>
      </c>
    </row>
    <row r="1289" spans="1:69">
      <c r="A1289" s="71">
        <v>42574</v>
      </c>
      <c r="B1289" s="16">
        <v>86</v>
      </c>
      <c r="BB1289" s="16">
        <v>111.51</v>
      </c>
      <c r="BC1289" s="75"/>
      <c r="BE1289" s="16">
        <v>123.14</v>
      </c>
      <c r="BF1289" s="15">
        <v>213.01</v>
      </c>
      <c r="BG1289" s="15">
        <v>109.97</v>
      </c>
      <c r="BH1289" s="15">
        <v>91.52</v>
      </c>
      <c r="BI1289" s="15">
        <v>41.82</v>
      </c>
      <c r="BJ1289" s="15">
        <v>33.97</v>
      </c>
      <c r="BK1289" s="15">
        <v>39.5</v>
      </c>
      <c r="BL1289" s="15">
        <v>57.59</v>
      </c>
      <c r="BM1289" s="15">
        <v>108.87</v>
      </c>
      <c r="BN1289" s="16">
        <v>155.1</v>
      </c>
      <c r="BO1289" s="15">
        <v>16</v>
      </c>
      <c r="BP1289" s="15">
        <v>56.25</v>
      </c>
      <c r="BQ1289" s="15">
        <v>74.989999999999995</v>
      </c>
    </row>
    <row r="1290" spans="1:69">
      <c r="A1290" s="71">
        <v>42581</v>
      </c>
      <c r="B1290" s="16">
        <v>81.7</v>
      </c>
      <c r="BB1290" s="16">
        <v>111.5</v>
      </c>
      <c r="BC1290" s="75"/>
      <c r="BE1290" s="16">
        <v>124.1</v>
      </c>
      <c r="BF1290" s="15">
        <v>205.84</v>
      </c>
      <c r="BG1290" s="15">
        <v>106.26</v>
      </c>
      <c r="BH1290" s="15">
        <v>88.4</v>
      </c>
      <c r="BI1290" s="15">
        <v>41.63</v>
      </c>
      <c r="BJ1290" s="15">
        <v>33.770000000000003</v>
      </c>
      <c r="BK1290" s="15">
        <v>39.79</v>
      </c>
      <c r="BL1290" s="15">
        <v>57.57</v>
      </c>
      <c r="BM1290" s="15">
        <v>109.87</v>
      </c>
      <c r="BN1290" s="16">
        <v>155.99</v>
      </c>
      <c r="BO1290" s="15">
        <v>16</v>
      </c>
      <c r="BP1290" s="15">
        <v>56.04</v>
      </c>
      <c r="BQ1290" s="15">
        <v>75.03</v>
      </c>
    </row>
    <row r="1291" spans="1:69">
      <c r="A1291" s="71">
        <v>42588</v>
      </c>
      <c r="B1291" s="16">
        <v>81.040000000000006</v>
      </c>
      <c r="BB1291" s="16">
        <v>111.13</v>
      </c>
      <c r="BC1291" s="75"/>
      <c r="BE1291" s="16">
        <v>132.85</v>
      </c>
      <c r="BF1291" s="15">
        <v>204.29</v>
      </c>
      <c r="BG1291" s="15">
        <v>100.76</v>
      </c>
      <c r="BH1291" s="15">
        <v>88.05</v>
      </c>
      <c r="BI1291" s="15">
        <v>40.19</v>
      </c>
      <c r="BJ1291" s="15">
        <v>32.69</v>
      </c>
      <c r="BK1291" s="15">
        <v>42.47</v>
      </c>
      <c r="BL1291" s="15">
        <v>59.93</v>
      </c>
      <c r="BM1291" s="15">
        <v>109.93</v>
      </c>
      <c r="BN1291" s="16">
        <v>157.07</v>
      </c>
      <c r="BO1291" s="15">
        <v>16</v>
      </c>
      <c r="BP1291" s="15">
        <v>59.04</v>
      </c>
      <c r="BQ1291" s="15">
        <v>74.08</v>
      </c>
    </row>
    <row r="1292" spans="1:69">
      <c r="A1292" s="71">
        <v>42595</v>
      </c>
      <c r="B1292" s="16">
        <v>79.86</v>
      </c>
      <c r="BB1292" s="16">
        <v>111.08</v>
      </c>
      <c r="BC1292" s="75"/>
      <c r="BE1292" s="16">
        <v>138.47</v>
      </c>
      <c r="BF1292" s="15">
        <v>209.55</v>
      </c>
      <c r="BG1292" s="15">
        <v>96.06</v>
      </c>
      <c r="BH1292" s="15">
        <v>84.38</v>
      </c>
      <c r="BI1292" s="15">
        <v>42.13</v>
      </c>
      <c r="BJ1292" s="15">
        <v>32.880000000000003</v>
      </c>
      <c r="BK1292" s="15">
        <v>40.01</v>
      </c>
      <c r="BL1292" s="15">
        <v>59.93</v>
      </c>
      <c r="BM1292" s="15">
        <v>111.85</v>
      </c>
      <c r="BN1292" s="16">
        <v>153.19</v>
      </c>
      <c r="BO1292" s="15">
        <v>16</v>
      </c>
      <c r="BP1292" s="15">
        <v>56.16</v>
      </c>
      <c r="BQ1292" s="15">
        <v>75.02</v>
      </c>
    </row>
    <row r="1293" spans="1:69">
      <c r="A1293" s="71">
        <v>42602</v>
      </c>
      <c r="B1293" s="16">
        <v>79.44</v>
      </c>
      <c r="BB1293" s="16">
        <v>111.06</v>
      </c>
      <c r="BC1293" s="75"/>
      <c r="BE1293" s="16">
        <v>149.09</v>
      </c>
      <c r="BF1293" s="15">
        <v>211.17</v>
      </c>
      <c r="BG1293" s="15">
        <v>102.74</v>
      </c>
      <c r="BH1293" s="15">
        <v>88.63</v>
      </c>
      <c r="BI1293" s="15">
        <v>47.51</v>
      </c>
      <c r="BJ1293" s="15">
        <v>32.4</v>
      </c>
      <c r="BK1293" s="15">
        <v>41.41</v>
      </c>
      <c r="BL1293" s="15">
        <v>60.4</v>
      </c>
      <c r="BM1293" s="15">
        <v>113.48</v>
      </c>
      <c r="BN1293" s="16">
        <v>157.37</v>
      </c>
      <c r="BO1293" s="15">
        <v>16</v>
      </c>
      <c r="BP1293" s="15">
        <v>56.3</v>
      </c>
      <c r="BQ1293" s="15">
        <v>74.83</v>
      </c>
    </row>
    <row r="1294" spans="1:69">
      <c r="A1294" s="71">
        <v>42609</v>
      </c>
      <c r="B1294" s="16">
        <v>79.010000000000005</v>
      </c>
      <c r="BB1294" s="16">
        <v>111.01</v>
      </c>
      <c r="BC1294" s="75"/>
      <c r="BE1294" s="16">
        <v>152.87</v>
      </c>
      <c r="BF1294" s="15">
        <v>215.84</v>
      </c>
      <c r="BG1294" s="15">
        <v>102.98</v>
      </c>
      <c r="BH1294" s="15">
        <v>90.68</v>
      </c>
      <c r="BI1294" s="15">
        <v>46.49</v>
      </c>
      <c r="BJ1294" s="15">
        <v>32.9</v>
      </c>
      <c r="BK1294" s="15">
        <v>38.42</v>
      </c>
      <c r="BL1294" s="15">
        <v>59.14</v>
      </c>
      <c r="BM1294" s="15">
        <v>117.55</v>
      </c>
      <c r="BN1294" s="16">
        <v>160.04</v>
      </c>
      <c r="BO1294" s="15">
        <v>16</v>
      </c>
      <c r="BP1294" s="15">
        <v>55.36</v>
      </c>
      <c r="BQ1294" s="15">
        <v>73.7</v>
      </c>
    </row>
    <row r="1295" spans="1:69">
      <c r="A1295" s="71">
        <v>42616</v>
      </c>
      <c r="B1295" s="16">
        <v>79.12</v>
      </c>
      <c r="BB1295" s="16">
        <v>110.93</v>
      </c>
      <c r="BC1295" s="75"/>
      <c r="BE1295" s="16">
        <v>149.13999999999999</v>
      </c>
      <c r="BF1295" s="15">
        <v>217.12</v>
      </c>
      <c r="BG1295" s="15">
        <v>108.04</v>
      </c>
      <c r="BH1295" s="15">
        <v>91.02</v>
      </c>
      <c r="BI1295" s="15">
        <v>48.21</v>
      </c>
      <c r="BJ1295" s="15">
        <v>32.53</v>
      </c>
      <c r="BK1295" s="15">
        <v>37.35</v>
      </c>
      <c r="BL1295" s="15">
        <v>59.37</v>
      </c>
      <c r="BM1295" s="15">
        <v>117.46</v>
      </c>
      <c r="BN1295" s="16">
        <v>164.96</v>
      </c>
      <c r="BO1295" s="15">
        <v>16</v>
      </c>
      <c r="BP1295" s="15">
        <v>54.91</v>
      </c>
      <c r="BQ1295" s="15">
        <v>74.92</v>
      </c>
    </row>
    <row r="1296" spans="1:69">
      <c r="A1296" s="71">
        <v>42623</v>
      </c>
      <c r="B1296" s="16">
        <v>80.760000000000005</v>
      </c>
      <c r="BB1296" s="16">
        <v>110.48</v>
      </c>
      <c r="BC1296" s="75"/>
      <c r="BE1296" s="16">
        <v>140.77000000000001</v>
      </c>
      <c r="BF1296" s="15">
        <v>215.65</v>
      </c>
      <c r="BG1296" s="15">
        <v>100.73</v>
      </c>
      <c r="BH1296" s="15">
        <v>90.46</v>
      </c>
      <c r="BI1296" s="15">
        <v>47.83</v>
      </c>
      <c r="BJ1296" s="15">
        <v>32.28</v>
      </c>
      <c r="BK1296" s="15">
        <v>42.14</v>
      </c>
      <c r="BL1296" s="15">
        <v>60.95</v>
      </c>
      <c r="BM1296" s="15">
        <v>116.99</v>
      </c>
      <c r="BN1296" s="16">
        <v>170.35</v>
      </c>
      <c r="BO1296" s="15">
        <v>16</v>
      </c>
      <c r="BP1296" s="15">
        <v>55.17</v>
      </c>
      <c r="BQ1296" s="15">
        <v>73.430000000000007</v>
      </c>
    </row>
    <row r="1297" spans="1:69">
      <c r="A1297" s="71">
        <v>42630</v>
      </c>
      <c r="B1297" s="16">
        <v>77.78</v>
      </c>
      <c r="BB1297" s="16">
        <v>110.8</v>
      </c>
      <c r="BC1297" s="75"/>
      <c r="BE1297" s="16">
        <v>134.30000000000001</v>
      </c>
      <c r="BF1297" s="15">
        <v>213</v>
      </c>
      <c r="BG1297" s="15">
        <v>100.73</v>
      </c>
      <c r="BH1297" s="15">
        <v>92.7</v>
      </c>
      <c r="BI1297" s="15">
        <v>47.66</v>
      </c>
      <c r="BJ1297" s="15">
        <v>33.31</v>
      </c>
      <c r="BK1297" s="15">
        <v>39.96</v>
      </c>
      <c r="BL1297" s="15">
        <v>60.41</v>
      </c>
      <c r="BM1297" s="15">
        <v>120.38</v>
      </c>
      <c r="BN1297" s="16">
        <v>176.97</v>
      </c>
      <c r="BO1297" s="15">
        <v>16</v>
      </c>
      <c r="BP1297" s="15">
        <v>56.06</v>
      </c>
      <c r="BQ1297" s="15">
        <v>73.33</v>
      </c>
    </row>
    <row r="1298" spans="1:69">
      <c r="A1298" s="71">
        <v>42637</v>
      </c>
      <c r="B1298" s="16">
        <v>76.239999999999995</v>
      </c>
      <c r="BB1298" s="16">
        <v>111.3</v>
      </c>
      <c r="BC1298" s="75"/>
      <c r="BE1298" s="16">
        <v>129.47999999999999</v>
      </c>
      <c r="BF1298" s="15">
        <v>205.26</v>
      </c>
      <c r="BG1298" s="15">
        <v>105.97</v>
      </c>
      <c r="BH1298" s="15">
        <v>94.71</v>
      </c>
      <c r="BI1298" s="15">
        <v>47.71</v>
      </c>
      <c r="BJ1298" s="15">
        <v>33.090000000000003</v>
      </c>
      <c r="BK1298" s="15">
        <v>40.729999999999997</v>
      </c>
      <c r="BL1298" s="15">
        <v>60.01</v>
      </c>
      <c r="BM1298" s="15">
        <v>121.55</v>
      </c>
      <c r="BN1298" s="16">
        <v>181.93</v>
      </c>
      <c r="BO1298" s="15">
        <v>16</v>
      </c>
      <c r="BP1298" s="15">
        <v>56.73</v>
      </c>
      <c r="BQ1298" s="15">
        <v>73.66</v>
      </c>
    </row>
    <row r="1299" spans="1:69">
      <c r="A1299" s="71">
        <v>42644</v>
      </c>
      <c r="B1299" s="16">
        <v>72.040000000000006</v>
      </c>
      <c r="BB1299" s="16">
        <v>110.57</v>
      </c>
      <c r="BC1299" s="75"/>
      <c r="BE1299" s="16">
        <v>128.57</v>
      </c>
      <c r="BF1299" s="15">
        <v>188.86</v>
      </c>
      <c r="BG1299" s="15">
        <v>107.41</v>
      </c>
      <c r="BH1299" s="15">
        <v>95.18</v>
      </c>
      <c r="BI1299" s="15">
        <v>46.5</v>
      </c>
      <c r="BJ1299" s="15">
        <v>34.11</v>
      </c>
      <c r="BK1299" s="15">
        <v>40.71</v>
      </c>
      <c r="BL1299" s="15">
        <v>59.92</v>
      </c>
      <c r="BM1299" s="15">
        <v>123.63</v>
      </c>
      <c r="BN1299" s="16">
        <v>181.79</v>
      </c>
      <c r="BO1299" s="15">
        <v>16</v>
      </c>
      <c r="BP1299" s="15">
        <v>55.99</v>
      </c>
      <c r="BQ1299" s="15">
        <v>73.569999999999993</v>
      </c>
    </row>
    <row r="1300" spans="1:69">
      <c r="A1300" s="71">
        <v>42651</v>
      </c>
      <c r="B1300" s="16">
        <v>70.59</v>
      </c>
      <c r="BB1300" s="16">
        <v>110.57</v>
      </c>
      <c r="BC1300" s="75"/>
      <c r="BE1300" s="16">
        <v>121.84</v>
      </c>
      <c r="BF1300" s="15">
        <v>173.92</v>
      </c>
      <c r="BG1300" s="15">
        <v>108.09</v>
      </c>
      <c r="BH1300" s="15">
        <v>92.45</v>
      </c>
      <c r="BI1300" s="15">
        <v>45.13</v>
      </c>
      <c r="BJ1300" s="15">
        <v>32.31</v>
      </c>
      <c r="BK1300" s="15">
        <v>41.75</v>
      </c>
      <c r="BL1300" s="15">
        <v>60.69</v>
      </c>
      <c r="BM1300" s="15">
        <v>124.1</v>
      </c>
      <c r="BN1300" s="16">
        <v>182.93</v>
      </c>
      <c r="BO1300" s="15">
        <v>16</v>
      </c>
      <c r="BP1300" s="15">
        <v>55.76</v>
      </c>
      <c r="BQ1300" s="15">
        <v>72.89</v>
      </c>
    </row>
    <row r="1301" spans="1:69">
      <c r="A1301" s="71">
        <v>42658</v>
      </c>
      <c r="B1301" s="16">
        <v>70.260000000000005</v>
      </c>
      <c r="BB1301" s="16">
        <v>110.32</v>
      </c>
      <c r="BC1301" s="75"/>
      <c r="BE1301" s="16">
        <v>119.91</v>
      </c>
      <c r="BF1301" s="15">
        <v>157.56</v>
      </c>
      <c r="BG1301" s="15">
        <v>103.22</v>
      </c>
      <c r="BH1301" s="15">
        <v>91.34</v>
      </c>
      <c r="BI1301" s="15">
        <v>44.62</v>
      </c>
      <c r="BJ1301" s="15">
        <v>34.25</v>
      </c>
      <c r="BK1301" s="15">
        <v>40.35</v>
      </c>
      <c r="BL1301" s="15">
        <v>60.36</v>
      </c>
      <c r="BM1301" s="15">
        <v>122.41</v>
      </c>
      <c r="BN1301" s="16">
        <v>181.95</v>
      </c>
      <c r="BO1301" s="15">
        <v>16</v>
      </c>
      <c r="BP1301" s="15">
        <v>55.61</v>
      </c>
      <c r="BQ1301" s="15">
        <v>73.680000000000007</v>
      </c>
    </row>
    <row r="1302" spans="1:69">
      <c r="A1302" s="71">
        <v>42665</v>
      </c>
      <c r="B1302" s="16">
        <v>71.319999999999993</v>
      </c>
      <c r="BB1302" s="16">
        <v>110.31</v>
      </c>
      <c r="BC1302" s="75"/>
      <c r="BE1302" s="16">
        <v>114.34</v>
      </c>
      <c r="BF1302" s="15">
        <v>148.24</v>
      </c>
      <c r="BG1302" s="15">
        <v>99.14</v>
      </c>
      <c r="BH1302" s="15">
        <v>89.37</v>
      </c>
      <c r="BI1302" s="15">
        <v>42.96</v>
      </c>
      <c r="BJ1302" s="15">
        <v>33.78</v>
      </c>
      <c r="BK1302" s="15">
        <v>40.659999999999997</v>
      </c>
      <c r="BL1302" s="15">
        <v>60.37</v>
      </c>
      <c r="BM1302" s="15">
        <v>124.29</v>
      </c>
      <c r="BN1302" s="16">
        <v>180.13</v>
      </c>
      <c r="BO1302" s="15">
        <v>16</v>
      </c>
      <c r="BP1302" s="15">
        <v>56.04</v>
      </c>
      <c r="BQ1302" s="15">
        <v>73.290000000000006</v>
      </c>
    </row>
    <row r="1303" spans="1:69">
      <c r="A1303" s="71">
        <v>42672</v>
      </c>
      <c r="B1303" s="16">
        <v>70.81</v>
      </c>
      <c r="BB1303" s="16">
        <v>110.29</v>
      </c>
      <c r="BC1303" s="75"/>
      <c r="BE1303" s="16">
        <v>110.59</v>
      </c>
      <c r="BF1303" s="15">
        <v>144.84</v>
      </c>
      <c r="BG1303" s="15">
        <v>102.17</v>
      </c>
      <c r="BH1303" s="15">
        <v>84.5</v>
      </c>
      <c r="BI1303" s="15">
        <v>43.82</v>
      </c>
      <c r="BJ1303" s="15">
        <v>32.950000000000003</v>
      </c>
      <c r="BK1303" s="15">
        <v>39.74</v>
      </c>
      <c r="BL1303" s="15">
        <v>59.54</v>
      </c>
      <c r="BM1303" s="15">
        <v>124.4</v>
      </c>
      <c r="BN1303" s="16">
        <v>182.22</v>
      </c>
      <c r="BO1303" s="15">
        <v>15.29</v>
      </c>
      <c r="BP1303" s="15">
        <v>56.04</v>
      </c>
      <c r="BQ1303" s="15">
        <v>74.66</v>
      </c>
    </row>
    <row r="1304" spans="1:69">
      <c r="A1304" s="71">
        <v>42679</v>
      </c>
      <c r="B1304" s="16">
        <v>73.28</v>
      </c>
      <c r="BB1304" s="16">
        <v>110.32</v>
      </c>
      <c r="BC1304" s="75"/>
      <c r="BE1304" s="16">
        <v>100.7</v>
      </c>
      <c r="BF1304" s="15">
        <v>141.91999999999999</v>
      </c>
      <c r="BG1304" s="15">
        <v>101.17</v>
      </c>
      <c r="BH1304" s="15">
        <v>83.3</v>
      </c>
      <c r="BI1304" s="15">
        <v>44.78</v>
      </c>
      <c r="BJ1304" s="15">
        <v>33.44</v>
      </c>
      <c r="BK1304" s="15">
        <v>40.1</v>
      </c>
      <c r="BL1304" s="15">
        <v>58.06</v>
      </c>
      <c r="BM1304" s="15">
        <v>118.91</v>
      </c>
      <c r="BN1304" s="16">
        <v>181.68</v>
      </c>
      <c r="BO1304" s="15">
        <v>14</v>
      </c>
      <c r="BP1304" s="15">
        <v>56.96</v>
      </c>
      <c r="BQ1304" s="15">
        <v>74.510000000000005</v>
      </c>
    </row>
    <row r="1305" spans="1:69">
      <c r="A1305" s="71">
        <v>42686</v>
      </c>
      <c r="B1305" s="16">
        <v>78.08</v>
      </c>
      <c r="BB1305" s="16">
        <v>110.4</v>
      </c>
      <c r="BC1305" s="75"/>
      <c r="BE1305" s="16">
        <v>101.26</v>
      </c>
      <c r="BF1305" s="15">
        <v>139.96</v>
      </c>
      <c r="BG1305" s="15">
        <v>102.12</v>
      </c>
      <c r="BH1305" s="15">
        <v>83.69</v>
      </c>
      <c r="BI1305" s="15">
        <v>39.630000000000003</v>
      </c>
      <c r="BJ1305" s="15">
        <v>32.43</v>
      </c>
      <c r="BK1305" s="15">
        <v>39.76</v>
      </c>
      <c r="BL1305" s="15">
        <v>57.49</v>
      </c>
      <c r="BM1305" s="15">
        <v>117.29</v>
      </c>
      <c r="BN1305" s="16">
        <v>182.29</v>
      </c>
      <c r="BO1305" s="15">
        <v>13.44</v>
      </c>
      <c r="BP1305" s="15">
        <v>56.78</v>
      </c>
      <c r="BQ1305" s="15">
        <v>73.67</v>
      </c>
    </row>
    <row r="1306" spans="1:69">
      <c r="A1306" s="71">
        <v>42693</v>
      </c>
      <c r="B1306" s="16">
        <v>79.739999999999995</v>
      </c>
      <c r="BB1306" s="16">
        <v>110.01</v>
      </c>
      <c r="BC1306" s="75"/>
      <c r="BE1306" s="16">
        <v>100.68</v>
      </c>
      <c r="BF1306" s="15">
        <v>136.65</v>
      </c>
      <c r="BG1306" s="15">
        <v>99.71</v>
      </c>
      <c r="BH1306" s="15">
        <v>85.7</v>
      </c>
      <c r="BI1306" s="15">
        <v>39.28</v>
      </c>
      <c r="BJ1306" s="15">
        <v>34.64</v>
      </c>
      <c r="BK1306" s="15">
        <v>37.92</v>
      </c>
      <c r="BL1306" s="15">
        <v>57.3</v>
      </c>
      <c r="BM1306" s="15">
        <v>115.36</v>
      </c>
      <c r="BN1306" s="16">
        <v>185</v>
      </c>
      <c r="BO1306" s="15">
        <v>12.84</v>
      </c>
      <c r="BP1306" s="15">
        <v>57.25</v>
      </c>
      <c r="BQ1306" s="15">
        <v>76.069999999999993</v>
      </c>
    </row>
    <row r="1307" spans="1:69">
      <c r="A1307" s="71">
        <v>42700</v>
      </c>
      <c r="B1307" s="16">
        <v>81.62</v>
      </c>
      <c r="BB1307" s="16">
        <v>108.37</v>
      </c>
      <c r="BC1307" s="75"/>
      <c r="BE1307" s="16">
        <v>95.9</v>
      </c>
      <c r="BF1307" s="15">
        <v>131.97</v>
      </c>
      <c r="BG1307" s="15">
        <v>99.63</v>
      </c>
      <c r="BH1307" s="15">
        <v>89.36</v>
      </c>
      <c r="BI1307" s="15">
        <v>35.78</v>
      </c>
      <c r="BJ1307" s="15">
        <v>39.04</v>
      </c>
      <c r="BK1307" s="15">
        <v>37.67</v>
      </c>
      <c r="BL1307" s="15">
        <v>56.81</v>
      </c>
      <c r="BM1307" s="15">
        <v>112.8</v>
      </c>
      <c r="BN1307" s="16">
        <v>188.33</v>
      </c>
      <c r="BO1307" s="15">
        <v>12</v>
      </c>
      <c r="BP1307" s="15">
        <v>60.04</v>
      </c>
      <c r="BQ1307" s="15">
        <v>80.989999999999995</v>
      </c>
    </row>
    <row r="1308" spans="1:69">
      <c r="A1308" s="71">
        <v>42707</v>
      </c>
      <c r="B1308" s="16">
        <v>84.03</v>
      </c>
      <c r="BB1308" s="75" t="s">
        <v>98</v>
      </c>
      <c r="BC1308" s="75"/>
      <c r="BE1308" s="16">
        <v>96.95</v>
      </c>
      <c r="BF1308" s="15">
        <v>134.79</v>
      </c>
      <c r="BG1308" s="15">
        <v>100.21</v>
      </c>
      <c r="BH1308" s="15">
        <v>86.15</v>
      </c>
      <c r="BI1308" s="15">
        <v>37.56</v>
      </c>
      <c r="BJ1308" s="15">
        <v>34.270000000000003</v>
      </c>
      <c r="BK1308" s="15">
        <v>37.85</v>
      </c>
      <c r="BL1308" s="15">
        <v>57.08</v>
      </c>
      <c r="BM1308" s="15">
        <v>112.06</v>
      </c>
      <c r="BN1308" s="16">
        <v>187.06</v>
      </c>
      <c r="BO1308" s="15">
        <v>12</v>
      </c>
      <c r="BP1308" s="15">
        <v>61.27</v>
      </c>
      <c r="BQ1308" s="15">
        <v>79.59</v>
      </c>
    </row>
    <row r="1309" spans="1:69">
      <c r="A1309" s="71">
        <v>42714</v>
      </c>
      <c r="B1309" s="16">
        <v>84.49</v>
      </c>
      <c r="BB1309" s="75"/>
      <c r="BC1309" s="75"/>
      <c r="BE1309" s="16">
        <v>97.81</v>
      </c>
      <c r="BF1309" s="15">
        <v>134.08000000000001</v>
      </c>
      <c r="BG1309" s="15">
        <v>103.09</v>
      </c>
      <c r="BH1309" s="15">
        <v>89.36</v>
      </c>
      <c r="BI1309" s="15">
        <v>40.98</v>
      </c>
      <c r="BJ1309" s="15">
        <v>31.42</v>
      </c>
      <c r="BK1309" s="15">
        <v>39.08</v>
      </c>
      <c r="BL1309" s="15">
        <v>56.76</v>
      </c>
      <c r="BM1309" s="15">
        <v>105.69</v>
      </c>
      <c r="BN1309" s="16">
        <v>187.06</v>
      </c>
      <c r="BO1309" s="15">
        <v>12</v>
      </c>
      <c r="BP1309" s="15">
        <v>59.99</v>
      </c>
      <c r="BQ1309" s="15">
        <v>79.819999999999993</v>
      </c>
    </row>
    <row r="1310" spans="1:69">
      <c r="A1310" s="71">
        <v>42721</v>
      </c>
      <c r="B1310" s="16">
        <v>82.65</v>
      </c>
      <c r="BB1310" s="75"/>
      <c r="BC1310" s="75"/>
      <c r="BE1310" s="16">
        <v>98.34</v>
      </c>
      <c r="BF1310" s="15">
        <v>132.38</v>
      </c>
      <c r="BG1310" s="15">
        <v>104.01</v>
      </c>
      <c r="BH1310" s="15">
        <v>89.21</v>
      </c>
      <c r="BI1310" s="15">
        <v>39.07</v>
      </c>
      <c r="BJ1310" s="15">
        <v>32.520000000000003</v>
      </c>
      <c r="BK1310" s="15">
        <v>37.869999999999997</v>
      </c>
      <c r="BL1310" s="15">
        <v>56.68</v>
      </c>
      <c r="BM1310" s="15">
        <v>101.24</v>
      </c>
      <c r="BN1310" s="16">
        <v>184.56</v>
      </c>
      <c r="BO1310" s="15">
        <v>11.71</v>
      </c>
      <c r="BP1310" s="15">
        <v>61.85</v>
      </c>
      <c r="BQ1310" s="15">
        <v>78.599999999999994</v>
      </c>
    </row>
    <row r="1311" spans="1:69">
      <c r="A1311" s="71">
        <v>42728</v>
      </c>
      <c r="B1311" s="16">
        <v>83.65</v>
      </c>
      <c r="BB1311" s="75"/>
      <c r="BC1311" s="75"/>
      <c r="BE1311" s="16">
        <v>98.65</v>
      </c>
      <c r="BF1311" s="15">
        <v>129.94999999999999</v>
      </c>
      <c r="BG1311" s="15">
        <v>103.64</v>
      </c>
      <c r="BH1311" s="15">
        <v>87.57</v>
      </c>
      <c r="BI1311" s="15">
        <v>39.33</v>
      </c>
      <c r="BJ1311" s="15">
        <v>31.7</v>
      </c>
      <c r="BK1311" s="15">
        <v>38.47</v>
      </c>
      <c r="BL1311" s="15">
        <v>56.69</v>
      </c>
      <c r="BM1311" s="15">
        <v>96.77</v>
      </c>
      <c r="BN1311" s="16">
        <v>188.38</v>
      </c>
      <c r="BO1311" s="15">
        <v>12</v>
      </c>
      <c r="BP1311" s="15">
        <v>60.67</v>
      </c>
      <c r="BQ1311" s="15">
        <v>78.42</v>
      </c>
    </row>
    <row r="1312" spans="1:69">
      <c r="A1312" s="71">
        <v>42735</v>
      </c>
      <c r="B1312" s="16">
        <v>85.39</v>
      </c>
      <c r="BB1312" s="75"/>
      <c r="BC1312" s="75"/>
      <c r="BE1312" s="16">
        <v>98.49</v>
      </c>
      <c r="BF1312" s="15">
        <v>129.05000000000001</v>
      </c>
      <c r="BG1312" s="15">
        <v>103.05</v>
      </c>
      <c r="BH1312" s="15">
        <v>87.27</v>
      </c>
      <c r="BI1312" s="15">
        <v>38.130000000000003</v>
      </c>
      <c r="BJ1312" s="15">
        <v>32.590000000000003</v>
      </c>
      <c r="BK1312" s="15">
        <v>39.14</v>
      </c>
      <c r="BL1312" s="15">
        <v>54.32</v>
      </c>
      <c r="BM1312" s="15">
        <v>99.45</v>
      </c>
      <c r="BN1312" s="16">
        <v>188.95</v>
      </c>
      <c r="BO1312" s="15">
        <v>11.85</v>
      </c>
      <c r="BP1312" s="15">
        <v>60.28</v>
      </c>
      <c r="BQ1312" s="15">
        <v>79.959999999999994</v>
      </c>
    </row>
    <row r="1313" spans="1:69">
      <c r="A1313" s="71">
        <v>42742</v>
      </c>
      <c r="B1313" s="16">
        <v>87.16</v>
      </c>
      <c r="BB1313" s="75"/>
      <c r="BC1313" s="75"/>
      <c r="BE1313" s="16">
        <v>97.74</v>
      </c>
      <c r="BF1313" s="15">
        <v>129.31</v>
      </c>
      <c r="BG1313" s="15">
        <v>104.56</v>
      </c>
      <c r="BH1313" s="15">
        <v>88.49</v>
      </c>
      <c r="BI1313" s="15">
        <v>38.67</v>
      </c>
      <c r="BJ1313" s="15">
        <v>30.29</v>
      </c>
      <c r="BK1313" s="15">
        <v>37.03</v>
      </c>
      <c r="BL1313" s="15">
        <v>55.48</v>
      </c>
      <c r="BM1313" s="15">
        <v>97.32</v>
      </c>
      <c r="BN1313" s="16">
        <v>186.97</v>
      </c>
      <c r="BO1313" s="15">
        <v>12</v>
      </c>
      <c r="BP1313" s="15">
        <v>60.87</v>
      </c>
      <c r="BQ1313" s="15">
        <v>79.849999999999994</v>
      </c>
    </row>
    <row r="1314" spans="1:69">
      <c r="A1314" s="71">
        <v>42749</v>
      </c>
      <c r="B1314" s="16">
        <v>86.66</v>
      </c>
      <c r="BB1314" s="75"/>
      <c r="BC1314" s="75"/>
      <c r="BE1314" s="16">
        <v>99.9</v>
      </c>
      <c r="BF1314" s="15">
        <v>127.91</v>
      </c>
      <c r="BG1314" s="15">
        <v>102.9</v>
      </c>
      <c r="BH1314" s="15">
        <v>86.97</v>
      </c>
      <c r="BI1314" s="15">
        <v>39.35</v>
      </c>
      <c r="BJ1314" s="15">
        <v>31.36</v>
      </c>
      <c r="BK1314" s="15">
        <v>39.06</v>
      </c>
      <c r="BL1314" s="15">
        <v>56.4</v>
      </c>
      <c r="BM1314" s="15">
        <v>94.79</v>
      </c>
      <c r="BN1314" s="16">
        <v>190.85</v>
      </c>
      <c r="BO1314" s="15">
        <v>11.99</v>
      </c>
      <c r="BP1314" s="15">
        <v>61.16</v>
      </c>
      <c r="BQ1314" s="15">
        <v>78.12</v>
      </c>
    </row>
    <row r="1315" spans="1:69">
      <c r="A1315" s="71">
        <v>42756</v>
      </c>
      <c r="B1315" s="16">
        <v>85.13</v>
      </c>
      <c r="BB1315" s="75"/>
      <c r="BC1315" s="75"/>
      <c r="BE1315" s="16">
        <v>100.01</v>
      </c>
      <c r="BF1315" s="15">
        <v>130.79</v>
      </c>
      <c r="BG1315" s="15">
        <v>98.04</v>
      </c>
      <c r="BH1315" s="15">
        <v>86.98</v>
      </c>
      <c r="BI1315" s="15">
        <v>37.729999999999997</v>
      </c>
      <c r="BJ1315" s="15">
        <v>32.33</v>
      </c>
      <c r="BK1315" s="15">
        <v>38.82</v>
      </c>
      <c r="BL1315" s="15">
        <v>56.31</v>
      </c>
      <c r="BM1315" s="15">
        <v>89.74</v>
      </c>
      <c r="BN1315" s="16">
        <v>193.14</v>
      </c>
      <c r="BO1315" s="15">
        <v>12</v>
      </c>
      <c r="BP1315" s="15">
        <v>60.46</v>
      </c>
      <c r="BQ1315" s="15">
        <v>79.53</v>
      </c>
    </row>
    <row r="1316" spans="1:69">
      <c r="A1316" s="71">
        <v>42763</v>
      </c>
      <c r="B1316" s="16">
        <v>83.36</v>
      </c>
      <c r="BB1316" s="75"/>
      <c r="BC1316" s="75"/>
      <c r="BE1316" s="16">
        <v>104.36</v>
      </c>
      <c r="BF1316" s="15">
        <v>137.97</v>
      </c>
      <c r="BG1316" s="15">
        <v>99.42</v>
      </c>
      <c r="BH1316" s="15">
        <v>87.09</v>
      </c>
      <c r="BI1316" s="15">
        <v>40.520000000000003</v>
      </c>
      <c r="BJ1316" s="15">
        <v>31.97</v>
      </c>
      <c r="BK1316" s="15">
        <v>39.619999999999997</v>
      </c>
      <c r="BL1316" s="15">
        <v>56.54</v>
      </c>
      <c r="BM1316" s="15">
        <v>86.92</v>
      </c>
      <c r="BN1316" s="16">
        <v>196.63</v>
      </c>
      <c r="BO1316" s="15">
        <v>11.79</v>
      </c>
      <c r="BP1316" s="15">
        <v>61.7</v>
      </c>
      <c r="BQ1316" s="15">
        <v>79.89</v>
      </c>
    </row>
    <row r="1317" spans="1:69">
      <c r="A1317" s="71">
        <v>42770</v>
      </c>
      <c r="B1317" s="16">
        <v>83.56</v>
      </c>
      <c r="BB1317" s="75"/>
      <c r="BC1317" s="75"/>
      <c r="BE1317" s="16">
        <v>104.36</v>
      </c>
      <c r="BF1317" s="15">
        <v>147.66</v>
      </c>
      <c r="BG1317" s="15">
        <v>99.88</v>
      </c>
      <c r="BH1317" s="15">
        <v>87.52</v>
      </c>
      <c r="BI1317" s="15">
        <v>40.61</v>
      </c>
      <c r="BJ1317" s="15">
        <v>33.11</v>
      </c>
      <c r="BK1317" s="15">
        <v>39.159999999999997</v>
      </c>
      <c r="BL1317" s="15">
        <v>55.94</v>
      </c>
      <c r="BM1317" s="15">
        <v>86.73</v>
      </c>
      <c r="BN1317" s="16">
        <v>194.35</v>
      </c>
      <c r="BO1317" s="15">
        <v>11.69</v>
      </c>
      <c r="BP1317" s="15">
        <v>60.48</v>
      </c>
      <c r="BQ1317" s="15">
        <v>79.739999999999995</v>
      </c>
    </row>
    <row r="1318" spans="1:69">
      <c r="A1318" s="71">
        <v>42777</v>
      </c>
      <c r="B1318" s="16">
        <v>84.68</v>
      </c>
      <c r="BB1318" s="75"/>
      <c r="BC1318" s="75"/>
      <c r="BE1318" s="16">
        <v>101.79</v>
      </c>
      <c r="BF1318" s="15">
        <v>155.97999999999999</v>
      </c>
      <c r="BG1318" s="15">
        <v>102.49</v>
      </c>
      <c r="BH1318" s="15">
        <v>84.93</v>
      </c>
      <c r="BI1318" s="15">
        <v>39.35</v>
      </c>
      <c r="BJ1318" s="15">
        <v>33.590000000000003</v>
      </c>
      <c r="BK1318" s="15">
        <v>38.46</v>
      </c>
      <c r="BL1318" s="15">
        <v>53.27</v>
      </c>
      <c r="BM1318" s="15">
        <v>85.09</v>
      </c>
      <c r="BN1318" s="16">
        <v>192.57</v>
      </c>
      <c r="BO1318" s="15">
        <v>10.23</v>
      </c>
      <c r="BP1318" s="15">
        <v>61.68</v>
      </c>
      <c r="BQ1318" s="15">
        <v>80.099999999999994</v>
      </c>
    </row>
    <row r="1319" spans="1:69">
      <c r="A1319" s="71">
        <v>42784</v>
      </c>
      <c r="B1319" s="16">
        <v>85.67</v>
      </c>
      <c r="BB1319" s="75"/>
      <c r="BC1319" s="75"/>
      <c r="BE1319" s="16">
        <v>106.86</v>
      </c>
      <c r="BF1319" s="15">
        <v>165.81</v>
      </c>
      <c r="BG1319" s="15">
        <v>101.17</v>
      </c>
      <c r="BH1319" s="15">
        <v>86.09</v>
      </c>
      <c r="BI1319" s="15">
        <v>41.14</v>
      </c>
      <c r="BJ1319" s="15">
        <v>33.520000000000003</v>
      </c>
      <c r="BK1319" s="15">
        <v>38.04</v>
      </c>
      <c r="BL1319" s="15">
        <v>56.44</v>
      </c>
      <c r="BM1319" s="15">
        <v>88.49</v>
      </c>
      <c r="BN1319" s="16">
        <v>191</v>
      </c>
      <c r="BO1319" s="15">
        <v>10.35</v>
      </c>
      <c r="BP1319" s="15">
        <v>61.37</v>
      </c>
      <c r="BQ1319" s="15">
        <v>79.489999999999995</v>
      </c>
    </row>
    <row r="1320" spans="1:69">
      <c r="A1320" s="71">
        <v>42791</v>
      </c>
      <c r="B1320" s="16">
        <v>86.12</v>
      </c>
      <c r="BB1320" s="75"/>
      <c r="BC1320" s="75"/>
      <c r="BE1320" s="16">
        <v>115.38</v>
      </c>
      <c r="BF1320" s="15">
        <v>173.57</v>
      </c>
      <c r="BG1320" s="15">
        <v>102.16</v>
      </c>
      <c r="BH1320" s="15">
        <v>88.04</v>
      </c>
      <c r="BI1320" s="15">
        <v>40.75</v>
      </c>
      <c r="BJ1320" s="15">
        <v>34.82</v>
      </c>
      <c r="BK1320" s="15">
        <v>39.75</v>
      </c>
      <c r="BL1320" s="15">
        <v>56.43</v>
      </c>
      <c r="BM1320" s="15">
        <v>93.54</v>
      </c>
      <c r="BN1320" s="16">
        <v>184.13</v>
      </c>
      <c r="BO1320" s="15">
        <v>10.52</v>
      </c>
      <c r="BP1320" s="15">
        <v>60.01</v>
      </c>
      <c r="BQ1320" s="15">
        <v>79.540000000000006</v>
      </c>
    </row>
    <row r="1321" spans="1:69">
      <c r="A1321" s="71">
        <v>42798</v>
      </c>
      <c r="B1321" s="16">
        <v>86.56</v>
      </c>
      <c r="BB1321" s="75"/>
      <c r="BC1321" s="75"/>
      <c r="BE1321" s="16">
        <v>121.67</v>
      </c>
      <c r="BF1321" s="15">
        <v>176.31</v>
      </c>
      <c r="BG1321" s="15">
        <v>105.11</v>
      </c>
      <c r="BH1321" s="15">
        <v>89.79</v>
      </c>
      <c r="BI1321" s="15">
        <v>42.36</v>
      </c>
      <c r="BJ1321" s="15">
        <v>35.229999999999997</v>
      </c>
      <c r="BK1321" s="15">
        <v>38.159999999999997</v>
      </c>
      <c r="BL1321" s="15">
        <v>56.29</v>
      </c>
      <c r="BM1321" s="15">
        <v>94.71</v>
      </c>
      <c r="BN1321" s="16">
        <v>177.42</v>
      </c>
      <c r="BO1321" s="15">
        <v>10.56</v>
      </c>
      <c r="BP1321" s="15">
        <v>62.05</v>
      </c>
      <c r="BQ1321" s="15">
        <v>78.930000000000007</v>
      </c>
    </row>
    <row r="1322" spans="1:69">
      <c r="A1322" s="71">
        <v>42805</v>
      </c>
      <c r="B1322" s="16">
        <v>93.04</v>
      </c>
      <c r="BB1322" s="75"/>
      <c r="BC1322" s="75"/>
      <c r="BE1322" s="16">
        <v>124.52</v>
      </c>
      <c r="BF1322" s="15">
        <v>179.51</v>
      </c>
      <c r="BG1322" s="15">
        <v>106.38</v>
      </c>
      <c r="BH1322" s="15">
        <v>90.54</v>
      </c>
      <c r="BI1322" s="15">
        <v>41.38</v>
      </c>
      <c r="BJ1322" s="15">
        <v>37.799999999999997</v>
      </c>
      <c r="BK1322" s="15">
        <v>41.26</v>
      </c>
      <c r="BL1322" s="15">
        <v>60.71</v>
      </c>
      <c r="BM1322" s="15">
        <v>98.95</v>
      </c>
      <c r="BN1322" s="16">
        <v>175.85</v>
      </c>
      <c r="BO1322" s="15">
        <v>10.16</v>
      </c>
      <c r="BP1322" s="15">
        <v>61.49</v>
      </c>
      <c r="BQ1322" s="15">
        <v>79.319999999999993</v>
      </c>
    </row>
    <row r="1323" spans="1:69">
      <c r="A1323" s="71">
        <v>42812</v>
      </c>
      <c r="B1323" s="16">
        <v>96.63</v>
      </c>
      <c r="BB1323" s="75"/>
      <c r="BC1323" s="75"/>
      <c r="BE1323" s="16">
        <v>124.83</v>
      </c>
      <c r="BF1323" s="15">
        <v>179.75</v>
      </c>
      <c r="BG1323" s="15">
        <v>108.55</v>
      </c>
      <c r="BH1323" s="15">
        <v>95</v>
      </c>
      <c r="BI1323" s="15">
        <v>43.92</v>
      </c>
      <c r="BJ1323" s="15">
        <v>38.44</v>
      </c>
      <c r="BK1323" s="15">
        <v>40.17</v>
      </c>
      <c r="BL1323" s="15">
        <v>62.86</v>
      </c>
      <c r="BM1323" s="15">
        <v>103.18</v>
      </c>
      <c r="BN1323" s="16">
        <v>179.18</v>
      </c>
      <c r="BO1323" s="15">
        <v>10.62</v>
      </c>
      <c r="BP1323" s="15">
        <v>61.89</v>
      </c>
      <c r="BQ1323" s="15">
        <v>79.7</v>
      </c>
    </row>
    <row r="1324" spans="1:69">
      <c r="A1324" s="71">
        <v>42819</v>
      </c>
      <c r="B1324" s="16">
        <v>98.57</v>
      </c>
      <c r="BB1324" s="75"/>
      <c r="BC1324" s="75"/>
      <c r="BE1324" s="16">
        <v>127.43</v>
      </c>
      <c r="BF1324" s="15">
        <v>181.05</v>
      </c>
      <c r="BG1324" s="15">
        <v>114.34</v>
      </c>
      <c r="BH1324" s="15">
        <v>100.59</v>
      </c>
      <c r="BI1324" s="15">
        <v>45.54</v>
      </c>
      <c r="BJ1324" s="15">
        <v>38.65</v>
      </c>
      <c r="BK1324" s="15">
        <v>42.71</v>
      </c>
      <c r="BL1324" s="15">
        <v>69.430000000000007</v>
      </c>
      <c r="BM1324" s="15">
        <v>106.67</v>
      </c>
      <c r="BN1324" s="16">
        <v>185.7</v>
      </c>
      <c r="BO1324" s="15">
        <v>10.31</v>
      </c>
      <c r="BP1324" s="15">
        <v>61.31</v>
      </c>
      <c r="BQ1324" s="15">
        <v>78.45</v>
      </c>
    </row>
    <row r="1325" spans="1:69">
      <c r="A1325" s="71">
        <v>42826</v>
      </c>
      <c r="B1325" s="16">
        <v>98.45</v>
      </c>
      <c r="BB1325" s="75"/>
      <c r="BC1325" s="75"/>
      <c r="BE1325" s="16">
        <v>128.24</v>
      </c>
      <c r="BF1325" s="15">
        <v>179.29</v>
      </c>
      <c r="BG1325" s="15">
        <v>118.05</v>
      </c>
      <c r="BH1325" s="15">
        <v>102.91</v>
      </c>
      <c r="BI1325" s="15">
        <v>48.56</v>
      </c>
      <c r="BJ1325" s="15">
        <v>38.08</v>
      </c>
      <c r="BK1325" s="15">
        <v>42.73</v>
      </c>
      <c r="BL1325" s="15">
        <v>70.38</v>
      </c>
      <c r="BM1325" s="15">
        <v>113.07</v>
      </c>
      <c r="BN1325" s="16">
        <v>188.69</v>
      </c>
      <c r="BO1325" s="15">
        <v>10</v>
      </c>
      <c r="BP1325" s="15">
        <v>62.09</v>
      </c>
      <c r="BQ1325" s="15">
        <v>79.569999999999993</v>
      </c>
    </row>
    <row r="1326" spans="1:69">
      <c r="A1326" s="71">
        <v>42833</v>
      </c>
      <c r="B1326" s="16">
        <v>97.41</v>
      </c>
      <c r="BB1326" s="75"/>
      <c r="BC1326" s="75"/>
      <c r="BE1326" s="16">
        <v>129.11000000000001</v>
      </c>
      <c r="BF1326" s="15">
        <v>180.55</v>
      </c>
      <c r="BG1326" s="15">
        <v>117.87</v>
      </c>
      <c r="BH1326" s="15">
        <v>103.92</v>
      </c>
      <c r="BI1326" s="15">
        <v>50.17</v>
      </c>
      <c r="BJ1326" s="15">
        <v>40.61</v>
      </c>
      <c r="BK1326" s="15">
        <v>44.52</v>
      </c>
      <c r="BL1326" s="15">
        <v>71.03</v>
      </c>
      <c r="BM1326" s="15">
        <v>116.38</v>
      </c>
      <c r="BN1326" s="16">
        <v>188.44</v>
      </c>
      <c r="BO1326" s="15">
        <v>10.16</v>
      </c>
      <c r="BP1326" s="15">
        <v>61.29</v>
      </c>
      <c r="BQ1326" s="15">
        <v>78.13</v>
      </c>
    </row>
    <row r="1327" spans="1:69">
      <c r="A1327" s="71">
        <v>42840</v>
      </c>
      <c r="B1327" s="16">
        <v>96.49</v>
      </c>
      <c r="BB1327" s="75"/>
      <c r="BC1327" s="75"/>
      <c r="BE1327" s="16">
        <v>128.51</v>
      </c>
      <c r="BF1327" s="15">
        <v>180.69</v>
      </c>
      <c r="BG1327" s="15">
        <v>121.32</v>
      </c>
      <c r="BH1327" s="15">
        <v>105.3</v>
      </c>
      <c r="BI1327" s="15">
        <v>49.76</v>
      </c>
      <c r="BJ1327" s="15">
        <v>38.17</v>
      </c>
      <c r="BK1327" s="15">
        <v>43.88</v>
      </c>
      <c r="BL1327" s="15">
        <v>71.010000000000005</v>
      </c>
      <c r="BM1327" s="15">
        <v>121.07</v>
      </c>
      <c r="BN1327" s="16">
        <v>187.32</v>
      </c>
      <c r="BO1327" s="15">
        <v>10.74</v>
      </c>
      <c r="BP1327" s="15">
        <v>60.33</v>
      </c>
      <c r="BQ1327" s="15">
        <v>79.19</v>
      </c>
    </row>
    <row r="1328" spans="1:69">
      <c r="A1328" s="71">
        <v>42847</v>
      </c>
      <c r="B1328" s="16">
        <v>96.44</v>
      </c>
      <c r="BB1328" s="75"/>
      <c r="BC1328" s="75"/>
      <c r="BE1328" s="16">
        <v>127.72</v>
      </c>
      <c r="BF1328" s="15">
        <v>178.21</v>
      </c>
      <c r="BG1328" s="15">
        <v>123.48</v>
      </c>
      <c r="BH1328" s="15">
        <v>109.35</v>
      </c>
      <c r="BI1328" s="15">
        <v>49.9</v>
      </c>
      <c r="BJ1328" s="15">
        <v>37.94</v>
      </c>
      <c r="BK1328" s="15">
        <v>43.35</v>
      </c>
      <c r="BL1328" s="15">
        <v>69.3</v>
      </c>
      <c r="BM1328" s="15">
        <v>122.67</v>
      </c>
      <c r="BN1328" s="16">
        <v>187.24</v>
      </c>
      <c r="BO1328" s="15">
        <v>10.14</v>
      </c>
      <c r="BP1328" s="15">
        <v>60.8</v>
      </c>
      <c r="BQ1328" s="15">
        <v>80.040000000000006</v>
      </c>
    </row>
    <row r="1329" spans="1:69">
      <c r="A1329" s="71">
        <v>42854</v>
      </c>
      <c r="B1329" s="16">
        <v>97.26</v>
      </c>
      <c r="BB1329" s="75"/>
      <c r="BC1329" s="75"/>
      <c r="BE1329" s="16">
        <v>134.13999999999999</v>
      </c>
      <c r="BF1329" s="15">
        <v>179.61</v>
      </c>
      <c r="BG1329" s="15">
        <v>124.78</v>
      </c>
      <c r="BH1329" s="15">
        <v>110.99</v>
      </c>
      <c r="BI1329" s="15">
        <v>51.09</v>
      </c>
      <c r="BJ1329" s="15">
        <v>38.29</v>
      </c>
      <c r="BK1329" s="15">
        <v>43.67</v>
      </c>
      <c r="BL1329" s="15">
        <v>69.900000000000006</v>
      </c>
      <c r="BM1329" s="15">
        <v>126.7</v>
      </c>
      <c r="BN1329" s="16">
        <v>191.82</v>
      </c>
      <c r="BO1329" s="15">
        <v>10.16</v>
      </c>
      <c r="BP1329" s="15">
        <v>60.94</v>
      </c>
      <c r="BQ1329" s="15">
        <v>79.540000000000006</v>
      </c>
    </row>
    <row r="1330" spans="1:69">
      <c r="A1330" s="71">
        <v>42861</v>
      </c>
      <c r="B1330" s="16">
        <v>99.12</v>
      </c>
      <c r="BB1330" s="75"/>
      <c r="BC1330" s="75"/>
      <c r="BE1330" s="16">
        <v>138.37</v>
      </c>
      <c r="BF1330" s="15">
        <v>178.87</v>
      </c>
      <c r="BG1330" s="15">
        <v>129.33000000000001</v>
      </c>
      <c r="BH1330" s="15">
        <v>111.41</v>
      </c>
      <c r="BI1330" s="15">
        <v>50.95</v>
      </c>
      <c r="BJ1330" s="15">
        <v>41.13</v>
      </c>
      <c r="BK1330" s="15">
        <v>44.37</v>
      </c>
      <c r="BL1330" s="15">
        <v>71.78</v>
      </c>
      <c r="BM1330" s="15">
        <v>126.38</v>
      </c>
      <c r="BN1330" s="16">
        <v>192.96</v>
      </c>
      <c r="BO1330" s="15">
        <v>10.41</v>
      </c>
      <c r="BP1330" s="15">
        <v>61.3</v>
      </c>
      <c r="BQ1330" s="15">
        <v>79.45</v>
      </c>
    </row>
    <row r="1331" spans="1:69">
      <c r="A1331" s="71">
        <v>42868</v>
      </c>
      <c r="B1331" s="16">
        <v>104.25</v>
      </c>
      <c r="BB1331" s="75"/>
      <c r="BC1331" s="75"/>
      <c r="BE1331" s="16">
        <v>144.88999999999999</v>
      </c>
      <c r="BF1331" s="15">
        <v>178.04</v>
      </c>
      <c r="BG1331" s="15">
        <v>129.56</v>
      </c>
      <c r="BH1331" s="15">
        <v>114.46</v>
      </c>
      <c r="BI1331" s="15">
        <v>50.56</v>
      </c>
      <c r="BJ1331" s="15">
        <v>39.85</v>
      </c>
      <c r="BK1331" s="15">
        <v>44.16</v>
      </c>
      <c r="BL1331" s="15">
        <v>67.94</v>
      </c>
      <c r="BM1331" s="15">
        <v>132.47</v>
      </c>
      <c r="BN1331" s="16">
        <v>193.71</v>
      </c>
      <c r="BO1331" s="15">
        <v>10</v>
      </c>
      <c r="BP1331" s="15">
        <v>61.21</v>
      </c>
      <c r="BQ1331" s="15">
        <v>79.36</v>
      </c>
    </row>
    <row r="1332" spans="1:69">
      <c r="A1332" s="71">
        <v>42875</v>
      </c>
      <c r="B1332" s="16">
        <v>108.46</v>
      </c>
      <c r="BB1332" s="75"/>
      <c r="BC1332" s="75"/>
      <c r="BE1332" s="16">
        <v>153.72999999999999</v>
      </c>
      <c r="BF1332" s="15">
        <v>184.72</v>
      </c>
      <c r="BG1332" s="15">
        <v>133.53</v>
      </c>
      <c r="BH1332" s="15">
        <v>118.71</v>
      </c>
      <c r="BI1332" s="15">
        <v>51.1</v>
      </c>
      <c r="BJ1332" s="15">
        <v>40.94</v>
      </c>
      <c r="BK1332" s="15">
        <v>44.57</v>
      </c>
      <c r="BL1332" s="15">
        <v>72.069999999999993</v>
      </c>
      <c r="BM1332" s="15">
        <v>132.01</v>
      </c>
      <c r="BN1332" s="16">
        <v>196.24</v>
      </c>
      <c r="BO1332" s="15">
        <v>10</v>
      </c>
      <c r="BP1332" s="15">
        <v>60.24</v>
      </c>
      <c r="BQ1332" s="15">
        <v>79.66</v>
      </c>
    </row>
    <row r="1333" spans="1:69">
      <c r="A1333" s="71">
        <v>42882</v>
      </c>
      <c r="B1333" s="16">
        <v>113.84</v>
      </c>
      <c r="BB1333" s="75"/>
      <c r="BC1333" s="75"/>
      <c r="BE1333" s="16">
        <v>162.49</v>
      </c>
      <c r="BF1333" s="15">
        <v>192.21</v>
      </c>
      <c r="BG1333" s="15">
        <v>141.32</v>
      </c>
      <c r="BH1333" s="15">
        <v>122.69</v>
      </c>
      <c r="BI1333" s="15">
        <v>53.39</v>
      </c>
      <c r="BJ1333" s="15">
        <v>40.94</v>
      </c>
      <c r="BK1333" s="15">
        <v>46.25</v>
      </c>
      <c r="BL1333" s="15">
        <v>72.790000000000006</v>
      </c>
      <c r="BM1333" s="15">
        <v>132.47</v>
      </c>
      <c r="BN1333" s="16">
        <v>203.28</v>
      </c>
      <c r="BO1333" s="15">
        <v>10.19</v>
      </c>
      <c r="BP1333" s="15">
        <v>61.72</v>
      </c>
      <c r="BQ1333" s="15">
        <v>79.62</v>
      </c>
    </row>
    <row r="1334" spans="1:69">
      <c r="A1334" s="71">
        <v>42889</v>
      </c>
      <c r="B1334" s="16">
        <v>115.62</v>
      </c>
      <c r="BB1334" s="75"/>
      <c r="BC1334" s="75"/>
      <c r="BE1334" s="16">
        <v>165.34</v>
      </c>
      <c r="BF1334" s="15">
        <v>199.78</v>
      </c>
      <c r="BG1334" s="15">
        <v>143.9</v>
      </c>
      <c r="BH1334" s="15">
        <v>125.47</v>
      </c>
      <c r="BI1334" s="15">
        <v>53.77</v>
      </c>
      <c r="BJ1334" s="15">
        <v>41.16</v>
      </c>
      <c r="BK1334" s="15">
        <v>44.51</v>
      </c>
      <c r="BL1334" s="15">
        <v>74.89</v>
      </c>
      <c r="BM1334" s="15">
        <v>131.38999999999999</v>
      </c>
      <c r="BN1334" s="16">
        <v>205.74</v>
      </c>
      <c r="BO1334" s="15">
        <v>10.07</v>
      </c>
      <c r="BP1334" s="15">
        <v>61.81</v>
      </c>
      <c r="BQ1334" s="15">
        <v>79.239999999999995</v>
      </c>
    </row>
    <row r="1335" spans="1:69">
      <c r="A1335" s="71">
        <v>42896</v>
      </c>
      <c r="B1335" s="16">
        <v>112.61</v>
      </c>
      <c r="BB1335" s="75"/>
      <c r="BC1335" s="75"/>
      <c r="BE1335" s="16">
        <v>166.72</v>
      </c>
      <c r="BF1335" s="15">
        <v>200.27</v>
      </c>
      <c r="BG1335" s="15">
        <v>143.87</v>
      </c>
      <c r="BH1335" s="15">
        <v>125.97</v>
      </c>
      <c r="BI1335" s="15">
        <v>51.55</v>
      </c>
      <c r="BJ1335" s="15">
        <v>40.090000000000003</v>
      </c>
      <c r="BK1335" s="15">
        <v>45.9</v>
      </c>
      <c r="BL1335" s="15">
        <v>73.989999999999995</v>
      </c>
      <c r="BM1335" s="15">
        <v>131.76</v>
      </c>
      <c r="BN1335" s="16">
        <v>204.64</v>
      </c>
      <c r="BO1335" s="15">
        <v>10.24</v>
      </c>
      <c r="BP1335" s="15">
        <v>61.01</v>
      </c>
      <c r="BQ1335" s="15">
        <v>79.59</v>
      </c>
    </row>
    <row r="1336" spans="1:69">
      <c r="A1336" s="71">
        <v>42903</v>
      </c>
      <c r="B1336" s="16">
        <v>107.79</v>
      </c>
      <c r="BB1336" s="75"/>
      <c r="BC1336" s="75"/>
      <c r="BE1336" s="16">
        <v>161.22</v>
      </c>
      <c r="BF1336" s="15">
        <v>202.99</v>
      </c>
      <c r="BG1336" s="15">
        <v>143.96</v>
      </c>
      <c r="BH1336" s="15">
        <v>125.77</v>
      </c>
      <c r="BI1336" s="15">
        <v>51.93</v>
      </c>
      <c r="BJ1336" s="15">
        <v>40.86</v>
      </c>
      <c r="BK1336" s="15">
        <v>44.56</v>
      </c>
      <c r="BL1336" s="15">
        <v>74.3</v>
      </c>
      <c r="BM1336" s="15">
        <v>131.61000000000001</v>
      </c>
      <c r="BN1336" s="16">
        <v>206.24</v>
      </c>
      <c r="BO1336" s="15">
        <v>10.45</v>
      </c>
      <c r="BP1336" s="15">
        <v>61.34</v>
      </c>
      <c r="BQ1336" s="15">
        <v>79.16</v>
      </c>
    </row>
    <row r="1337" spans="1:69">
      <c r="A1337" s="71">
        <v>42910</v>
      </c>
      <c r="B1337" s="16">
        <v>107.75</v>
      </c>
      <c r="BB1337" s="75"/>
      <c r="BC1337" s="75"/>
      <c r="BE1337" s="16">
        <v>163.56</v>
      </c>
      <c r="BF1337" s="15">
        <v>203.66</v>
      </c>
      <c r="BG1337" s="15">
        <v>144.88999999999999</v>
      </c>
      <c r="BH1337" s="15">
        <v>124.3</v>
      </c>
      <c r="BI1337" s="15">
        <v>55.12</v>
      </c>
      <c r="BJ1337" s="15">
        <v>40.76</v>
      </c>
      <c r="BK1337" s="15">
        <v>45.59</v>
      </c>
      <c r="BL1337" s="15">
        <v>73.540000000000006</v>
      </c>
      <c r="BM1337" s="15">
        <v>132.19999999999999</v>
      </c>
      <c r="BN1337" s="16">
        <v>204.04</v>
      </c>
      <c r="BO1337" s="15">
        <v>10.36</v>
      </c>
      <c r="BP1337" s="15">
        <v>60.43</v>
      </c>
      <c r="BQ1337" s="15">
        <v>79.52</v>
      </c>
    </row>
    <row r="1338" spans="1:69">
      <c r="A1338" s="71">
        <v>42917</v>
      </c>
      <c r="B1338" s="16">
        <v>107.97</v>
      </c>
      <c r="BB1338" s="75"/>
      <c r="BC1338" s="75"/>
      <c r="BE1338" s="16">
        <v>163.31</v>
      </c>
      <c r="BF1338" s="15">
        <v>202.29</v>
      </c>
      <c r="BG1338" s="15">
        <v>145.08000000000001</v>
      </c>
      <c r="BH1338" s="15">
        <v>124.96</v>
      </c>
      <c r="BI1338" s="15">
        <v>53.35</v>
      </c>
      <c r="BJ1338" s="15">
        <v>44.05</v>
      </c>
      <c r="BK1338" s="15">
        <v>44.51</v>
      </c>
      <c r="BL1338" s="15">
        <v>74.739999999999995</v>
      </c>
      <c r="BM1338" s="15">
        <v>131.76</v>
      </c>
      <c r="BN1338" s="16">
        <v>204.74</v>
      </c>
      <c r="BO1338" s="15">
        <v>10.34</v>
      </c>
      <c r="BP1338" s="15">
        <v>59.77</v>
      </c>
      <c r="BQ1338" s="15">
        <v>79.849999999999994</v>
      </c>
    </row>
    <row r="1339" spans="1:69">
      <c r="A1339" s="71">
        <v>42924</v>
      </c>
      <c r="B1339" s="16">
        <v>108.13</v>
      </c>
      <c r="BB1339" s="75"/>
      <c r="BC1339" s="75"/>
      <c r="BE1339" s="16">
        <v>163.05000000000001</v>
      </c>
      <c r="BF1339" s="15">
        <v>205.73</v>
      </c>
      <c r="BG1339" s="15">
        <v>142.56</v>
      </c>
      <c r="BH1339" s="15">
        <v>124.55</v>
      </c>
      <c r="BI1339" s="15">
        <v>53.44</v>
      </c>
      <c r="BJ1339" s="15">
        <v>42.9</v>
      </c>
      <c r="BK1339" s="15">
        <v>47.28</v>
      </c>
      <c r="BL1339" s="15">
        <v>74.77</v>
      </c>
      <c r="BM1339" s="15">
        <v>132.62</v>
      </c>
      <c r="BN1339" s="16">
        <v>204.93</v>
      </c>
      <c r="BO1339" s="15">
        <v>10</v>
      </c>
      <c r="BP1339" s="15">
        <v>61.53</v>
      </c>
      <c r="BQ1339" s="15">
        <v>78.290000000000006</v>
      </c>
    </row>
    <row r="1340" spans="1:69">
      <c r="A1340" s="71">
        <v>42931</v>
      </c>
      <c r="B1340" s="16">
        <v>106.25</v>
      </c>
      <c r="BB1340" s="75"/>
      <c r="BC1340" s="75"/>
      <c r="BE1340" s="16">
        <v>162.12</v>
      </c>
      <c r="BF1340" s="15">
        <v>205.63</v>
      </c>
      <c r="BG1340" s="15">
        <v>145.02000000000001</v>
      </c>
      <c r="BH1340" s="15">
        <v>125.25</v>
      </c>
      <c r="BI1340" s="15">
        <v>51.53</v>
      </c>
      <c r="BJ1340" s="15">
        <v>43.61</v>
      </c>
      <c r="BK1340" s="15">
        <v>45.48</v>
      </c>
      <c r="BL1340" s="15">
        <v>76.150000000000006</v>
      </c>
      <c r="BM1340" s="15">
        <v>133.47</v>
      </c>
      <c r="BN1340" s="16">
        <v>207.24</v>
      </c>
      <c r="BO1340" s="15">
        <v>10.44</v>
      </c>
      <c r="BP1340" s="15">
        <v>61.54</v>
      </c>
      <c r="BQ1340" s="15">
        <v>80.260000000000005</v>
      </c>
    </row>
    <row r="1341" spans="1:69">
      <c r="A1341" s="71">
        <v>42938</v>
      </c>
      <c r="B1341" s="16">
        <v>101.96</v>
      </c>
      <c r="BB1341" s="75"/>
      <c r="BC1341" s="75"/>
      <c r="BE1341" s="16">
        <v>154.72999999999999</v>
      </c>
      <c r="BF1341" s="15">
        <v>204.53</v>
      </c>
      <c r="BG1341" s="15">
        <v>145.5</v>
      </c>
      <c r="BH1341" s="15">
        <v>126.44</v>
      </c>
      <c r="BI1341" s="15">
        <v>52.49</v>
      </c>
      <c r="BJ1341" s="15">
        <v>44.42</v>
      </c>
      <c r="BK1341" s="15">
        <v>44.95</v>
      </c>
      <c r="BL1341" s="15">
        <v>74.349999999999994</v>
      </c>
      <c r="BM1341" s="15">
        <v>135.85</v>
      </c>
      <c r="BN1341" s="16">
        <v>204.77</v>
      </c>
      <c r="BO1341" s="15">
        <v>10</v>
      </c>
      <c r="BP1341" s="15">
        <v>57.04</v>
      </c>
      <c r="BQ1341" s="15">
        <v>80</v>
      </c>
    </row>
    <row r="1342" spans="1:69">
      <c r="A1342" s="71">
        <v>42945</v>
      </c>
      <c r="B1342" s="16">
        <v>98.24</v>
      </c>
      <c r="BB1342" s="75"/>
      <c r="BC1342" s="75"/>
      <c r="BE1342" s="16">
        <v>149.5</v>
      </c>
      <c r="BF1342" s="15">
        <v>209.59</v>
      </c>
      <c r="BG1342" s="15">
        <v>143.24</v>
      </c>
      <c r="BH1342" s="15">
        <v>124.54</v>
      </c>
      <c r="BI1342" s="15">
        <v>52.68</v>
      </c>
      <c r="BJ1342" s="15">
        <v>43.13</v>
      </c>
      <c r="BK1342" s="15">
        <v>45.02</v>
      </c>
      <c r="BL1342" s="15">
        <v>76.849999999999994</v>
      </c>
      <c r="BM1342" s="15">
        <v>138.44</v>
      </c>
      <c r="BN1342" s="16">
        <v>205.89</v>
      </c>
      <c r="BO1342" s="15">
        <v>10.46</v>
      </c>
      <c r="BP1342" s="15">
        <v>61.16</v>
      </c>
      <c r="BQ1342" s="15">
        <v>79.78</v>
      </c>
    </row>
    <row r="1343" spans="1:69">
      <c r="A1343" s="71">
        <v>42952</v>
      </c>
      <c r="B1343" s="16">
        <v>95.24</v>
      </c>
      <c r="BB1343" s="75"/>
      <c r="BC1343" s="75"/>
      <c r="BE1343" s="16">
        <v>148.18</v>
      </c>
      <c r="BF1343" s="15">
        <v>212.95</v>
      </c>
      <c r="BG1343" s="15">
        <v>138.83000000000001</v>
      </c>
      <c r="BH1343" s="15">
        <v>119.18</v>
      </c>
      <c r="BI1343" s="15">
        <v>53.24</v>
      </c>
      <c r="BJ1343" s="15">
        <v>43.69</v>
      </c>
      <c r="BK1343" s="15">
        <v>45.82</v>
      </c>
      <c r="BL1343" s="15">
        <v>75.959999999999994</v>
      </c>
      <c r="BM1343" s="15">
        <v>141.54</v>
      </c>
      <c r="BN1343" s="16">
        <v>206.74</v>
      </c>
      <c r="BO1343" s="15">
        <v>10.19</v>
      </c>
      <c r="BP1343" s="15">
        <v>66.56</v>
      </c>
      <c r="BQ1343" s="15">
        <v>79.84</v>
      </c>
    </row>
    <row r="1344" spans="1:69">
      <c r="A1344" s="71">
        <v>42959</v>
      </c>
      <c r="B1344" s="16">
        <v>94.05</v>
      </c>
      <c r="BB1344" s="75"/>
      <c r="BC1344" s="75"/>
      <c r="BE1344" s="16">
        <v>147.4</v>
      </c>
      <c r="BF1344" s="15">
        <v>207.76</v>
      </c>
      <c r="BG1344" s="15">
        <v>125.55</v>
      </c>
      <c r="BH1344" s="15">
        <v>119.69</v>
      </c>
      <c r="BI1344" s="15">
        <v>52.54</v>
      </c>
      <c r="BJ1344" s="15">
        <v>43.33</v>
      </c>
      <c r="BK1344" s="15">
        <v>45.61</v>
      </c>
      <c r="BL1344" s="15">
        <v>76.11</v>
      </c>
      <c r="BM1344" s="15">
        <v>141.38999999999999</v>
      </c>
      <c r="BN1344" s="16">
        <v>211.12</v>
      </c>
      <c r="BO1344" s="15">
        <v>10.11</v>
      </c>
      <c r="BP1344" s="15">
        <v>65.48</v>
      </c>
      <c r="BQ1344" s="15">
        <v>79.760000000000005</v>
      </c>
    </row>
    <row r="1345" spans="1:69">
      <c r="A1345" s="71">
        <v>42966</v>
      </c>
      <c r="B1345" s="16">
        <v>93.14</v>
      </c>
      <c r="BB1345" s="75"/>
      <c r="BC1345" s="75"/>
      <c r="BE1345" s="16">
        <v>145.47</v>
      </c>
      <c r="BF1345" s="15">
        <v>200.4</v>
      </c>
      <c r="BG1345" s="15">
        <v>128.80000000000001</v>
      </c>
      <c r="BH1345" s="15">
        <v>118.17</v>
      </c>
      <c r="BI1345" s="15">
        <v>52.46</v>
      </c>
      <c r="BJ1345" s="15">
        <v>43.36</v>
      </c>
      <c r="BK1345" s="15">
        <v>45.53</v>
      </c>
      <c r="BL1345" s="15">
        <v>78.47</v>
      </c>
      <c r="BM1345" s="15">
        <v>142.41</v>
      </c>
      <c r="BN1345" s="16">
        <v>210.16</v>
      </c>
      <c r="BO1345" s="15">
        <v>10.18</v>
      </c>
      <c r="BP1345" s="15">
        <v>64.69</v>
      </c>
      <c r="BQ1345" s="15">
        <v>79.599999999999994</v>
      </c>
    </row>
    <row r="1346" spans="1:69">
      <c r="A1346" s="71">
        <v>42973</v>
      </c>
      <c r="B1346" s="16">
        <v>92.15</v>
      </c>
      <c r="BB1346" s="75"/>
      <c r="BC1346" s="75"/>
      <c r="BE1346" s="16">
        <v>143.93</v>
      </c>
      <c r="BF1346" s="15">
        <v>195.43</v>
      </c>
      <c r="BG1346" s="15">
        <v>137.57</v>
      </c>
      <c r="BH1346" s="15">
        <v>116.83</v>
      </c>
      <c r="BI1346" s="15">
        <v>52.01</v>
      </c>
      <c r="BJ1346" s="15">
        <v>43.16</v>
      </c>
      <c r="BK1346" s="15">
        <v>43.71</v>
      </c>
      <c r="BL1346" s="15">
        <v>77.3</v>
      </c>
      <c r="BM1346" s="15">
        <v>142.65</v>
      </c>
      <c r="BN1346" s="16">
        <v>211.39</v>
      </c>
      <c r="BO1346" s="15">
        <v>10.029999999999999</v>
      </c>
      <c r="BP1346" s="15">
        <v>66.38</v>
      </c>
      <c r="BQ1346" s="15">
        <v>79.709999999999994</v>
      </c>
    </row>
    <row r="1347" spans="1:69">
      <c r="A1347" s="71">
        <v>42980</v>
      </c>
      <c r="B1347" s="16">
        <v>89.44</v>
      </c>
      <c r="BB1347" s="75"/>
      <c r="BC1347" s="75"/>
      <c r="BE1347" s="16">
        <v>144</v>
      </c>
      <c r="BF1347" s="15">
        <v>189.26</v>
      </c>
      <c r="BG1347" s="15">
        <v>134.04</v>
      </c>
      <c r="BH1347" s="15">
        <v>113.82</v>
      </c>
      <c r="BI1347" s="15">
        <v>52.63</v>
      </c>
      <c r="BJ1347" s="15">
        <v>43.17</v>
      </c>
      <c r="BK1347" s="15">
        <v>45.43</v>
      </c>
      <c r="BL1347" s="15">
        <v>77.680000000000007</v>
      </c>
      <c r="BM1347" s="15">
        <v>142.74</v>
      </c>
      <c r="BN1347" s="16">
        <v>210.99</v>
      </c>
      <c r="BO1347" s="15">
        <v>10.09</v>
      </c>
      <c r="BP1347" s="15">
        <v>66.209999999999994</v>
      </c>
      <c r="BQ1347" s="15">
        <v>77.89</v>
      </c>
    </row>
    <row r="1348" spans="1:69">
      <c r="A1348" s="71">
        <v>42987</v>
      </c>
      <c r="B1348" s="16">
        <v>89.76</v>
      </c>
      <c r="BB1348" s="75"/>
      <c r="BC1348" s="75"/>
      <c r="BE1348" s="16">
        <v>144.02000000000001</v>
      </c>
      <c r="BF1348" s="15">
        <v>179.86</v>
      </c>
      <c r="BG1348" s="15">
        <v>126.17</v>
      </c>
      <c r="BH1348" s="15">
        <v>105.99</v>
      </c>
      <c r="BI1348" s="15">
        <v>53.23</v>
      </c>
      <c r="BJ1348" s="15">
        <v>42.03</v>
      </c>
      <c r="BK1348" s="15">
        <v>44.81</v>
      </c>
      <c r="BL1348" s="15">
        <v>76.28</v>
      </c>
      <c r="BM1348" s="15">
        <v>143.77000000000001</v>
      </c>
      <c r="BN1348" s="16">
        <v>213</v>
      </c>
      <c r="BO1348" s="15">
        <v>10.63</v>
      </c>
      <c r="BP1348" s="15">
        <v>65.94</v>
      </c>
      <c r="BQ1348" s="15">
        <v>77.25</v>
      </c>
    </row>
    <row r="1349" spans="1:69">
      <c r="A1349" s="71">
        <v>42994</v>
      </c>
      <c r="B1349" s="16">
        <v>90</v>
      </c>
      <c r="BB1349" s="75"/>
      <c r="BC1349" s="75"/>
      <c r="BE1349" s="16">
        <v>136.5</v>
      </c>
      <c r="BF1349" s="15">
        <v>169.54</v>
      </c>
      <c r="BG1349" s="15">
        <v>120.67</v>
      </c>
      <c r="BH1349" s="15">
        <v>105.56</v>
      </c>
      <c r="BI1349" s="15">
        <v>52.06</v>
      </c>
      <c r="BJ1349" s="15">
        <v>42.28</v>
      </c>
      <c r="BK1349" s="15">
        <v>44.84</v>
      </c>
      <c r="BL1349" s="15">
        <v>74.41</v>
      </c>
      <c r="BM1349" s="15">
        <v>143.78</v>
      </c>
      <c r="BN1349" s="16">
        <v>217.44</v>
      </c>
      <c r="BO1349" s="15">
        <v>10.18</v>
      </c>
      <c r="BP1349" s="15">
        <v>66.849999999999994</v>
      </c>
      <c r="BQ1349" s="15">
        <v>78.75</v>
      </c>
    </row>
    <row r="1350" spans="1:69">
      <c r="A1350" s="71">
        <v>43001</v>
      </c>
      <c r="B1350" s="16">
        <v>89.17</v>
      </c>
      <c r="BB1350" s="75"/>
      <c r="BC1350" s="75"/>
      <c r="BE1350" s="16">
        <v>130.53</v>
      </c>
      <c r="BF1350" s="15">
        <v>154.97999999999999</v>
      </c>
      <c r="BG1350" s="15">
        <v>115.12</v>
      </c>
      <c r="BH1350" s="15">
        <v>102.48</v>
      </c>
      <c r="BI1350" s="15">
        <v>51.74</v>
      </c>
      <c r="BJ1350" s="15">
        <v>42.03</v>
      </c>
      <c r="BK1350" s="15">
        <v>45.38</v>
      </c>
      <c r="BL1350" s="15">
        <v>73.489999999999995</v>
      </c>
      <c r="BM1350" s="15">
        <v>141.91</v>
      </c>
      <c r="BN1350" s="16">
        <v>217.38</v>
      </c>
      <c r="BO1350" s="15">
        <v>10</v>
      </c>
      <c r="BP1350" s="15">
        <v>67.53</v>
      </c>
      <c r="BQ1350" s="15">
        <v>80.02</v>
      </c>
    </row>
    <row r="1351" spans="1:69">
      <c r="A1351" s="71">
        <v>43008</v>
      </c>
      <c r="B1351" s="16">
        <v>86.4</v>
      </c>
      <c r="BB1351" s="75"/>
      <c r="BC1351" s="75"/>
      <c r="BE1351" s="16">
        <v>121.99</v>
      </c>
      <c r="BF1351" s="15">
        <v>148.9</v>
      </c>
      <c r="BG1351" s="15">
        <v>115.95</v>
      </c>
      <c r="BH1351" s="15">
        <v>93.2</v>
      </c>
      <c r="BI1351" s="15">
        <v>42.84</v>
      </c>
      <c r="BJ1351" s="15">
        <v>41.08</v>
      </c>
      <c r="BK1351" s="15">
        <v>45.74</v>
      </c>
      <c r="BL1351" s="15">
        <v>67.02</v>
      </c>
      <c r="BM1351" s="15">
        <v>142.69999999999999</v>
      </c>
      <c r="BN1351" s="16">
        <v>206.74</v>
      </c>
      <c r="BO1351" s="15">
        <v>10.31</v>
      </c>
      <c r="BP1351" s="15">
        <v>65.13</v>
      </c>
      <c r="BQ1351" s="15">
        <v>77.180000000000007</v>
      </c>
    </row>
    <row r="1352" spans="1:69">
      <c r="A1352" s="71">
        <v>43015</v>
      </c>
      <c r="B1352" s="16">
        <v>85.87</v>
      </c>
      <c r="BB1352" s="75"/>
      <c r="BC1352" s="75"/>
      <c r="BE1352" s="16">
        <v>114.3</v>
      </c>
      <c r="BF1352" s="15">
        <v>142.65</v>
      </c>
      <c r="BG1352" s="15">
        <v>103.92</v>
      </c>
      <c r="BH1352" s="15">
        <v>85.02</v>
      </c>
      <c r="BI1352" s="15">
        <v>39.5</v>
      </c>
      <c r="BJ1352" s="15">
        <v>39.159999999999997</v>
      </c>
      <c r="BK1352" s="15">
        <v>44.88</v>
      </c>
      <c r="BL1352" s="15">
        <v>52.67</v>
      </c>
      <c r="BM1352" s="15">
        <v>142.91</v>
      </c>
      <c r="BN1352" s="16">
        <v>209.18</v>
      </c>
      <c r="BO1352" s="15">
        <v>10.15</v>
      </c>
      <c r="BP1352" s="15">
        <v>65.77</v>
      </c>
      <c r="BQ1352" s="15">
        <v>78.08</v>
      </c>
    </row>
    <row r="1353" spans="1:69">
      <c r="A1353" s="71">
        <v>43022</v>
      </c>
      <c r="B1353" s="16">
        <v>84.44</v>
      </c>
      <c r="BB1353" s="75"/>
      <c r="BC1353" s="75"/>
      <c r="BE1353" s="16">
        <v>111.31</v>
      </c>
      <c r="BF1353" s="15">
        <v>137.15</v>
      </c>
      <c r="BG1353" s="15">
        <v>105.05</v>
      </c>
      <c r="BH1353" s="15">
        <v>82.15</v>
      </c>
      <c r="BI1353" s="15">
        <v>42.9</v>
      </c>
      <c r="BJ1353" s="15">
        <v>39.020000000000003</v>
      </c>
      <c r="BK1353" s="15">
        <v>45.3</v>
      </c>
      <c r="BL1353" s="15">
        <v>55.18</v>
      </c>
      <c r="BM1353" s="15">
        <v>140.44999999999999</v>
      </c>
      <c r="BN1353" s="16">
        <v>204.61</v>
      </c>
      <c r="BO1353" s="15">
        <v>10.23</v>
      </c>
      <c r="BP1353" s="15">
        <v>65.680000000000007</v>
      </c>
      <c r="BQ1353" s="15">
        <v>79.069999999999993</v>
      </c>
    </row>
    <row r="1354" spans="1:69">
      <c r="A1354" s="71">
        <v>43029</v>
      </c>
      <c r="B1354" s="16">
        <v>84.21</v>
      </c>
      <c r="BB1354" s="75"/>
      <c r="BC1354" s="75"/>
      <c r="BE1354" s="16">
        <v>113.42</v>
      </c>
      <c r="BF1354" s="15">
        <v>132.08000000000001</v>
      </c>
      <c r="BG1354" s="15">
        <v>101.47</v>
      </c>
      <c r="BH1354" s="15">
        <v>83.81</v>
      </c>
      <c r="BI1354" s="15">
        <v>41.83</v>
      </c>
      <c r="BJ1354" s="15">
        <v>39.1</v>
      </c>
      <c r="BK1354" s="15">
        <v>45.76</v>
      </c>
      <c r="BL1354" s="15">
        <v>63.5</v>
      </c>
      <c r="BM1354" s="15">
        <v>133.38</v>
      </c>
      <c r="BN1354" s="16">
        <v>204.96</v>
      </c>
      <c r="BO1354" s="15">
        <v>10.16</v>
      </c>
      <c r="BP1354" s="15">
        <v>66.319999999999993</v>
      </c>
      <c r="BQ1354" s="15">
        <v>79.489999999999995</v>
      </c>
    </row>
    <row r="1355" spans="1:69">
      <c r="A1355" s="71">
        <v>43036</v>
      </c>
      <c r="B1355" s="16">
        <v>84.81</v>
      </c>
      <c r="BB1355" s="75"/>
      <c r="BC1355" s="75"/>
      <c r="BE1355" s="16">
        <v>113.54</v>
      </c>
      <c r="BF1355" s="15">
        <v>132.47</v>
      </c>
      <c r="BG1355" s="15">
        <v>102.27</v>
      </c>
      <c r="BH1355" s="15">
        <v>84</v>
      </c>
      <c r="BI1355" s="15">
        <v>41.75</v>
      </c>
      <c r="BJ1355" s="15">
        <v>38.979999999999997</v>
      </c>
      <c r="BK1355" s="15">
        <v>44.91</v>
      </c>
      <c r="BL1355" s="15">
        <v>59.33</v>
      </c>
      <c r="BM1355" s="15">
        <v>127.82</v>
      </c>
      <c r="BN1355" s="16">
        <v>202.11</v>
      </c>
      <c r="BO1355" s="15">
        <v>10.58</v>
      </c>
      <c r="BP1355" s="15">
        <v>66.2</v>
      </c>
      <c r="BQ1355" s="15">
        <v>77.86</v>
      </c>
    </row>
    <row r="1356" spans="1:69">
      <c r="A1356" s="71">
        <v>43043</v>
      </c>
      <c r="B1356" s="16">
        <v>86.35</v>
      </c>
      <c r="BB1356" s="75"/>
      <c r="BC1356" s="75"/>
      <c r="BE1356" s="16">
        <v>108.73</v>
      </c>
      <c r="BF1356" s="15">
        <v>132.59</v>
      </c>
      <c r="BG1356" s="15">
        <v>106.11</v>
      </c>
      <c r="BH1356" s="15">
        <v>83.78</v>
      </c>
      <c r="BI1356" s="15">
        <v>44.18</v>
      </c>
      <c r="BJ1356" s="15">
        <v>38.21</v>
      </c>
      <c r="BK1356" s="15">
        <v>44.79</v>
      </c>
      <c r="BL1356" s="15">
        <v>45.1</v>
      </c>
      <c r="BM1356" s="15">
        <v>119.91</v>
      </c>
      <c r="BN1356" s="16">
        <v>190.44</v>
      </c>
      <c r="BO1356" s="15">
        <v>10.119999999999999</v>
      </c>
      <c r="BP1356" s="15">
        <v>65.87</v>
      </c>
      <c r="BQ1356" s="15">
        <v>78.180000000000007</v>
      </c>
    </row>
    <row r="1357" spans="1:69">
      <c r="A1357" s="71">
        <v>43050</v>
      </c>
      <c r="B1357" s="16">
        <v>86.12</v>
      </c>
      <c r="BB1357" s="75"/>
      <c r="BC1357" s="75"/>
      <c r="BE1357" s="16">
        <v>105.74</v>
      </c>
      <c r="BF1357" s="15">
        <v>132.86000000000001</v>
      </c>
      <c r="BG1357" s="15">
        <v>107.34</v>
      </c>
      <c r="BH1357" s="15">
        <v>83.75</v>
      </c>
      <c r="BI1357" s="15">
        <v>42.2</v>
      </c>
      <c r="BJ1357" s="15">
        <v>38.119999999999997</v>
      </c>
      <c r="BK1357" s="15">
        <v>44.07</v>
      </c>
      <c r="BL1357" s="15">
        <v>45.43</v>
      </c>
      <c r="BM1357" s="15">
        <v>106.94</v>
      </c>
      <c r="BN1357" s="16">
        <v>188.84</v>
      </c>
      <c r="BO1357" s="15">
        <v>10</v>
      </c>
      <c r="BP1357" s="15">
        <v>65.16</v>
      </c>
      <c r="BQ1357" s="15">
        <v>78.39</v>
      </c>
    </row>
    <row r="1358" spans="1:69">
      <c r="A1358" s="71">
        <v>43057</v>
      </c>
      <c r="B1358" s="16">
        <v>85.8</v>
      </c>
      <c r="BB1358" s="75"/>
      <c r="BC1358" s="75"/>
      <c r="BE1358" s="16">
        <v>104.41</v>
      </c>
      <c r="BF1358" s="15">
        <v>129.19999999999999</v>
      </c>
      <c r="BG1358" s="15">
        <v>102.4</v>
      </c>
      <c r="BH1358" s="15">
        <v>83.82</v>
      </c>
      <c r="BI1358" s="15">
        <v>43.96</v>
      </c>
      <c r="BJ1358" s="15">
        <v>40.25</v>
      </c>
      <c r="BK1358" s="15">
        <v>43.62</v>
      </c>
      <c r="BL1358" s="15">
        <v>53.04</v>
      </c>
      <c r="BM1358" s="15">
        <v>106.64</v>
      </c>
      <c r="BN1358" s="16">
        <v>178.94</v>
      </c>
      <c r="BO1358" s="15">
        <v>10.56</v>
      </c>
      <c r="BP1358" s="15">
        <v>66.569999999999993</v>
      </c>
      <c r="BQ1358" s="15">
        <v>78.06</v>
      </c>
    </row>
    <row r="1359" spans="1:69">
      <c r="A1359" s="71">
        <v>43064</v>
      </c>
      <c r="B1359" s="16">
        <v>86.13</v>
      </c>
      <c r="BB1359" s="75"/>
      <c r="BC1359" s="75"/>
      <c r="BE1359" s="16">
        <v>102.05</v>
      </c>
      <c r="BF1359" s="15">
        <v>123.47</v>
      </c>
      <c r="BG1359" s="15">
        <v>102.27</v>
      </c>
      <c r="BH1359" s="15">
        <v>82.37</v>
      </c>
      <c r="BI1359" s="15">
        <v>46.62</v>
      </c>
      <c r="BJ1359" s="15">
        <v>36.93</v>
      </c>
      <c r="BK1359" s="15">
        <v>43.27</v>
      </c>
      <c r="BL1359" s="15">
        <v>52.63</v>
      </c>
      <c r="BM1359" s="15">
        <v>107.66</v>
      </c>
      <c r="BN1359" s="16">
        <v>174.2</v>
      </c>
      <c r="BO1359" s="15">
        <v>10.15</v>
      </c>
      <c r="BP1359" s="15">
        <v>66.09</v>
      </c>
      <c r="BQ1359" s="15">
        <v>79.78</v>
      </c>
    </row>
    <row r="1360" spans="1:69">
      <c r="A1360" s="71">
        <v>43071</v>
      </c>
      <c r="B1360" s="16">
        <v>85.9</v>
      </c>
      <c r="BB1360" s="75"/>
      <c r="BC1360" s="75"/>
      <c r="BE1360" s="16">
        <v>100.49</v>
      </c>
      <c r="BF1360" s="15">
        <v>121.71</v>
      </c>
      <c r="BG1360" s="15">
        <v>99.56</v>
      </c>
      <c r="BH1360" s="15">
        <v>80.02</v>
      </c>
      <c r="BI1360" s="15">
        <v>48.32</v>
      </c>
      <c r="BJ1360" s="15">
        <v>37.380000000000003</v>
      </c>
      <c r="BK1360" s="15">
        <v>42.74</v>
      </c>
      <c r="BL1360" s="15">
        <v>52.34</v>
      </c>
      <c r="BM1360" s="15">
        <v>108.41</v>
      </c>
      <c r="BN1360" s="16">
        <v>167.09</v>
      </c>
      <c r="BO1360" s="15">
        <v>10.24</v>
      </c>
      <c r="BP1360" s="15">
        <v>63.92</v>
      </c>
      <c r="BQ1360" s="15">
        <v>77.09</v>
      </c>
    </row>
    <row r="1361" spans="1:69">
      <c r="A1361" s="71">
        <v>43078</v>
      </c>
      <c r="B1361" s="16">
        <v>85.68</v>
      </c>
      <c r="BB1361" s="75"/>
      <c r="BC1361" s="75"/>
      <c r="BE1361" s="16">
        <v>101.8</v>
      </c>
      <c r="BF1361" s="15">
        <v>121.84</v>
      </c>
      <c r="BG1361" s="15">
        <v>100.14</v>
      </c>
      <c r="BH1361" s="15">
        <v>80.400000000000006</v>
      </c>
      <c r="BI1361" s="15">
        <v>42.27</v>
      </c>
      <c r="BJ1361" s="15">
        <v>35.369999999999997</v>
      </c>
      <c r="BK1361" s="15">
        <v>42.91</v>
      </c>
      <c r="BL1361" s="15">
        <v>49.68</v>
      </c>
      <c r="BM1361" s="15">
        <v>105.11</v>
      </c>
      <c r="BN1361" s="16">
        <v>167.85</v>
      </c>
      <c r="BO1361" s="15">
        <v>10.56</v>
      </c>
      <c r="BP1361" s="15">
        <v>64.84</v>
      </c>
      <c r="BQ1361" s="15">
        <v>79.77</v>
      </c>
    </row>
    <row r="1362" spans="1:69">
      <c r="A1362" s="71">
        <v>43085</v>
      </c>
      <c r="B1362" s="16">
        <v>86.68</v>
      </c>
      <c r="BB1362" s="75"/>
      <c r="BC1362" s="75"/>
      <c r="BE1362" s="16">
        <v>103.83</v>
      </c>
      <c r="BF1362" s="15">
        <v>127.73</v>
      </c>
      <c r="BG1362" s="15">
        <v>102.97</v>
      </c>
      <c r="BH1362" s="15">
        <v>80.37</v>
      </c>
      <c r="BI1362" s="15">
        <v>42.3</v>
      </c>
      <c r="BJ1362" s="15">
        <v>35.46</v>
      </c>
      <c r="BK1362" s="15">
        <v>42.59</v>
      </c>
      <c r="BL1362" s="15">
        <v>50.66</v>
      </c>
      <c r="BM1362" s="15">
        <v>107.32</v>
      </c>
      <c r="BN1362" s="16">
        <v>164.19</v>
      </c>
      <c r="BO1362" s="15">
        <v>10.35</v>
      </c>
      <c r="BP1362" s="15">
        <v>65.41</v>
      </c>
      <c r="BQ1362" s="15">
        <v>79.959999999999994</v>
      </c>
    </row>
    <row r="1363" spans="1:69">
      <c r="A1363" s="71">
        <v>43092</v>
      </c>
      <c r="B1363" s="16">
        <v>87.42</v>
      </c>
      <c r="BB1363" s="75"/>
      <c r="BC1363" s="75"/>
      <c r="BE1363" s="16">
        <v>103.73</v>
      </c>
      <c r="BF1363" s="15">
        <v>129.91999999999999</v>
      </c>
      <c r="BG1363" s="15">
        <v>101.6</v>
      </c>
      <c r="BH1363" s="15">
        <v>82.38</v>
      </c>
      <c r="BI1363" s="15">
        <v>42.38</v>
      </c>
      <c r="BJ1363" s="15">
        <v>35.47</v>
      </c>
      <c r="BK1363" s="15">
        <v>42.41</v>
      </c>
      <c r="BL1363" s="15">
        <v>53.06</v>
      </c>
      <c r="BM1363" s="15">
        <v>109.1</v>
      </c>
      <c r="BN1363" s="16">
        <v>168.67</v>
      </c>
      <c r="BO1363" s="15">
        <v>10.68</v>
      </c>
      <c r="BP1363" s="15">
        <v>66.239999999999995</v>
      </c>
      <c r="BQ1363" s="15">
        <v>78.81</v>
      </c>
    </row>
    <row r="1364" spans="1:69">
      <c r="A1364" s="71">
        <v>43099</v>
      </c>
      <c r="B1364" s="16">
        <v>89.8</v>
      </c>
      <c r="BB1364" s="75"/>
      <c r="BC1364" s="75"/>
      <c r="BE1364" s="16">
        <v>105.81</v>
      </c>
      <c r="BF1364" s="15">
        <v>128.58000000000001</v>
      </c>
      <c r="BG1364" s="15">
        <v>106.78</v>
      </c>
      <c r="BH1364" s="15">
        <v>88.34</v>
      </c>
      <c r="BI1364" s="15">
        <v>43.79</v>
      </c>
      <c r="BJ1364" s="15">
        <v>36.46</v>
      </c>
      <c r="BK1364" s="15">
        <v>41.73</v>
      </c>
      <c r="BL1364" s="15">
        <v>52.32</v>
      </c>
      <c r="BM1364" s="15">
        <v>107.46</v>
      </c>
      <c r="BN1364" s="16">
        <v>166.43</v>
      </c>
      <c r="BO1364" s="15">
        <v>10.19</v>
      </c>
      <c r="BP1364" s="15">
        <v>65.22</v>
      </c>
      <c r="BQ1364" s="15">
        <v>79.69</v>
      </c>
    </row>
    <row r="1365" spans="1:69">
      <c r="A1365" s="71">
        <v>43106</v>
      </c>
      <c r="B1365" s="16">
        <v>95</v>
      </c>
      <c r="BB1365" s="75"/>
      <c r="BC1365" s="75"/>
      <c r="BE1365" s="76">
        <v>105.81846072440514</v>
      </c>
      <c r="BF1365" s="77">
        <v>124.990135298647</v>
      </c>
      <c r="BG1365" s="77">
        <v>110.33280248190279</v>
      </c>
      <c r="BH1365" s="77">
        <v>90.045093978093632</v>
      </c>
      <c r="BI1365" s="76">
        <v>43.89869305103479</v>
      </c>
      <c r="BJ1365" s="77">
        <v>35.75632170620478</v>
      </c>
      <c r="BK1365" s="77">
        <v>43.234622915663969</v>
      </c>
      <c r="BL1365" s="77">
        <v>48.341464423607277</v>
      </c>
      <c r="BM1365" s="77">
        <v>110.24313137755102</v>
      </c>
      <c r="BN1365" s="76">
        <v>167.87316017316019</v>
      </c>
      <c r="BO1365" s="77">
        <v>11</v>
      </c>
      <c r="BP1365" s="77">
        <v>66.05678391959799</v>
      </c>
      <c r="BQ1365" s="77">
        <v>80.41183136899366</v>
      </c>
    </row>
    <row r="1366" spans="1:69">
      <c r="A1366" s="71">
        <v>43113</v>
      </c>
      <c r="B1366" s="16">
        <v>96.09</v>
      </c>
      <c r="BB1366" s="75"/>
      <c r="BC1366" s="75"/>
      <c r="BE1366" s="16">
        <v>105.78</v>
      </c>
      <c r="BF1366" s="15">
        <v>133.76</v>
      </c>
      <c r="BG1366" s="15">
        <v>112.99</v>
      </c>
      <c r="BH1366" s="15">
        <v>94.34</v>
      </c>
      <c r="BI1366" s="15">
        <v>47.54</v>
      </c>
      <c r="BJ1366" s="15">
        <v>37.08</v>
      </c>
      <c r="BK1366" s="15">
        <v>41.63</v>
      </c>
      <c r="BL1366" s="15">
        <v>56.64</v>
      </c>
      <c r="BM1366" s="15">
        <v>109.12</v>
      </c>
      <c r="BN1366" s="16">
        <v>168.71</v>
      </c>
      <c r="BO1366" s="15">
        <v>11.05</v>
      </c>
      <c r="BP1366" s="15">
        <v>65.459999999999994</v>
      </c>
      <c r="BQ1366" s="15">
        <v>80.19</v>
      </c>
    </row>
    <row r="1367" spans="1:69">
      <c r="A1367" s="71">
        <v>43120</v>
      </c>
      <c r="B1367" s="16">
        <v>94.62</v>
      </c>
      <c r="BB1367" s="75"/>
      <c r="BC1367" s="75"/>
      <c r="BE1367" s="16">
        <v>104.83</v>
      </c>
      <c r="BF1367" s="15">
        <v>144.83000000000001</v>
      </c>
      <c r="BG1367" s="15">
        <v>109.82</v>
      </c>
      <c r="BH1367" s="15">
        <v>98.1</v>
      </c>
      <c r="BI1367" s="15">
        <v>48.11</v>
      </c>
      <c r="BJ1367" s="15">
        <v>35.58</v>
      </c>
      <c r="BK1367" s="15">
        <v>41.69</v>
      </c>
      <c r="BL1367" s="15">
        <v>58.25</v>
      </c>
      <c r="BM1367" s="15">
        <v>109.98</v>
      </c>
      <c r="BN1367" s="16">
        <v>166.51</v>
      </c>
      <c r="BO1367" s="15">
        <v>11</v>
      </c>
      <c r="BP1367" s="15">
        <v>65.86</v>
      </c>
      <c r="BQ1367" s="15">
        <v>79.459999999999994</v>
      </c>
    </row>
    <row r="1368" spans="1:69">
      <c r="A1368" s="71">
        <v>43127</v>
      </c>
      <c r="B1368" s="16">
        <v>92.72</v>
      </c>
      <c r="BB1368" s="75"/>
      <c r="BC1368" s="75"/>
      <c r="BE1368" s="16">
        <v>107.12</v>
      </c>
      <c r="BF1368" s="15">
        <v>156.07</v>
      </c>
      <c r="BG1368" s="15">
        <v>119.58</v>
      </c>
      <c r="BH1368" s="15">
        <v>98.95</v>
      </c>
      <c r="BI1368" s="15">
        <v>44.79</v>
      </c>
      <c r="BJ1368" s="15">
        <v>35.520000000000003</v>
      </c>
      <c r="BK1368" s="15">
        <v>42.86</v>
      </c>
      <c r="BL1368" s="15">
        <v>59.3</v>
      </c>
      <c r="BM1368" s="15">
        <v>112.99</v>
      </c>
      <c r="BN1368" s="16">
        <v>177.1</v>
      </c>
      <c r="BO1368" s="15">
        <v>10.94</v>
      </c>
      <c r="BP1368" s="15">
        <v>65.58</v>
      </c>
      <c r="BQ1368" s="15">
        <v>79.459999999999994</v>
      </c>
    </row>
    <row r="1369" spans="1:69">
      <c r="A1369" s="71">
        <v>43134</v>
      </c>
      <c r="B1369" s="16">
        <v>91.66</v>
      </c>
      <c r="BB1369" s="75"/>
      <c r="BC1369" s="75"/>
      <c r="BE1369" s="16">
        <v>107.45</v>
      </c>
      <c r="BF1369" s="15">
        <v>166.97</v>
      </c>
      <c r="BG1369" s="15">
        <v>119.79</v>
      </c>
      <c r="BH1369" s="15">
        <v>100.67</v>
      </c>
      <c r="BI1369" s="15">
        <v>49.83</v>
      </c>
      <c r="BJ1369" s="15">
        <v>37.92</v>
      </c>
      <c r="BK1369" s="15">
        <v>43.72</v>
      </c>
      <c r="BL1369" s="15">
        <v>60.76</v>
      </c>
      <c r="BM1369" s="15">
        <v>104.41</v>
      </c>
      <c r="BN1369" s="16">
        <v>178.21</v>
      </c>
      <c r="BO1369" s="15">
        <v>11.15</v>
      </c>
      <c r="BP1369" s="15">
        <v>65.33</v>
      </c>
      <c r="BQ1369" s="15">
        <v>78.680000000000007</v>
      </c>
    </row>
    <row r="1370" spans="1:69">
      <c r="A1370" s="71">
        <v>43141</v>
      </c>
      <c r="B1370" s="16">
        <v>90.63</v>
      </c>
      <c r="BB1370" s="75"/>
      <c r="BC1370" s="75"/>
      <c r="BE1370" s="16">
        <v>105.21</v>
      </c>
      <c r="BF1370" s="15">
        <v>174.03</v>
      </c>
      <c r="BG1370" s="15">
        <v>116.86</v>
      </c>
      <c r="BH1370" s="15">
        <v>96.44</v>
      </c>
      <c r="BI1370" s="15">
        <v>48</v>
      </c>
      <c r="BJ1370" s="15">
        <v>38.53</v>
      </c>
      <c r="BK1370" s="15">
        <v>40.64</v>
      </c>
      <c r="BL1370" s="15">
        <v>57.73</v>
      </c>
      <c r="BM1370" s="15">
        <v>110.15</v>
      </c>
      <c r="BN1370" s="16">
        <v>172.13</v>
      </c>
      <c r="BO1370" s="15">
        <v>11.14</v>
      </c>
      <c r="BP1370" s="15">
        <v>65.5</v>
      </c>
      <c r="BQ1370" s="15">
        <v>80.010000000000005</v>
      </c>
    </row>
    <row r="1371" spans="1:69">
      <c r="A1371" s="71">
        <v>43148</v>
      </c>
      <c r="B1371" s="16">
        <v>91.24</v>
      </c>
      <c r="BB1371" s="75"/>
      <c r="BC1371" s="75"/>
      <c r="BE1371" s="16">
        <v>103.8</v>
      </c>
      <c r="BF1371" s="15">
        <v>175.88</v>
      </c>
      <c r="BG1371" s="15">
        <v>113.71</v>
      </c>
      <c r="BH1371" s="15">
        <v>101.31</v>
      </c>
      <c r="BI1371" s="15">
        <v>48.02</v>
      </c>
      <c r="BJ1371" s="15">
        <v>37.869999999999997</v>
      </c>
      <c r="BK1371" s="15">
        <v>42.67</v>
      </c>
      <c r="BL1371" s="15">
        <v>60.91</v>
      </c>
      <c r="BM1371" s="15">
        <v>111.26</v>
      </c>
      <c r="BN1371" s="16">
        <v>169.21</v>
      </c>
      <c r="BO1371" s="15">
        <v>11.04</v>
      </c>
      <c r="BP1371" s="15">
        <v>65.599999999999994</v>
      </c>
      <c r="BQ1371" s="15">
        <v>79.56</v>
      </c>
    </row>
    <row r="1372" spans="1:69">
      <c r="A1372" s="71">
        <v>43155</v>
      </c>
      <c r="B1372" s="16">
        <v>91</v>
      </c>
      <c r="BB1372" s="75"/>
      <c r="BC1372" s="75"/>
      <c r="BE1372" s="16">
        <v>105.32</v>
      </c>
      <c r="BF1372" s="15">
        <v>172.98</v>
      </c>
      <c r="BG1372" s="15">
        <v>118</v>
      </c>
      <c r="BH1372" s="15">
        <v>100.94</v>
      </c>
      <c r="BI1372" s="15">
        <v>51.03</v>
      </c>
      <c r="BJ1372" s="15">
        <v>40.659999999999997</v>
      </c>
      <c r="BK1372" s="15">
        <v>43.76</v>
      </c>
      <c r="BL1372" s="15">
        <v>60.43</v>
      </c>
      <c r="BM1372" s="15">
        <v>111.79</v>
      </c>
      <c r="BN1372" s="16">
        <v>154.82</v>
      </c>
      <c r="BO1372" s="15">
        <v>11.26</v>
      </c>
      <c r="BP1372" s="15">
        <v>65.5</v>
      </c>
      <c r="BQ1372" s="15">
        <v>80.260000000000005</v>
      </c>
    </row>
    <row r="1373" spans="1:69">
      <c r="A1373" s="71">
        <v>43162</v>
      </c>
      <c r="B1373" s="16">
        <v>91.42</v>
      </c>
      <c r="BB1373" s="75"/>
      <c r="BC1373" s="75"/>
      <c r="BE1373" s="16">
        <v>105.4</v>
      </c>
      <c r="BF1373" s="15">
        <v>169.82</v>
      </c>
      <c r="BG1373" s="15">
        <v>120.49</v>
      </c>
      <c r="BH1373" s="15">
        <v>100.93</v>
      </c>
      <c r="BI1373" s="15">
        <v>50.04</v>
      </c>
      <c r="BJ1373" s="15">
        <v>38.56</v>
      </c>
      <c r="BK1373" s="15">
        <v>41.09</v>
      </c>
      <c r="BL1373" s="15">
        <v>60.69</v>
      </c>
      <c r="BM1373" s="15">
        <v>110.36</v>
      </c>
      <c r="BN1373" s="16">
        <v>145.47999999999999</v>
      </c>
      <c r="BO1373" s="15">
        <v>11.32</v>
      </c>
      <c r="BP1373" s="15">
        <v>65.7</v>
      </c>
      <c r="BQ1373" s="15">
        <v>78.39</v>
      </c>
    </row>
    <row r="1374" spans="1:69">
      <c r="A1374" s="71">
        <v>43169</v>
      </c>
      <c r="B1374" s="16">
        <v>93.96</v>
      </c>
      <c r="BB1374" s="75"/>
      <c r="BC1374" s="75"/>
      <c r="BE1374" s="16">
        <v>110.88</v>
      </c>
      <c r="BF1374" s="15">
        <v>170.57</v>
      </c>
      <c r="BG1374" s="15">
        <v>117.66</v>
      </c>
      <c r="BH1374" s="15">
        <v>101.54</v>
      </c>
      <c r="BI1374" s="15">
        <v>48.88</v>
      </c>
      <c r="BJ1374" s="15">
        <v>38.56</v>
      </c>
      <c r="BK1374" s="15">
        <v>40.909999999999997</v>
      </c>
      <c r="BL1374" s="15">
        <v>59.11</v>
      </c>
      <c r="BM1374" s="15">
        <v>111.16</v>
      </c>
      <c r="BN1374" s="16">
        <v>153.19999999999999</v>
      </c>
      <c r="BO1374" s="15">
        <v>11.18</v>
      </c>
      <c r="BP1374" s="15">
        <v>65.39</v>
      </c>
      <c r="BQ1374" s="15">
        <v>78.62</v>
      </c>
    </row>
    <row r="1375" spans="1:69">
      <c r="A1375" s="71">
        <v>43176</v>
      </c>
      <c r="B1375" s="16">
        <v>99.04</v>
      </c>
      <c r="BB1375" s="75"/>
      <c r="BC1375" s="75"/>
      <c r="BE1375" s="16">
        <v>119.19</v>
      </c>
      <c r="BF1375" s="15">
        <v>171.45</v>
      </c>
      <c r="BG1375" s="15">
        <v>118.74</v>
      </c>
      <c r="BH1375" s="15">
        <v>102.63</v>
      </c>
      <c r="BI1375" s="15">
        <v>48.88</v>
      </c>
      <c r="BJ1375" s="15">
        <v>39.47</v>
      </c>
      <c r="BK1375" s="15">
        <v>43.01</v>
      </c>
      <c r="BL1375" s="15">
        <v>55.66</v>
      </c>
      <c r="BM1375" s="15">
        <v>112.06</v>
      </c>
      <c r="BN1375" s="16">
        <v>152.44999999999999</v>
      </c>
      <c r="BO1375" s="15">
        <v>10.97</v>
      </c>
      <c r="BP1375" s="15">
        <v>64.78</v>
      </c>
      <c r="BQ1375" s="15">
        <v>79.34</v>
      </c>
    </row>
    <row r="1376" spans="1:69">
      <c r="A1376" s="71">
        <v>43183</v>
      </c>
      <c r="B1376" s="16">
        <v>106.13</v>
      </c>
      <c r="BB1376" s="75"/>
      <c r="BC1376" s="75"/>
      <c r="BE1376" s="16">
        <v>130.96</v>
      </c>
      <c r="BF1376" s="15">
        <v>163.07</v>
      </c>
      <c r="BG1376" s="15">
        <v>123.6</v>
      </c>
      <c r="BH1376" s="15">
        <v>105</v>
      </c>
      <c r="BI1376" s="15">
        <v>51.7</v>
      </c>
      <c r="BJ1376" s="15">
        <v>39.85</v>
      </c>
      <c r="BK1376" s="15">
        <v>42.51</v>
      </c>
      <c r="BL1376" s="15">
        <v>60.61</v>
      </c>
      <c r="BM1376" s="15">
        <v>111.55</v>
      </c>
      <c r="BN1376" s="16">
        <v>152.66</v>
      </c>
      <c r="BO1376" s="15">
        <v>11.32</v>
      </c>
      <c r="BP1376" s="15">
        <v>65.42</v>
      </c>
      <c r="BQ1376" s="15">
        <v>80.13</v>
      </c>
    </row>
    <row r="1377" spans="1:69">
      <c r="A1377" s="71">
        <v>43190</v>
      </c>
      <c r="B1377" s="16">
        <v>108.59</v>
      </c>
      <c r="BB1377" s="75"/>
      <c r="BC1377" s="75"/>
      <c r="BE1377" s="16">
        <v>149.16</v>
      </c>
      <c r="BF1377" s="15">
        <v>160.69999999999999</v>
      </c>
      <c r="BG1377" s="15">
        <v>131.6</v>
      </c>
      <c r="BH1377" s="15">
        <v>108.22</v>
      </c>
      <c r="BI1377" s="15">
        <v>54.68</v>
      </c>
      <c r="BJ1377" s="15">
        <v>41.21</v>
      </c>
      <c r="BK1377" s="15">
        <v>43.88</v>
      </c>
      <c r="BL1377" s="15">
        <v>64.19</v>
      </c>
      <c r="BM1377" s="15">
        <v>113.5</v>
      </c>
      <c r="BN1377" s="16">
        <v>145.66999999999999</v>
      </c>
      <c r="BO1377" s="15">
        <v>11</v>
      </c>
      <c r="BP1377" s="15">
        <v>65</v>
      </c>
      <c r="BQ1377" s="15">
        <v>80</v>
      </c>
    </row>
    <row r="1378" spans="1:69">
      <c r="A1378" s="71">
        <v>43197</v>
      </c>
      <c r="B1378" s="16">
        <v>108.74</v>
      </c>
      <c r="BB1378" s="75"/>
      <c r="BC1378" s="75"/>
      <c r="BE1378" s="16">
        <v>142.30000000000001</v>
      </c>
      <c r="BF1378" s="15">
        <v>156.26</v>
      </c>
      <c r="BG1378" s="15">
        <v>131.54</v>
      </c>
      <c r="BH1378" s="15">
        <v>107.68</v>
      </c>
      <c r="BI1378" s="15">
        <v>48.99</v>
      </c>
      <c r="BJ1378" s="15">
        <v>39.89</v>
      </c>
      <c r="BK1378" s="15">
        <v>42.88</v>
      </c>
      <c r="BL1378" s="15">
        <v>62.06</v>
      </c>
      <c r="BM1378" s="15">
        <v>112.79</v>
      </c>
      <c r="BN1378" s="16">
        <v>145.63</v>
      </c>
      <c r="BO1378" s="15">
        <v>11.13</v>
      </c>
      <c r="BP1378" s="15">
        <v>65.260000000000005</v>
      </c>
      <c r="BQ1378" s="15">
        <v>79.02</v>
      </c>
    </row>
    <row r="1379" spans="1:69">
      <c r="A1379" s="71">
        <v>43204</v>
      </c>
      <c r="B1379" s="16">
        <v>108.34</v>
      </c>
      <c r="BB1379" s="75"/>
      <c r="BC1379" s="75"/>
      <c r="BE1379" s="16">
        <v>139.33000000000001</v>
      </c>
      <c r="BF1379" s="15">
        <v>163.55000000000001</v>
      </c>
      <c r="BG1379" s="15">
        <v>130.78</v>
      </c>
      <c r="BH1379" s="15">
        <v>108.34</v>
      </c>
      <c r="BI1379" s="15">
        <v>48.43</v>
      </c>
      <c r="BJ1379" s="15">
        <v>41.35</v>
      </c>
      <c r="BK1379" s="15">
        <v>42.47</v>
      </c>
      <c r="BL1379" s="15">
        <v>63.84</v>
      </c>
      <c r="BM1379" s="15">
        <v>114.37</v>
      </c>
      <c r="BN1379" s="16">
        <v>143.47</v>
      </c>
      <c r="BO1379" s="15">
        <v>11</v>
      </c>
      <c r="BP1379" s="15">
        <v>65.23</v>
      </c>
      <c r="BQ1379" s="15">
        <v>80</v>
      </c>
    </row>
    <row r="1380" spans="1:69">
      <c r="A1380" s="71">
        <v>43211</v>
      </c>
      <c r="B1380" s="16">
        <v>108.75</v>
      </c>
      <c r="BB1380" s="75"/>
      <c r="BC1380" s="75"/>
      <c r="BE1380" s="16">
        <v>133.57</v>
      </c>
      <c r="BF1380" s="15">
        <v>167.82</v>
      </c>
      <c r="BG1380" s="15">
        <v>132.22</v>
      </c>
      <c r="BH1380" s="15">
        <v>109.7</v>
      </c>
      <c r="BI1380" s="15">
        <v>52.97</v>
      </c>
      <c r="BJ1380" s="15">
        <v>40.18</v>
      </c>
      <c r="BK1380" s="15">
        <v>43.16</v>
      </c>
      <c r="BL1380" s="15">
        <v>58.73</v>
      </c>
      <c r="BM1380" s="15">
        <v>114.02</v>
      </c>
      <c r="BN1380" s="16">
        <v>143.33000000000001</v>
      </c>
      <c r="BO1380" s="15">
        <v>10.99</v>
      </c>
      <c r="BP1380" s="15">
        <v>65.91</v>
      </c>
      <c r="BQ1380" s="15">
        <v>80.2</v>
      </c>
    </row>
    <row r="1381" spans="1:69">
      <c r="A1381" s="71">
        <v>43218</v>
      </c>
      <c r="B1381" s="16">
        <v>109.06</v>
      </c>
      <c r="BB1381" s="75"/>
      <c r="BC1381" s="75"/>
      <c r="BE1381" s="16">
        <v>131.54</v>
      </c>
      <c r="BF1381" s="15">
        <v>171.13</v>
      </c>
      <c r="BG1381" s="15">
        <v>132.33000000000001</v>
      </c>
      <c r="BH1381" s="15">
        <v>106.64</v>
      </c>
      <c r="BI1381" s="15">
        <v>53.5</v>
      </c>
      <c r="BJ1381" s="15">
        <v>40.229999999999997</v>
      </c>
      <c r="BK1381" s="15">
        <v>42.77</v>
      </c>
      <c r="BL1381" s="15">
        <v>55.69</v>
      </c>
      <c r="BM1381" s="15">
        <v>115.42</v>
      </c>
      <c r="BN1381" s="16">
        <v>145.28</v>
      </c>
      <c r="BO1381" s="15">
        <v>11.09</v>
      </c>
      <c r="BP1381" s="15">
        <v>65.11</v>
      </c>
      <c r="BQ1381" s="15">
        <v>79.790000000000006</v>
      </c>
    </row>
    <row r="1382" spans="1:69">
      <c r="A1382" s="71">
        <v>43225</v>
      </c>
      <c r="B1382" s="16">
        <v>113.96</v>
      </c>
      <c r="BB1382" s="75"/>
      <c r="BC1382" s="75"/>
      <c r="BE1382" s="16">
        <v>130.47</v>
      </c>
      <c r="BF1382" s="15">
        <v>171.25</v>
      </c>
      <c r="BG1382" s="15">
        <v>130.29</v>
      </c>
      <c r="BH1382" s="15">
        <v>108.77</v>
      </c>
      <c r="BI1382" s="15">
        <v>49.82</v>
      </c>
      <c r="BJ1382" s="15">
        <v>39.72</v>
      </c>
      <c r="BK1382" s="15">
        <v>42.65</v>
      </c>
      <c r="BL1382" s="15">
        <v>57.08</v>
      </c>
      <c r="BM1382" s="15">
        <v>114.74</v>
      </c>
      <c r="BN1382" s="16">
        <v>140.22</v>
      </c>
      <c r="BO1382" s="15">
        <v>11.07</v>
      </c>
      <c r="BP1382" s="15">
        <v>65.22</v>
      </c>
      <c r="BQ1382" s="15">
        <v>78.25</v>
      </c>
    </row>
    <row r="1383" spans="1:69">
      <c r="A1383" s="71">
        <v>43232</v>
      </c>
      <c r="B1383" s="16">
        <v>116.42</v>
      </c>
      <c r="BB1383" s="75"/>
      <c r="BC1383" s="75"/>
      <c r="BE1383" s="16">
        <v>130.51</v>
      </c>
      <c r="BF1383" s="15">
        <v>170.91</v>
      </c>
      <c r="BG1383" s="15">
        <v>131.80000000000001</v>
      </c>
      <c r="BH1383" s="15">
        <v>110.46</v>
      </c>
      <c r="BI1383" s="15">
        <v>52.86</v>
      </c>
      <c r="BJ1383" s="15">
        <v>40.43</v>
      </c>
      <c r="BK1383" s="15">
        <v>42.33</v>
      </c>
      <c r="BL1383" s="15">
        <v>62.45</v>
      </c>
      <c r="BM1383" s="15">
        <v>114.87</v>
      </c>
      <c r="BN1383" s="16">
        <v>141.15</v>
      </c>
      <c r="BO1383" s="15">
        <v>10.9</v>
      </c>
      <c r="BP1383" s="15">
        <v>65.2</v>
      </c>
      <c r="BQ1383" s="15">
        <v>79.59</v>
      </c>
    </row>
    <row r="1384" spans="1:69">
      <c r="A1384" s="71">
        <v>43239</v>
      </c>
      <c r="B1384" s="16">
        <v>117.97</v>
      </c>
      <c r="BB1384" s="75"/>
      <c r="BC1384" s="75"/>
      <c r="BE1384" s="16">
        <v>131.08000000000001</v>
      </c>
      <c r="BF1384" s="15">
        <v>170.45</v>
      </c>
      <c r="BG1384" s="15">
        <v>132.05000000000001</v>
      </c>
      <c r="BH1384" s="15">
        <v>111.59</v>
      </c>
      <c r="BI1384" s="15">
        <v>50.27</v>
      </c>
      <c r="BJ1384" s="15">
        <v>40.43</v>
      </c>
      <c r="BK1384" s="15">
        <v>43.23</v>
      </c>
      <c r="BL1384" s="15">
        <v>47.61</v>
      </c>
      <c r="BM1384" s="15">
        <v>115.08</v>
      </c>
      <c r="BN1384" s="16">
        <v>139.81</v>
      </c>
      <c r="BO1384" s="15">
        <v>11.04</v>
      </c>
      <c r="BP1384" s="15">
        <v>65.88</v>
      </c>
      <c r="BQ1384" s="15">
        <v>80.239999999999995</v>
      </c>
    </row>
    <row r="1385" spans="1:69">
      <c r="A1385" s="71">
        <v>43246</v>
      </c>
      <c r="B1385" s="16">
        <v>119.57</v>
      </c>
      <c r="BB1385" s="75"/>
      <c r="BC1385" s="75"/>
      <c r="BE1385" s="16">
        <v>122.23</v>
      </c>
      <c r="BF1385" s="15">
        <v>164.67</v>
      </c>
      <c r="BG1385" s="15">
        <v>134.6</v>
      </c>
      <c r="BH1385" s="15">
        <v>115.8</v>
      </c>
      <c r="BI1385" s="15">
        <v>52.19</v>
      </c>
      <c r="BJ1385" s="15">
        <v>39.909999999999997</v>
      </c>
      <c r="BK1385" s="15">
        <v>45.31</v>
      </c>
      <c r="BL1385" s="15">
        <v>48.11</v>
      </c>
      <c r="BM1385" s="15">
        <v>115.32</v>
      </c>
      <c r="BN1385" s="16">
        <v>141.35</v>
      </c>
      <c r="BO1385" s="15">
        <v>11.11</v>
      </c>
      <c r="BP1385" s="15">
        <v>65.08</v>
      </c>
      <c r="BQ1385" s="15">
        <v>80.05</v>
      </c>
    </row>
    <row r="1386" spans="1:69">
      <c r="A1386" s="71">
        <v>43253</v>
      </c>
      <c r="B1386" s="16">
        <v>120.18</v>
      </c>
      <c r="BB1386" s="75"/>
      <c r="BC1386" s="75"/>
      <c r="BE1386" s="16">
        <v>119.81</v>
      </c>
      <c r="BF1386" s="15">
        <v>160.32</v>
      </c>
      <c r="BG1386" s="15">
        <v>134.04</v>
      </c>
      <c r="BH1386" s="15">
        <v>116.1</v>
      </c>
      <c r="BI1386" s="15">
        <v>49.71</v>
      </c>
      <c r="BJ1386" s="15">
        <v>38.200000000000003</v>
      </c>
      <c r="BK1386" s="15">
        <v>42.97</v>
      </c>
      <c r="BL1386" s="15">
        <v>57.1</v>
      </c>
      <c r="BM1386" s="15">
        <v>115.58</v>
      </c>
      <c r="BN1386" s="16">
        <v>134.28</v>
      </c>
      <c r="BO1386" s="15">
        <v>10.82</v>
      </c>
      <c r="BP1386" s="15">
        <v>66.52</v>
      </c>
      <c r="BQ1386" s="15">
        <v>79.44</v>
      </c>
    </row>
    <row r="1387" spans="1:69">
      <c r="A1387" s="71">
        <v>43260</v>
      </c>
      <c r="B1387" s="16">
        <v>121</v>
      </c>
      <c r="BB1387" s="75"/>
      <c r="BC1387" s="75"/>
      <c r="BE1387" s="16">
        <v>116.46</v>
      </c>
      <c r="BF1387" s="15">
        <v>157.55000000000001</v>
      </c>
      <c r="BG1387" s="15">
        <v>136.6</v>
      </c>
      <c r="BH1387" s="15">
        <v>115.66</v>
      </c>
      <c r="BI1387" s="15">
        <v>51.48</v>
      </c>
      <c r="BJ1387" s="15">
        <v>37.93</v>
      </c>
      <c r="BK1387" s="15">
        <v>43.78</v>
      </c>
      <c r="BL1387" s="15">
        <v>55.31</v>
      </c>
      <c r="BM1387" s="15">
        <v>114.82</v>
      </c>
      <c r="BN1387" s="16">
        <v>133.99</v>
      </c>
      <c r="BO1387" s="15">
        <v>11.28</v>
      </c>
      <c r="BP1387" s="15">
        <v>64.31</v>
      </c>
      <c r="BQ1387" s="15">
        <v>79.239999999999995</v>
      </c>
    </row>
    <row r="1388" spans="1:69">
      <c r="A1388" s="71">
        <v>43267</v>
      </c>
      <c r="B1388" s="16">
        <v>120.03</v>
      </c>
      <c r="BB1388" s="75"/>
      <c r="BC1388" s="75"/>
      <c r="BE1388" s="16">
        <v>114.73</v>
      </c>
      <c r="BF1388" s="15">
        <v>159.5</v>
      </c>
      <c r="BG1388" s="15">
        <v>134.59</v>
      </c>
      <c r="BH1388" s="15">
        <v>114.44</v>
      </c>
      <c r="BI1388" s="15">
        <v>47.29</v>
      </c>
      <c r="BJ1388" s="15">
        <v>37.700000000000003</v>
      </c>
      <c r="BK1388" s="15">
        <v>42.51</v>
      </c>
      <c r="BL1388" s="15">
        <v>51.3</v>
      </c>
      <c r="BM1388" s="15">
        <v>115.06</v>
      </c>
      <c r="BN1388" s="16">
        <v>135.34</v>
      </c>
      <c r="BO1388" s="15">
        <v>10.89</v>
      </c>
      <c r="BP1388" s="15">
        <v>65.92</v>
      </c>
      <c r="BQ1388" s="15">
        <v>80.510000000000005</v>
      </c>
    </row>
    <row r="1389" spans="1:69">
      <c r="A1389" s="71">
        <v>43274</v>
      </c>
      <c r="B1389" s="16">
        <v>118.19</v>
      </c>
      <c r="BB1389" s="75"/>
      <c r="BC1389" s="75"/>
      <c r="BE1389" s="16">
        <v>115.65</v>
      </c>
      <c r="BF1389" s="15">
        <v>164.49</v>
      </c>
      <c r="BG1389" s="15">
        <v>138.13999999999999</v>
      </c>
      <c r="BH1389" s="15">
        <v>116.06</v>
      </c>
      <c r="BI1389" s="15">
        <v>46.73</v>
      </c>
      <c r="BJ1389" s="15">
        <v>36.19</v>
      </c>
      <c r="BK1389" s="15">
        <v>41.27</v>
      </c>
      <c r="BL1389" s="15">
        <v>61.09</v>
      </c>
      <c r="BM1389" s="15">
        <v>115.73</v>
      </c>
      <c r="BN1389" s="16">
        <v>136.25</v>
      </c>
      <c r="BO1389" s="15">
        <v>10.77</v>
      </c>
      <c r="BP1389" s="15">
        <v>65.08</v>
      </c>
      <c r="BQ1389" s="15">
        <v>80.19</v>
      </c>
    </row>
    <row r="1390" spans="1:69">
      <c r="A1390" s="71">
        <v>43281</v>
      </c>
      <c r="B1390" s="16">
        <v>116.34</v>
      </c>
      <c r="BB1390" s="75"/>
      <c r="BC1390" s="75"/>
      <c r="BE1390" s="16">
        <v>123.44</v>
      </c>
      <c r="BF1390" s="15">
        <v>172.22</v>
      </c>
      <c r="BG1390" s="15">
        <v>135.58000000000001</v>
      </c>
      <c r="BH1390" s="15">
        <v>115.54</v>
      </c>
      <c r="BI1390" s="15">
        <v>48.79</v>
      </c>
      <c r="BJ1390" s="15">
        <v>33.950000000000003</v>
      </c>
      <c r="BK1390" s="15">
        <v>42.62</v>
      </c>
      <c r="BL1390" s="15">
        <v>59.92</v>
      </c>
      <c r="BM1390" s="15">
        <v>115.48</v>
      </c>
      <c r="BN1390" s="16">
        <v>139</v>
      </c>
      <c r="BO1390" s="15">
        <v>11.05</v>
      </c>
      <c r="BP1390" s="15">
        <v>65.42</v>
      </c>
      <c r="BQ1390" s="15">
        <v>80.14</v>
      </c>
    </row>
    <row r="1391" spans="1:69">
      <c r="A1391" s="71">
        <v>43288</v>
      </c>
      <c r="B1391" s="16">
        <v>114.31</v>
      </c>
      <c r="BB1391" s="75"/>
      <c r="BC1391" s="75"/>
      <c r="BE1391" s="16">
        <v>134.9</v>
      </c>
      <c r="BF1391" s="15">
        <v>180.53</v>
      </c>
      <c r="BG1391" s="15">
        <v>137.79</v>
      </c>
      <c r="BH1391" s="15">
        <v>116.13</v>
      </c>
      <c r="BI1391" s="15">
        <v>46.17</v>
      </c>
      <c r="BJ1391" s="15">
        <v>34.11</v>
      </c>
      <c r="BK1391" s="15">
        <v>41.28</v>
      </c>
      <c r="BL1391" s="15">
        <v>63.93</v>
      </c>
      <c r="BM1391" s="15">
        <v>115.77</v>
      </c>
      <c r="BN1391" s="16">
        <v>139.22</v>
      </c>
      <c r="BO1391" s="15">
        <v>11.04</v>
      </c>
      <c r="BP1391" s="15">
        <v>65.12</v>
      </c>
      <c r="BQ1391" s="15">
        <v>79.44</v>
      </c>
    </row>
    <row r="1392" spans="1:69">
      <c r="A1392" s="71">
        <v>43295</v>
      </c>
      <c r="B1392" s="16">
        <v>112.48</v>
      </c>
      <c r="BB1392" s="75"/>
      <c r="BC1392" s="75"/>
      <c r="BE1392" s="16">
        <v>128.13999999999999</v>
      </c>
      <c r="BF1392" s="15">
        <v>186.97</v>
      </c>
      <c r="BG1392" s="15">
        <v>127.97</v>
      </c>
      <c r="BH1392" s="15">
        <v>113.1</v>
      </c>
      <c r="BI1392" s="15">
        <v>41.42</v>
      </c>
      <c r="BJ1392" s="15">
        <v>35.04</v>
      </c>
      <c r="BK1392" s="15">
        <v>40.01</v>
      </c>
      <c r="BL1392" s="15">
        <v>58</v>
      </c>
      <c r="BM1392" s="15">
        <v>114.72</v>
      </c>
      <c r="BN1392" s="16">
        <v>137.02000000000001</v>
      </c>
      <c r="BO1392" s="15">
        <v>11</v>
      </c>
      <c r="BP1392" s="15">
        <v>65</v>
      </c>
      <c r="BQ1392" s="15">
        <v>80</v>
      </c>
    </row>
    <row r="1393" spans="1:69">
      <c r="A1393" s="71">
        <v>43302</v>
      </c>
      <c r="B1393" s="16">
        <v>111.41</v>
      </c>
      <c r="BB1393" s="75"/>
      <c r="BC1393" s="75"/>
      <c r="BE1393" s="16">
        <v>127.55</v>
      </c>
      <c r="BF1393" s="15">
        <v>181.8</v>
      </c>
      <c r="BG1393" s="15">
        <v>135.61000000000001</v>
      </c>
      <c r="BH1393" s="15">
        <v>115.92</v>
      </c>
      <c r="BI1393" s="15">
        <v>47</v>
      </c>
      <c r="BJ1393" s="15">
        <v>34.130000000000003</v>
      </c>
      <c r="BK1393" s="15">
        <v>41.87</v>
      </c>
      <c r="BL1393" s="15">
        <v>61.72</v>
      </c>
      <c r="BM1393" s="15">
        <v>115.99</v>
      </c>
      <c r="BN1393" s="16">
        <v>141.21</v>
      </c>
      <c r="BO1393" s="15">
        <v>10.92</v>
      </c>
      <c r="BP1393" s="15">
        <v>65.16</v>
      </c>
      <c r="BQ1393" s="15">
        <v>79.25</v>
      </c>
    </row>
    <row r="1394" spans="1:69">
      <c r="A1394" s="71">
        <v>43309</v>
      </c>
      <c r="B1394" s="16">
        <v>104.37</v>
      </c>
      <c r="BB1394" s="75"/>
      <c r="BC1394" s="75"/>
      <c r="BE1394" s="16">
        <v>121.62</v>
      </c>
      <c r="BF1394" s="15">
        <v>169.26</v>
      </c>
      <c r="BG1394" s="15">
        <v>129.88999999999999</v>
      </c>
      <c r="BH1394" s="15">
        <v>111.69</v>
      </c>
      <c r="BI1394" s="15">
        <v>48.69</v>
      </c>
      <c r="BJ1394" s="15">
        <v>33.770000000000003</v>
      </c>
      <c r="BK1394" s="15">
        <v>40.54</v>
      </c>
      <c r="BL1394" s="15">
        <v>59.55</v>
      </c>
      <c r="BM1394" s="15">
        <v>115.69</v>
      </c>
      <c r="BN1394" s="16">
        <v>142.88999999999999</v>
      </c>
      <c r="BO1394" s="15">
        <v>10.96</v>
      </c>
      <c r="BP1394" s="15">
        <v>65.040000000000006</v>
      </c>
      <c r="BQ1394" s="15">
        <v>79.86</v>
      </c>
    </row>
    <row r="1395" spans="1:69">
      <c r="A1395" s="71">
        <v>43316</v>
      </c>
      <c r="B1395" s="16">
        <v>95.9</v>
      </c>
      <c r="BB1395" s="75"/>
      <c r="BC1395" s="75"/>
      <c r="BE1395" s="16">
        <v>120.51</v>
      </c>
      <c r="BF1395" s="15">
        <v>165.08</v>
      </c>
      <c r="BG1395" s="15">
        <v>119.06</v>
      </c>
      <c r="BH1395" s="15">
        <v>105.83</v>
      </c>
      <c r="BI1395" s="15">
        <v>47.75</v>
      </c>
      <c r="BJ1395" s="15">
        <v>33.090000000000003</v>
      </c>
      <c r="BK1395" s="15">
        <v>42.64</v>
      </c>
      <c r="BL1395" s="15">
        <v>61.27</v>
      </c>
      <c r="BM1395" s="15">
        <v>119.95</v>
      </c>
      <c r="BN1395" s="16">
        <v>139.74</v>
      </c>
      <c r="BO1395" s="15">
        <v>11</v>
      </c>
      <c r="BP1395" s="15">
        <v>65.489999999999995</v>
      </c>
      <c r="BQ1395" s="15">
        <v>79.790000000000006</v>
      </c>
    </row>
    <row r="1396" spans="1:69">
      <c r="A1396" s="71">
        <v>43323</v>
      </c>
      <c r="B1396" s="16">
        <v>89.88</v>
      </c>
      <c r="BB1396" s="75"/>
      <c r="BC1396" s="75"/>
      <c r="BE1396" s="16">
        <v>116.98</v>
      </c>
      <c r="BF1396" s="15">
        <v>159.33000000000001</v>
      </c>
      <c r="BG1396" s="15">
        <v>119.74</v>
      </c>
      <c r="BH1396" s="15">
        <v>103.52</v>
      </c>
      <c r="BI1396" s="15">
        <v>44.47</v>
      </c>
      <c r="BJ1396" s="15">
        <v>31.57</v>
      </c>
      <c r="BK1396" s="15">
        <v>41.6</v>
      </c>
      <c r="BL1396" s="15">
        <v>60.94</v>
      </c>
      <c r="BM1396" s="15">
        <v>119.28</v>
      </c>
      <c r="BN1396" s="16">
        <v>140.04</v>
      </c>
      <c r="BO1396" s="15">
        <v>10.96</v>
      </c>
      <c r="BP1396" s="15">
        <v>65.23</v>
      </c>
      <c r="BQ1396" s="15">
        <v>79.95</v>
      </c>
    </row>
    <row r="1397" spans="1:69">
      <c r="A1397" s="71">
        <v>43330</v>
      </c>
      <c r="B1397" s="16">
        <v>86.13</v>
      </c>
      <c r="BB1397" s="75"/>
      <c r="BC1397" s="75"/>
      <c r="BE1397" s="16">
        <v>109.05</v>
      </c>
      <c r="BF1397" s="15">
        <v>147.80000000000001</v>
      </c>
      <c r="BG1397" s="15">
        <v>118.45</v>
      </c>
      <c r="BH1397" s="15">
        <v>98.81</v>
      </c>
      <c r="BI1397" s="15">
        <v>45.83</v>
      </c>
      <c r="BJ1397" s="15">
        <v>31.03</v>
      </c>
      <c r="BK1397" s="15">
        <v>41.09</v>
      </c>
      <c r="BL1397" s="15">
        <v>60.25</v>
      </c>
      <c r="BM1397" s="15">
        <v>118.69</v>
      </c>
      <c r="BN1397" s="16">
        <v>140.86000000000001</v>
      </c>
      <c r="BO1397" s="15">
        <v>11.24</v>
      </c>
      <c r="BP1397" s="15">
        <v>65.05</v>
      </c>
      <c r="BQ1397" s="15">
        <v>79.650000000000006</v>
      </c>
    </row>
    <row r="1398" spans="1:69">
      <c r="A1398" s="71">
        <v>43337</v>
      </c>
      <c r="B1398" s="16">
        <v>82.52</v>
      </c>
      <c r="BB1398" s="75"/>
      <c r="BC1398" s="75"/>
      <c r="BE1398" s="16">
        <v>112.56</v>
      </c>
      <c r="BF1398" s="15">
        <v>142.59</v>
      </c>
      <c r="BG1398" s="15">
        <v>117.83</v>
      </c>
      <c r="BH1398" s="15">
        <v>98.51</v>
      </c>
      <c r="BI1398" s="15">
        <v>46.35</v>
      </c>
      <c r="BJ1398" s="15">
        <v>30.94</v>
      </c>
      <c r="BK1398" s="15">
        <v>40.659999999999997</v>
      </c>
      <c r="BL1398" s="15">
        <v>59.74</v>
      </c>
      <c r="BM1398" s="15">
        <v>118.98</v>
      </c>
      <c r="BN1398" s="16">
        <v>142.83000000000001</v>
      </c>
      <c r="BO1398" s="15">
        <v>10.99</v>
      </c>
      <c r="BP1398" s="15">
        <v>64.97</v>
      </c>
      <c r="BQ1398" s="15">
        <v>79.37</v>
      </c>
    </row>
    <row r="1399" spans="1:69">
      <c r="A1399" s="71">
        <v>43344</v>
      </c>
      <c r="B1399" s="16">
        <v>82.57</v>
      </c>
      <c r="BB1399" s="75"/>
      <c r="BC1399" s="75"/>
      <c r="BE1399" s="16">
        <v>106.55</v>
      </c>
      <c r="BF1399" s="15">
        <v>133.34</v>
      </c>
      <c r="BG1399" s="15">
        <v>124.63</v>
      </c>
      <c r="BH1399" s="15">
        <v>96.81</v>
      </c>
      <c r="BI1399" s="15">
        <v>45.37</v>
      </c>
      <c r="BJ1399" s="15">
        <v>31.3</v>
      </c>
      <c r="BK1399" s="15">
        <v>41.62</v>
      </c>
      <c r="BL1399" s="15">
        <v>54.39</v>
      </c>
      <c r="BM1399" s="15">
        <v>119.21</v>
      </c>
      <c r="BN1399" s="16">
        <v>141.87</v>
      </c>
      <c r="BO1399" s="15">
        <v>11.25</v>
      </c>
      <c r="BP1399" s="15">
        <v>64.58</v>
      </c>
      <c r="BQ1399" s="15">
        <v>79.680000000000007</v>
      </c>
    </row>
    <row r="1400" spans="1:69">
      <c r="A1400" s="71">
        <v>43351</v>
      </c>
      <c r="B1400" s="16">
        <v>82.81</v>
      </c>
      <c r="BB1400" s="75"/>
      <c r="BC1400" s="75"/>
      <c r="BE1400" s="16">
        <v>96</v>
      </c>
      <c r="BF1400" s="15">
        <v>123.38</v>
      </c>
      <c r="BG1400" s="15">
        <v>113.7</v>
      </c>
      <c r="BH1400" s="15">
        <v>94.64</v>
      </c>
      <c r="BI1400" s="15">
        <v>45.06</v>
      </c>
      <c r="BJ1400" s="15">
        <v>30.68</v>
      </c>
      <c r="BK1400" s="15">
        <v>40.9</v>
      </c>
      <c r="BL1400" s="15">
        <v>49.66</v>
      </c>
      <c r="BM1400" s="15">
        <v>114.26</v>
      </c>
      <c r="BN1400" s="16">
        <v>144.34</v>
      </c>
      <c r="BO1400" s="15">
        <v>10.78</v>
      </c>
      <c r="BP1400" s="15">
        <v>64.83</v>
      </c>
      <c r="BQ1400" s="15">
        <v>79.64</v>
      </c>
    </row>
    <row r="1401" spans="1:69">
      <c r="A1401" s="71">
        <v>43358</v>
      </c>
      <c r="B1401" s="16">
        <v>83.08</v>
      </c>
      <c r="BB1401" s="75"/>
      <c r="BC1401" s="75"/>
      <c r="BE1401" s="16">
        <v>96.81</v>
      </c>
      <c r="BF1401" s="15">
        <v>121.35</v>
      </c>
      <c r="BG1401" s="15">
        <v>110.79</v>
      </c>
      <c r="BH1401" s="15">
        <v>94.6</v>
      </c>
      <c r="BI1401" s="15">
        <v>46.58</v>
      </c>
      <c r="BJ1401" s="15">
        <v>30.39</v>
      </c>
      <c r="BK1401" s="15">
        <v>41.6</v>
      </c>
      <c r="BL1401" s="15">
        <v>54.7</v>
      </c>
      <c r="BM1401" s="15">
        <v>114.2</v>
      </c>
      <c r="BN1401" s="16">
        <v>145.63999999999999</v>
      </c>
      <c r="BO1401" s="15">
        <v>10.89</v>
      </c>
      <c r="BP1401" s="15">
        <v>65.28</v>
      </c>
      <c r="BQ1401" s="15">
        <v>79.73</v>
      </c>
    </row>
    <row r="1402" spans="1:69">
      <c r="A1402" s="71">
        <v>43365</v>
      </c>
      <c r="B1402" s="16">
        <v>84.01</v>
      </c>
      <c r="BB1402" s="75"/>
      <c r="BC1402" s="75"/>
      <c r="BE1402" s="16">
        <v>94.4</v>
      </c>
      <c r="BF1402" s="15">
        <v>121.44</v>
      </c>
      <c r="BG1402" s="15">
        <v>106.52</v>
      </c>
      <c r="BH1402" s="15">
        <v>97.42</v>
      </c>
      <c r="BI1402" s="15">
        <v>38.32</v>
      </c>
      <c r="BJ1402" s="15">
        <v>30.41</v>
      </c>
      <c r="BK1402" s="15">
        <v>38.54</v>
      </c>
      <c r="BL1402" s="15">
        <v>48.12</v>
      </c>
      <c r="BM1402" s="15">
        <v>116.41</v>
      </c>
      <c r="BN1402" s="16">
        <v>149.58000000000001</v>
      </c>
      <c r="BO1402" s="15">
        <v>10.62</v>
      </c>
      <c r="BP1402" s="15">
        <v>65.03</v>
      </c>
      <c r="BQ1402" s="15">
        <v>78.92</v>
      </c>
    </row>
    <row r="1403" spans="1:69">
      <c r="A1403" s="71">
        <v>43372</v>
      </c>
      <c r="B1403" s="16">
        <v>82.59</v>
      </c>
      <c r="BB1403" s="75"/>
      <c r="BC1403" s="75"/>
      <c r="BE1403" s="16">
        <v>94.87</v>
      </c>
      <c r="BF1403" s="15">
        <v>122.38</v>
      </c>
      <c r="BG1403" s="15">
        <v>110.91</v>
      </c>
      <c r="BH1403" s="15">
        <v>96.52</v>
      </c>
      <c r="BI1403" s="15">
        <v>40.11</v>
      </c>
      <c r="BJ1403" s="15">
        <v>29.82</v>
      </c>
      <c r="BK1403" s="15">
        <v>39.549999999999997</v>
      </c>
      <c r="BL1403" s="15">
        <v>51.4</v>
      </c>
      <c r="BM1403" s="15">
        <v>115.61</v>
      </c>
      <c r="BN1403" s="16">
        <v>152.74</v>
      </c>
      <c r="BO1403" s="15">
        <v>10.97</v>
      </c>
      <c r="BP1403" s="15">
        <v>65.27</v>
      </c>
      <c r="BQ1403" s="15">
        <v>79.31</v>
      </c>
    </row>
    <row r="1404" spans="1:69">
      <c r="A1404" s="71">
        <v>43379</v>
      </c>
      <c r="B1404" s="16">
        <v>80.56</v>
      </c>
      <c r="BB1404" s="75"/>
      <c r="BC1404" s="75"/>
      <c r="BE1404" s="16">
        <v>90.08</v>
      </c>
      <c r="BF1404" s="15">
        <v>127.49</v>
      </c>
      <c r="BG1404" s="15">
        <v>109.05</v>
      </c>
      <c r="BH1404" s="15">
        <v>90.63</v>
      </c>
      <c r="BI1404" s="15">
        <v>48.56</v>
      </c>
      <c r="BJ1404" s="15">
        <v>30.57</v>
      </c>
      <c r="BK1404" s="15">
        <v>37.18</v>
      </c>
      <c r="BL1404" s="15">
        <v>53.73</v>
      </c>
      <c r="BM1404" s="15">
        <v>117.11</v>
      </c>
      <c r="BN1404" s="16">
        <v>146.72</v>
      </c>
      <c r="BO1404" s="15">
        <v>11.29</v>
      </c>
      <c r="BP1404" s="15">
        <v>65.150000000000006</v>
      </c>
      <c r="BQ1404" s="15">
        <v>80</v>
      </c>
    </row>
    <row r="1405" spans="1:69">
      <c r="A1405" s="71">
        <v>43386</v>
      </c>
      <c r="B1405" s="16">
        <v>83.32</v>
      </c>
      <c r="BB1405" s="75"/>
      <c r="BC1405" s="75"/>
      <c r="BE1405" s="16">
        <v>93.05</v>
      </c>
      <c r="BF1405" s="15">
        <v>125.33</v>
      </c>
      <c r="BG1405" s="15">
        <v>108.07</v>
      </c>
      <c r="BH1405" s="15">
        <v>92.69</v>
      </c>
      <c r="BI1405" s="15">
        <v>41.18</v>
      </c>
      <c r="BJ1405" s="15">
        <v>30.46</v>
      </c>
      <c r="BK1405" s="15">
        <v>36.93</v>
      </c>
      <c r="BL1405" s="15">
        <v>45.5</v>
      </c>
      <c r="BM1405" s="15">
        <v>116.67</v>
      </c>
      <c r="BN1405" s="16">
        <v>153.06</v>
      </c>
      <c r="BO1405" s="15">
        <v>10.87</v>
      </c>
      <c r="BP1405" s="15">
        <v>65.430000000000007</v>
      </c>
      <c r="BQ1405" s="15">
        <v>79.13</v>
      </c>
    </row>
    <row r="1406" spans="1:69">
      <c r="A1406" s="71">
        <v>43393</v>
      </c>
      <c r="B1406" s="16">
        <v>84</v>
      </c>
      <c r="BB1406" s="75"/>
      <c r="BC1406" s="75"/>
      <c r="BE1406" s="16">
        <v>93.43</v>
      </c>
      <c r="BF1406" s="15">
        <v>125.82</v>
      </c>
      <c r="BG1406" s="15">
        <v>103.44</v>
      </c>
      <c r="BH1406" s="15">
        <v>90.98</v>
      </c>
      <c r="BI1406" s="15">
        <v>46.57</v>
      </c>
      <c r="BJ1406" s="15">
        <v>30.27</v>
      </c>
      <c r="BK1406" s="15">
        <v>37.5</v>
      </c>
      <c r="BL1406" s="15">
        <v>48.23</v>
      </c>
      <c r="BM1406" s="15">
        <v>115.37</v>
      </c>
      <c r="BN1406" s="16">
        <v>152.27000000000001</v>
      </c>
      <c r="BO1406" s="15">
        <v>10.91</v>
      </c>
      <c r="BP1406" s="15">
        <v>64.98</v>
      </c>
      <c r="BQ1406" s="15">
        <v>79.010000000000005</v>
      </c>
    </row>
    <row r="1407" spans="1:69">
      <c r="A1407" s="71">
        <v>43400</v>
      </c>
      <c r="B1407" s="16">
        <v>85.35</v>
      </c>
      <c r="BB1407" s="75"/>
      <c r="BC1407" s="75"/>
      <c r="BE1407" s="16">
        <v>87.97</v>
      </c>
      <c r="BF1407" s="15">
        <v>127.64</v>
      </c>
      <c r="BG1407" s="15">
        <v>99.47</v>
      </c>
      <c r="BH1407" s="15">
        <v>90.14</v>
      </c>
      <c r="BI1407" s="15">
        <v>38.979999999999997</v>
      </c>
      <c r="BJ1407" s="15">
        <v>30.32</v>
      </c>
      <c r="BK1407" s="15">
        <v>36.99</v>
      </c>
      <c r="BL1407" s="15">
        <v>33.47</v>
      </c>
      <c r="BM1407" s="15">
        <v>116.08</v>
      </c>
      <c r="BN1407" s="16">
        <v>146.06</v>
      </c>
      <c r="BO1407" s="15">
        <v>11</v>
      </c>
      <c r="BP1407" s="15">
        <v>65.05</v>
      </c>
      <c r="BQ1407" s="15">
        <v>78.64</v>
      </c>
    </row>
    <row r="1408" spans="1:69">
      <c r="A1408" s="71">
        <v>43407</v>
      </c>
      <c r="B1408" s="16">
        <v>84.67</v>
      </c>
      <c r="BB1408" s="75"/>
      <c r="BC1408" s="75"/>
      <c r="BE1408" s="16">
        <v>86.9</v>
      </c>
      <c r="BF1408" s="15">
        <v>128.1</v>
      </c>
      <c r="BG1408" s="15">
        <v>104.47</v>
      </c>
      <c r="BH1408" s="15">
        <v>88.82</v>
      </c>
      <c r="BI1408" s="15">
        <v>42.42</v>
      </c>
      <c r="BJ1408" s="15">
        <v>28.84</v>
      </c>
      <c r="BK1408" s="15">
        <v>37.369999999999997</v>
      </c>
      <c r="BL1408" s="15">
        <v>36.08</v>
      </c>
      <c r="BM1408" s="15">
        <v>116.75</v>
      </c>
      <c r="BN1408" s="16">
        <v>140.66</v>
      </c>
      <c r="BO1408" s="15">
        <v>11.2</v>
      </c>
      <c r="BP1408" s="15">
        <v>65.489999999999995</v>
      </c>
      <c r="BQ1408" s="15">
        <v>79.63</v>
      </c>
    </row>
    <row r="1409" spans="1:69">
      <c r="A1409" s="71">
        <v>43414</v>
      </c>
      <c r="B1409" s="16">
        <v>85.74</v>
      </c>
      <c r="BB1409" s="75"/>
      <c r="BC1409" s="75"/>
      <c r="BE1409" s="16">
        <v>86.59</v>
      </c>
      <c r="BF1409" s="15">
        <v>124.94</v>
      </c>
      <c r="BG1409" s="15">
        <v>108.48</v>
      </c>
      <c r="BH1409" s="15">
        <v>86.48</v>
      </c>
      <c r="BI1409" s="15">
        <v>42.28</v>
      </c>
      <c r="BJ1409" s="15">
        <v>27.66</v>
      </c>
      <c r="BK1409" s="15">
        <v>35.159999999999997</v>
      </c>
      <c r="BL1409" s="15">
        <v>48.56</v>
      </c>
      <c r="BM1409" s="15">
        <v>116.59</v>
      </c>
      <c r="BN1409" s="16">
        <v>143.21</v>
      </c>
      <c r="BO1409" s="15">
        <v>11.12</v>
      </c>
      <c r="BP1409" s="15">
        <v>65.73</v>
      </c>
      <c r="BQ1409" s="15">
        <v>77.94</v>
      </c>
    </row>
    <row r="1410" spans="1:69">
      <c r="A1410" s="71">
        <v>43421</v>
      </c>
      <c r="B1410" s="16">
        <v>87.75</v>
      </c>
      <c r="BB1410" s="75"/>
      <c r="BC1410" s="75"/>
      <c r="BE1410" s="16">
        <v>87.22</v>
      </c>
      <c r="BF1410" s="15">
        <v>120.45</v>
      </c>
      <c r="BG1410" s="15">
        <v>111.22</v>
      </c>
      <c r="BH1410" s="15">
        <v>88.87</v>
      </c>
      <c r="BI1410" s="15">
        <v>43.34</v>
      </c>
      <c r="BJ1410" s="15">
        <v>28</v>
      </c>
      <c r="BK1410" s="15">
        <v>36.83</v>
      </c>
      <c r="BL1410" s="15">
        <v>47.83</v>
      </c>
      <c r="BM1410" s="15">
        <v>116.63</v>
      </c>
      <c r="BN1410" s="16">
        <v>147.12</v>
      </c>
      <c r="BO1410" s="15">
        <v>11.39</v>
      </c>
      <c r="BP1410" s="15">
        <v>66.040000000000006</v>
      </c>
      <c r="BQ1410" s="15">
        <v>79.239999999999995</v>
      </c>
    </row>
    <row r="1411" spans="1:69">
      <c r="A1411" s="71">
        <v>43428</v>
      </c>
      <c r="B1411" s="16">
        <v>87.07</v>
      </c>
      <c r="BB1411" s="75"/>
      <c r="BC1411" s="75"/>
      <c r="BE1411" s="16">
        <v>83.12</v>
      </c>
      <c r="BF1411" s="15">
        <v>122.62</v>
      </c>
      <c r="BG1411" s="15">
        <v>109.47</v>
      </c>
      <c r="BH1411" s="15">
        <v>88.99</v>
      </c>
      <c r="BI1411" s="15">
        <v>38.799999999999997</v>
      </c>
      <c r="BJ1411" s="15">
        <v>29.04</v>
      </c>
      <c r="BK1411" s="15">
        <v>36.51</v>
      </c>
      <c r="BL1411" s="15">
        <v>53.12</v>
      </c>
      <c r="BM1411" s="15">
        <v>117.31</v>
      </c>
      <c r="BN1411" s="16">
        <v>145.02000000000001</v>
      </c>
      <c r="BO1411" s="15">
        <v>10.48</v>
      </c>
      <c r="BP1411" s="15">
        <v>65.599999999999994</v>
      </c>
      <c r="BQ1411" s="15">
        <v>77.900000000000006</v>
      </c>
    </row>
    <row r="1412" spans="1:69">
      <c r="A1412" s="71">
        <v>43435</v>
      </c>
      <c r="B1412" s="16">
        <v>87.2</v>
      </c>
      <c r="BB1412" s="75"/>
      <c r="BC1412" s="75"/>
      <c r="BE1412" s="16">
        <v>83.79</v>
      </c>
      <c r="BF1412" s="15">
        <v>121.12</v>
      </c>
      <c r="BG1412" s="15">
        <v>109.35</v>
      </c>
      <c r="BH1412" s="15">
        <v>88.15</v>
      </c>
      <c r="BI1412" s="15">
        <v>41.72</v>
      </c>
      <c r="BJ1412" s="15">
        <v>27.34</v>
      </c>
      <c r="BK1412" s="15">
        <v>36.270000000000003</v>
      </c>
      <c r="BL1412" s="15">
        <v>54.55</v>
      </c>
      <c r="BM1412" s="15">
        <v>117.17</v>
      </c>
      <c r="BN1412" s="16">
        <v>147.54</v>
      </c>
      <c r="BO1412" s="15">
        <v>10.78</v>
      </c>
      <c r="BP1412" s="15">
        <v>66.709999999999994</v>
      </c>
      <c r="BQ1412" s="15">
        <v>78.209999999999994</v>
      </c>
    </row>
    <row r="1413" spans="1:69">
      <c r="A1413" s="71">
        <v>43442</v>
      </c>
      <c r="B1413" s="16">
        <v>86.57</v>
      </c>
      <c r="BB1413" s="75"/>
      <c r="BC1413" s="75"/>
      <c r="BE1413" s="16">
        <v>84.52</v>
      </c>
      <c r="BF1413" s="15">
        <v>119.94</v>
      </c>
      <c r="BG1413" s="15">
        <v>108.43</v>
      </c>
      <c r="BH1413" s="15">
        <v>87.86</v>
      </c>
      <c r="BI1413" s="15">
        <v>37.840000000000003</v>
      </c>
      <c r="BJ1413" s="15">
        <v>28.95</v>
      </c>
      <c r="BK1413" s="15">
        <v>36.770000000000003</v>
      </c>
      <c r="BL1413" s="15">
        <v>35</v>
      </c>
      <c r="BM1413" s="15">
        <v>116.04</v>
      </c>
      <c r="BN1413" s="16">
        <v>145.77000000000001</v>
      </c>
      <c r="BO1413" s="15">
        <v>11.11</v>
      </c>
      <c r="BP1413" s="15">
        <v>65.73</v>
      </c>
      <c r="BQ1413" s="15">
        <v>76.42</v>
      </c>
    </row>
    <row r="1414" spans="1:69">
      <c r="A1414" s="71">
        <v>43449</v>
      </c>
      <c r="B1414" s="16">
        <v>86.11</v>
      </c>
      <c r="BB1414" s="75"/>
      <c r="BC1414" s="75"/>
      <c r="BE1414" s="16">
        <v>86.48</v>
      </c>
      <c r="BF1414" s="15">
        <v>121.46</v>
      </c>
      <c r="BG1414" s="15">
        <v>109.08</v>
      </c>
      <c r="BH1414" s="15">
        <v>88.5</v>
      </c>
      <c r="BI1414" s="15">
        <v>41.17</v>
      </c>
      <c r="BJ1414" s="15">
        <v>28.81</v>
      </c>
      <c r="BK1414" s="15">
        <v>36.49</v>
      </c>
      <c r="BL1414" s="15">
        <v>52.17</v>
      </c>
      <c r="BM1414" s="15">
        <v>116.39</v>
      </c>
      <c r="BN1414" s="16">
        <v>140.11000000000001</v>
      </c>
      <c r="BO1414" s="15">
        <v>10.75</v>
      </c>
      <c r="BP1414" s="15">
        <v>65.89</v>
      </c>
      <c r="BQ1414" s="15">
        <v>78.13</v>
      </c>
    </row>
    <row r="1415" spans="1:69">
      <c r="A1415" s="71">
        <v>43456</v>
      </c>
      <c r="B1415" s="16">
        <v>91.01</v>
      </c>
      <c r="BB1415" s="75"/>
      <c r="BC1415" s="75"/>
      <c r="BE1415" s="16">
        <v>88.43</v>
      </c>
      <c r="BF1415" s="15">
        <v>125.33</v>
      </c>
      <c r="BG1415" s="15">
        <v>113.72</v>
      </c>
      <c r="BH1415" s="15">
        <v>95.5</v>
      </c>
      <c r="BI1415" s="15">
        <v>40.450000000000003</v>
      </c>
      <c r="BJ1415" s="15">
        <v>29.46</v>
      </c>
      <c r="BK1415" s="15">
        <v>38.18</v>
      </c>
      <c r="BL1415" s="15">
        <v>59.4</v>
      </c>
      <c r="BM1415" s="15">
        <v>116.07</v>
      </c>
      <c r="BN1415" s="16">
        <v>150.81</v>
      </c>
      <c r="BO1415" s="15">
        <v>10.47</v>
      </c>
      <c r="BP1415" s="15">
        <v>65.62</v>
      </c>
      <c r="BQ1415" s="15">
        <v>78.650000000000006</v>
      </c>
    </row>
    <row r="1416" spans="1:69">
      <c r="A1416" s="71">
        <v>43463</v>
      </c>
      <c r="B1416" s="16">
        <v>96.21</v>
      </c>
      <c r="BB1416" s="75"/>
      <c r="BC1416" s="75"/>
      <c r="BE1416" s="16">
        <v>96.51</v>
      </c>
      <c r="BF1416" s="15">
        <v>133.56</v>
      </c>
      <c r="BG1416" s="15">
        <v>113.76</v>
      </c>
      <c r="BH1416" s="15">
        <v>99</v>
      </c>
      <c r="BI1416" s="15">
        <v>47.42</v>
      </c>
      <c r="BJ1416" s="15">
        <v>27.42</v>
      </c>
      <c r="BK1416" s="15">
        <v>41.42</v>
      </c>
      <c r="BL1416" s="15">
        <v>61.7</v>
      </c>
      <c r="BM1416" s="15">
        <v>117</v>
      </c>
      <c r="BN1416" s="16">
        <v>151.91</v>
      </c>
      <c r="BO1416" s="15">
        <v>10.5</v>
      </c>
      <c r="BP1416" s="15">
        <v>65.42</v>
      </c>
      <c r="BQ1416" s="15">
        <v>77.98</v>
      </c>
    </row>
    <row r="1417" spans="1:69">
      <c r="A1417" s="71">
        <v>43470</v>
      </c>
      <c r="B1417" s="16">
        <v>104.79</v>
      </c>
      <c r="BB1417" s="75"/>
      <c r="BC1417" s="75"/>
      <c r="BE1417" s="16">
        <v>97.49</v>
      </c>
      <c r="BF1417" s="15">
        <v>138.29</v>
      </c>
      <c r="BG1417" s="15">
        <v>117.98</v>
      </c>
      <c r="BH1417" s="15">
        <v>98.55</v>
      </c>
      <c r="BI1417" s="15">
        <v>52.29</v>
      </c>
      <c r="BJ1417" s="15">
        <v>28.38</v>
      </c>
      <c r="BK1417" s="15">
        <v>37.409999999999997</v>
      </c>
      <c r="BL1417" s="15">
        <v>64.17</v>
      </c>
      <c r="BM1417" s="15">
        <v>116.77</v>
      </c>
      <c r="BN1417" s="16">
        <v>156.81</v>
      </c>
      <c r="BO1417" s="15">
        <v>10.45</v>
      </c>
      <c r="BP1417" s="15">
        <v>66.98</v>
      </c>
      <c r="BQ1417" s="15">
        <v>78.260000000000005</v>
      </c>
    </row>
    <row r="1418" spans="1:69">
      <c r="A1418" s="71">
        <v>43477</v>
      </c>
      <c r="B1418" s="16">
        <v>103.87</v>
      </c>
      <c r="BB1418" s="75"/>
      <c r="BC1418" s="75"/>
      <c r="BE1418" s="16">
        <v>101.13</v>
      </c>
      <c r="BF1418" s="15">
        <v>141.99</v>
      </c>
      <c r="BG1418" s="15">
        <v>119.83</v>
      </c>
      <c r="BH1418" s="15">
        <v>101.1</v>
      </c>
      <c r="BI1418" s="15">
        <v>52.83</v>
      </c>
      <c r="BJ1418" s="15">
        <v>30.35</v>
      </c>
      <c r="BK1418" s="15">
        <v>37.74</v>
      </c>
      <c r="BL1418" s="15">
        <v>65.28</v>
      </c>
      <c r="BM1418" s="15">
        <v>116.1</v>
      </c>
      <c r="BN1418" s="16">
        <v>163.13999999999999</v>
      </c>
      <c r="BO1418" s="15">
        <v>10.59</v>
      </c>
      <c r="BP1418" s="15">
        <v>66.180000000000007</v>
      </c>
      <c r="BQ1418" s="15">
        <v>79.67</v>
      </c>
    </row>
    <row r="1419" spans="1:69">
      <c r="A1419" s="71">
        <v>43484</v>
      </c>
      <c r="B1419" s="16">
        <v>99.96</v>
      </c>
      <c r="BB1419" s="75"/>
      <c r="BC1419" s="75"/>
      <c r="BE1419" s="16">
        <v>99.57</v>
      </c>
      <c r="BF1419" s="15">
        <v>148.04</v>
      </c>
      <c r="BG1419" s="15">
        <v>120.79</v>
      </c>
      <c r="BH1419" s="15">
        <v>101.04</v>
      </c>
      <c r="BI1419" s="15">
        <v>52.35</v>
      </c>
      <c r="BJ1419" s="15">
        <v>29.08</v>
      </c>
      <c r="BK1419" s="15">
        <v>36.340000000000003</v>
      </c>
      <c r="BL1419" s="15">
        <v>64.849999999999994</v>
      </c>
      <c r="BM1419" s="15">
        <v>116.64</v>
      </c>
      <c r="BN1419" s="16">
        <v>170.41</v>
      </c>
      <c r="BO1419" s="15">
        <v>10</v>
      </c>
      <c r="BP1419" s="15">
        <v>66.12</v>
      </c>
      <c r="BQ1419" s="15">
        <v>78.650000000000006</v>
      </c>
    </row>
    <row r="1420" spans="1:69">
      <c r="A1420" s="71">
        <v>43491</v>
      </c>
      <c r="B1420" s="16">
        <v>94.22</v>
      </c>
      <c r="BB1420" s="75"/>
      <c r="BC1420" s="75"/>
      <c r="BE1420" s="16">
        <v>101.63</v>
      </c>
      <c r="BF1420" s="15">
        <v>157.77000000000001</v>
      </c>
      <c r="BG1420" s="15">
        <v>121.46</v>
      </c>
      <c r="BH1420" s="15">
        <v>100.52</v>
      </c>
      <c r="BI1420" s="15">
        <v>51.82</v>
      </c>
      <c r="BJ1420" s="15">
        <v>30.06</v>
      </c>
      <c r="BK1420" s="15">
        <v>33.19</v>
      </c>
      <c r="BL1420" s="15">
        <v>65.92</v>
      </c>
      <c r="BM1420" s="15">
        <v>116.72</v>
      </c>
      <c r="BN1420" s="16">
        <v>181.3</v>
      </c>
      <c r="BO1420" s="15">
        <v>10</v>
      </c>
      <c r="BP1420" s="15">
        <v>66.78</v>
      </c>
      <c r="BQ1420" s="15">
        <v>79.430000000000007</v>
      </c>
    </row>
    <row r="1421" spans="1:69">
      <c r="A1421" s="71">
        <v>43498</v>
      </c>
      <c r="B1421" s="16">
        <v>92.04</v>
      </c>
      <c r="BB1421" s="75"/>
      <c r="BC1421" s="75"/>
      <c r="BE1421" s="16">
        <v>104.46</v>
      </c>
      <c r="BF1421" s="15">
        <v>165.72</v>
      </c>
      <c r="BG1421" s="15">
        <v>119.13</v>
      </c>
      <c r="BH1421" s="15">
        <v>100.5</v>
      </c>
      <c r="BI1421" s="15">
        <v>48.55</v>
      </c>
      <c r="BJ1421" s="15">
        <v>30.56</v>
      </c>
      <c r="BK1421" s="15">
        <v>33.39</v>
      </c>
      <c r="BL1421" s="15">
        <v>65.03</v>
      </c>
      <c r="BM1421" s="15">
        <v>115.93</v>
      </c>
      <c r="BN1421" s="16">
        <v>191.23</v>
      </c>
      <c r="BO1421" s="15">
        <v>10</v>
      </c>
      <c r="BP1421" s="15">
        <v>65.2</v>
      </c>
      <c r="BQ1421" s="15">
        <v>77.87</v>
      </c>
    </row>
    <row r="1422" spans="1:69">
      <c r="A1422" s="71">
        <v>43505</v>
      </c>
      <c r="B1422" s="16">
        <v>91.16</v>
      </c>
      <c r="BB1422" s="75"/>
      <c r="BC1422" s="75"/>
      <c r="BE1422" s="16">
        <v>108.09</v>
      </c>
      <c r="BF1422" s="15">
        <v>169.37</v>
      </c>
      <c r="BG1422" s="15">
        <v>121.8</v>
      </c>
      <c r="BH1422" s="15">
        <v>98.98</v>
      </c>
      <c r="BI1422" s="15">
        <v>48.86</v>
      </c>
      <c r="BJ1422" s="15">
        <v>29.99</v>
      </c>
      <c r="BK1422" s="15">
        <v>32.97</v>
      </c>
      <c r="BL1422" s="15">
        <v>64.95</v>
      </c>
      <c r="BM1422" s="15">
        <v>115.14</v>
      </c>
      <c r="BN1422" s="16">
        <v>194.93</v>
      </c>
      <c r="BO1422" s="15">
        <v>10</v>
      </c>
      <c r="BP1422" s="15">
        <v>66.56</v>
      </c>
      <c r="BQ1422" s="15">
        <v>78.67</v>
      </c>
    </row>
    <row r="1423" spans="1:69">
      <c r="A1423" s="71">
        <v>43512</v>
      </c>
      <c r="B1423" s="16">
        <v>90.94</v>
      </c>
      <c r="BB1423" s="75"/>
      <c r="BC1423" s="75"/>
      <c r="BE1423" s="16">
        <v>107.22</v>
      </c>
      <c r="BF1423" s="15">
        <v>173.45</v>
      </c>
      <c r="BG1423" s="15">
        <v>122.93</v>
      </c>
      <c r="BH1423" s="15">
        <v>102.23</v>
      </c>
      <c r="BI1423" s="15">
        <v>47.52</v>
      </c>
      <c r="BJ1423" s="15">
        <v>29.99</v>
      </c>
      <c r="BK1423" s="15">
        <v>31.44</v>
      </c>
      <c r="BL1423" s="15">
        <v>65.62</v>
      </c>
      <c r="BM1423" s="15">
        <v>115.64</v>
      </c>
      <c r="BN1423" s="16">
        <v>189.88</v>
      </c>
      <c r="BO1423" s="15">
        <v>10</v>
      </c>
      <c r="BP1423" s="15">
        <v>66.180000000000007</v>
      </c>
      <c r="BQ1423" s="15">
        <v>78.260000000000005</v>
      </c>
    </row>
    <row r="1424" spans="1:69">
      <c r="A1424" s="71">
        <v>43519</v>
      </c>
      <c r="B1424" s="16">
        <v>89.16</v>
      </c>
      <c r="BB1424" s="75"/>
      <c r="BC1424" s="75"/>
      <c r="BE1424" s="16">
        <v>108.02</v>
      </c>
      <c r="BF1424" s="15">
        <v>174.08</v>
      </c>
      <c r="BG1424" s="15">
        <v>123</v>
      </c>
      <c r="BH1424" s="15">
        <v>103.95</v>
      </c>
      <c r="BI1424" s="15">
        <v>53.75</v>
      </c>
      <c r="BJ1424" s="15">
        <v>31.26</v>
      </c>
      <c r="BK1424" s="15">
        <v>32.78</v>
      </c>
      <c r="BL1424" s="15">
        <v>65.680000000000007</v>
      </c>
      <c r="BM1424" s="15">
        <v>116.83</v>
      </c>
      <c r="BN1424" s="16">
        <v>188.15</v>
      </c>
      <c r="BO1424" s="15">
        <v>10</v>
      </c>
      <c r="BP1424" s="15">
        <v>66.11</v>
      </c>
      <c r="BQ1424" s="15">
        <v>78.72</v>
      </c>
    </row>
    <row r="1425" spans="1:69">
      <c r="A1425" s="71">
        <v>43526</v>
      </c>
      <c r="B1425" s="16">
        <v>87.96</v>
      </c>
      <c r="BB1425" s="75"/>
      <c r="BC1425" s="75"/>
      <c r="BE1425" s="16">
        <v>104.34</v>
      </c>
      <c r="BF1425" s="15">
        <v>174.25</v>
      </c>
      <c r="BG1425" s="15">
        <v>123.05</v>
      </c>
      <c r="BH1425" s="15">
        <v>102.62</v>
      </c>
      <c r="BI1425" s="15">
        <v>54.15</v>
      </c>
      <c r="BJ1425" s="15">
        <v>33.909999999999997</v>
      </c>
      <c r="BK1425" s="15">
        <v>35.590000000000003</v>
      </c>
      <c r="BL1425" s="15">
        <v>68.959999999999994</v>
      </c>
      <c r="BM1425" s="15">
        <v>117.47</v>
      </c>
      <c r="BN1425" s="16">
        <v>177.86</v>
      </c>
      <c r="BO1425" s="15">
        <v>10</v>
      </c>
      <c r="BP1425" s="15">
        <v>66.2</v>
      </c>
      <c r="BQ1425" s="15">
        <v>78.819999999999993</v>
      </c>
    </row>
    <row r="1426" spans="1:69">
      <c r="A1426" s="71">
        <v>43533</v>
      </c>
      <c r="B1426" s="16">
        <v>89.35</v>
      </c>
      <c r="BB1426" s="75"/>
      <c r="BC1426" s="75"/>
      <c r="BE1426" s="16">
        <v>103.89</v>
      </c>
      <c r="BF1426" s="15">
        <v>174.26</v>
      </c>
      <c r="BG1426" s="15">
        <v>121.74</v>
      </c>
      <c r="BH1426" s="15">
        <v>103.34</v>
      </c>
      <c r="BI1426" s="15">
        <v>55.64</v>
      </c>
      <c r="BJ1426" s="15">
        <v>34.369999999999997</v>
      </c>
      <c r="BK1426" s="15">
        <v>35.44</v>
      </c>
      <c r="BL1426" s="15">
        <v>69.239999999999995</v>
      </c>
      <c r="BM1426" s="15">
        <v>116.58</v>
      </c>
      <c r="BN1426" s="16">
        <v>176.59</v>
      </c>
      <c r="BO1426" s="15">
        <v>10.09</v>
      </c>
      <c r="BP1426" s="15">
        <v>65.86</v>
      </c>
      <c r="BQ1426" s="15">
        <v>79.27</v>
      </c>
    </row>
    <row r="1427" spans="1:69">
      <c r="A1427" s="71">
        <v>43540</v>
      </c>
      <c r="B1427" s="16">
        <v>92</v>
      </c>
      <c r="BB1427" s="75"/>
      <c r="BC1427" s="75"/>
      <c r="BE1427" s="16">
        <v>110.07</v>
      </c>
      <c r="BF1427" s="15">
        <v>175.68</v>
      </c>
      <c r="BG1427" s="15">
        <v>121.49</v>
      </c>
      <c r="BH1427" s="15">
        <v>103.9</v>
      </c>
      <c r="BI1427" s="15">
        <v>57.75</v>
      </c>
      <c r="BJ1427" s="15">
        <v>39.299999999999997</v>
      </c>
      <c r="BK1427" s="15">
        <v>32.92</v>
      </c>
      <c r="BL1427" s="15">
        <v>72.22</v>
      </c>
      <c r="BM1427" s="15">
        <v>116.64</v>
      </c>
      <c r="BN1427" s="16">
        <v>183.44</v>
      </c>
      <c r="BO1427" s="15">
        <v>10.06</v>
      </c>
      <c r="BP1427" s="15">
        <v>66.08</v>
      </c>
      <c r="BQ1427" s="15">
        <v>78.680000000000007</v>
      </c>
    </row>
    <row r="1428" spans="1:69">
      <c r="A1428" s="71">
        <v>43547</v>
      </c>
      <c r="B1428" s="16">
        <v>96.33</v>
      </c>
      <c r="BB1428" s="75"/>
      <c r="BC1428" s="75"/>
      <c r="BE1428" s="16">
        <v>119.58</v>
      </c>
      <c r="BF1428" s="15">
        <v>177.91</v>
      </c>
      <c r="BG1428" s="15">
        <v>119.98</v>
      </c>
      <c r="BH1428" s="15">
        <v>104.75</v>
      </c>
      <c r="BI1428" s="15">
        <v>62.07</v>
      </c>
      <c r="BJ1428" s="15">
        <v>40.92</v>
      </c>
      <c r="BK1428" s="15">
        <v>36.29</v>
      </c>
      <c r="BL1428" s="15">
        <v>74.53</v>
      </c>
      <c r="BM1428" s="15">
        <v>116.86</v>
      </c>
      <c r="BN1428" s="16">
        <v>194.35</v>
      </c>
      <c r="BO1428" s="15">
        <v>10.210000000000001</v>
      </c>
      <c r="BP1428" s="15">
        <v>65.989999999999995</v>
      </c>
      <c r="BQ1428" s="15">
        <v>78.56</v>
      </c>
    </row>
    <row r="1429" spans="1:69">
      <c r="A1429" s="71">
        <v>43554</v>
      </c>
      <c r="B1429" s="16">
        <v>95.48</v>
      </c>
      <c r="BB1429" s="75"/>
      <c r="BC1429" s="75"/>
      <c r="BE1429" s="16">
        <v>123.81</v>
      </c>
      <c r="BF1429" s="15">
        <v>177.99</v>
      </c>
      <c r="BG1429" s="15">
        <v>118.12</v>
      </c>
      <c r="BH1429" s="15">
        <v>104.85</v>
      </c>
      <c r="BI1429" s="15">
        <v>62.54</v>
      </c>
      <c r="BJ1429" s="15">
        <v>41.88</v>
      </c>
      <c r="BK1429" s="15">
        <v>33.72</v>
      </c>
      <c r="BL1429" s="15">
        <v>75.64</v>
      </c>
      <c r="BM1429" s="15">
        <v>117.3</v>
      </c>
      <c r="BN1429" s="16">
        <v>201.79</v>
      </c>
      <c r="BO1429" s="15">
        <v>10</v>
      </c>
      <c r="BP1429" s="15">
        <v>66.16</v>
      </c>
      <c r="BQ1429" s="15">
        <v>77.709999999999994</v>
      </c>
    </row>
    <row r="1430" spans="1:69">
      <c r="A1430" s="71">
        <v>43561</v>
      </c>
      <c r="B1430" s="16">
        <v>96.62</v>
      </c>
      <c r="BB1430" s="75"/>
      <c r="BC1430" s="75"/>
      <c r="BE1430" s="16">
        <v>128.19</v>
      </c>
      <c r="BF1430" s="15">
        <v>178.35</v>
      </c>
      <c r="BG1430" s="15">
        <v>116.84</v>
      </c>
      <c r="BH1430" s="15">
        <v>105.75</v>
      </c>
      <c r="BI1430" s="15">
        <v>62.14</v>
      </c>
      <c r="BJ1430" s="15">
        <v>42.01</v>
      </c>
      <c r="BK1430" s="15">
        <v>33.4</v>
      </c>
      <c r="BL1430" s="15">
        <v>75.59</v>
      </c>
      <c r="BM1430" s="15">
        <v>119.04</v>
      </c>
      <c r="BN1430" s="16">
        <v>199.95</v>
      </c>
      <c r="BO1430" s="15">
        <v>10</v>
      </c>
      <c r="BP1430" s="15">
        <v>66.41</v>
      </c>
      <c r="BQ1430" s="15">
        <v>78.790000000000006</v>
      </c>
    </row>
    <row r="1431" spans="1:69">
      <c r="A1431" s="71">
        <v>43568</v>
      </c>
      <c r="B1431" s="16">
        <v>96.25</v>
      </c>
      <c r="BB1431" s="75"/>
      <c r="BC1431" s="75"/>
      <c r="BE1431" s="16">
        <v>126.61</v>
      </c>
      <c r="BF1431" s="15">
        <v>179.03</v>
      </c>
      <c r="BG1431" s="15">
        <v>123.22</v>
      </c>
      <c r="BH1431" s="15">
        <v>105.51</v>
      </c>
      <c r="BI1431" s="15">
        <v>59.62</v>
      </c>
      <c r="BJ1431" s="15">
        <v>41.86</v>
      </c>
      <c r="BK1431" s="15">
        <v>35.97</v>
      </c>
      <c r="BL1431" s="15">
        <v>75.260000000000005</v>
      </c>
      <c r="BM1431" s="15">
        <v>119.43</v>
      </c>
      <c r="BN1431" s="16">
        <v>201.65</v>
      </c>
      <c r="BO1431" s="15">
        <v>10</v>
      </c>
      <c r="BP1431" s="15">
        <v>65.87</v>
      </c>
      <c r="BQ1431" s="15">
        <v>78.83</v>
      </c>
    </row>
    <row r="1432" spans="1:69">
      <c r="A1432" s="71">
        <v>43575</v>
      </c>
      <c r="B1432" s="16">
        <v>97.11</v>
      </c>
      <c r="BB1432" s="75"/>
      <c r="BC1432" s="75"/>
      <c r="BE1432" s="16">
        <v>129.83000000000001</v>
      </c>
      <c r="BF1432" s="15">
        <v>179.29</v>
      </c>
      <c r="BG1432" s="15">
        <v>122.24</v>
      </c>
      <c r="BH1432" s="15">
        <v>105.99</v>
      </c>
      <c r="BI1432" s="15">
        <v>55.83</v>
      </c>
      <c r="BJ1432" s="15">
        <v>41.36</v>
      </c>
      <c r="BK1432" s="15">
        <v>35.36</v>
      </c>
      <c r="BL1432" s="15">
        <v>76.03</v>
      </c>
      <c r="BM1432" s="15">
        <v>119.5</v>
      </c>
      <c r="BN1432" s="16">
        <v>197.2</v>
      </c>
      <c r="BO1432" s="15">
        <v>10.220000000000001</v>
      </c>
      <c r="BP1432" s="15">
        <v>65.8</v>
      </c>
      <c r="BQ1432" s="15">
        <v>77.819999999999993</v>
      </c>
    </row>
    <row r="1433" spans="1:69">
      <c r="A1433" s="71">
        <v>43582</v>
      </c>
      <c r="B1433" s="16">
        <v>100.34</v>
      </c>
      <c r="BB1433" s="75"/>
      <c r="BC1433" s="75"/>
      <c r="BE1433" s="16">
        <v>126.59</v>
      </c>
      <c r="BF1433" s="15">
        <v>176.44</v>
      </c>
      <c r="BG1433" s="15">
        <v>118.33</v>
      </c>
      <c r="BH1433" s="15">
        <v>105.22</v>
      </c>
      <c r="BI1433" s="15">
        <v>60.51</v>
      </c>
      <c r="BJ1433" s="15">
        <v>42.81</v>
      </c>
      <c r="BK1433" s="15">
        <v>35.71</v>
      </c>
      <c r="BL1433" s="15">
        <v>75.599999999999994</v>
      </c>
      <c r="BM1433" s="15">
        <v>119.06</v>
      </c>
      <c r="BN1433" s="16">
        <v>198.59</v>
      </c>
      <c r="BO1433" s="15">
        <v>10</v>
      </c>
      <c r="BP1433" s="15">
        <v>65.430000000000007</v>
      </c>
      <c r="BQ1433" s="15">
        <v>78.2</v>
      </c>
    </row>
    <row r="1434" spans="1:69">
      <c r="A1434" s="71">
        <v>43589</v>
      </c>
      <c r="B1434" s="16">
        <v>100.46</v>
      </c>
      <c r="BB1434" s="75"/>
      <c r="BC1434" s="75"/>
      <c r="BE1434" s="16">
        <v>127.17</v>
      </c>
      <c r="BF1434" s="15">
        <v>179.37</v>
      </c>
      <c r="BG1434" s="15">
        <v>117.84</v>
      </c>
      <c r="BH1434" s="15">
        <v>106.71</v>
      </c>
      <c r="BI1434" s="15">
        <v>57.56</v>
      </c>
      <c r="BJ1434" s="15">
        <v>42.29</v>
      </c>
      <c r="BK1434" s="15">
        <v>40.36</v>
      </c>
      <c r="BL1434" s="15">
        <v>73.33</v>
      </c>
      <c r="BM1434" s="15">
        <v>118.96</v>
      </c>
      <c r="BN1434" s="16">
        <v>199.41</v>
      </c>
      <c r="BO1434" s="15">
        <v>10.28</v>
      </c>
      <c r="BP1434" s="15">
        <v>66.040000000000006</v>
      </c>
      <c r="BQ1434" s="15">
        <v>77.650000000000006</v>
      </c>
    </row>
    <row r="1435" spans="1:69">
      <c r="A1435" s="71">
        <v>43596</v>
      </c>
      <c r="B1435" s="16">
        <v>101.54</v>
      </c>
      <c r="BB1435" s="75"/>
      <c r="BC1435" s="75"/>
      <c r="BE1435" s="16">
        <v>121.72</v>
      </c>
      <c r="BF1435" s="15">
        <v>178.24</v>
      </c>
      <c r="BG1435" s="15">
        <v>118.33</v>
      </c>
      <c r="BH1435" s="15">
        <v>106.81</v>
      </c>
      <c r="BI1435" s="15">
        <v>58.94</v>
      </c>
      <c r="BJ1435" s="15">
        <v>43.54</v>
      </c>
      <c r="BK1435" s="15">
        <v>37.200000000000003</v>
      </c>
      <c r="BL1435" s="15">
        <v>70.14</v>
      </c>
      <c r="BM1435" s="15">
        <v>119.84</v>
      </c>
      <c r="BN1435" s="16">
        <v>195.86</v>
      </c>
      <c r="BO1435" s="15">
        <v>10</v>
      </c>
      <c r="BP1435" s="15">
        <v>66.19</v>
      </c>
      <c r="BQ1435" s="15">
        <v>78.67</v>
      </c>
    </row>
    <row r="1436" spans="1:69">
      <c r="A1436" s="71">
        <v>43603</v>
      </c>
      <c r="B1436" s="16">
        <v>101.87</v>
      </c>
      <c r="BB1436" s="75"/>
      <c r="BC1436" s="75"/>
      <c r="BE1436" s="16">
        <v>120.09</v>
      </c>
      <c r="BF1436" s="15">
        <v>178.87</v>
      </c>
      <c r="BG1436" s="15">
        <v>120.98</v>
      </c>
      <c r="BH1436" s="15">
        <v>106.73</v>
      </c>
      <c r="BI1436" s="15">
        <v>64.66</v>
      </c>
      <c r="BJ1436" s="15">
        <v>45.31</v>
      </c>
      <c r="BK1436" s="15">
        <v>38.880000000000003</v>
      </c>
      <c r="BL1436" s="15">
        <v>76.209999999999994</v>
      </c>
      <c r="BM1436" s="15">
        <v>120.07</v>
      </c>
      <c r="BN1436" s="16">
        <v>193.21</v>
      </c>
      <c r="BO1436" s="15">
        <v>10.220000000000001</v>
      </c>
      <c r="BP1436" s="15">
        <v>66.819999999999993</v>
      </c>
      <c r="BQ1436" s="15">
        <v>78.92</v>
      </c>
    </row>
    <row r="1437" spans="1:69">
      <c r="A1437" s="71">
        <v>43610</v>
      </c>
      <c r="B1437" s="16">
        <v>100.95</v>
      </c>
      <c r="BB1437" s="75"/>
      <c r="BC1437" s="75"/>
      <c r="BE1437" s="16">
        <v>119.11</v>
      </c>
      <c r="BF1437" s="15">
        <v>178.36</v>
      </c>
      <c r="BG1437" s="15">
        <v>117.69</v>
      </c>
      <c r="BH1437" s="15">
        <v>106.12</v>
      </c>
      <c r="BI1437" s="15">
        <v>60.31</v>
      </c>
      <c r="BJ1437" s="15">
        <v>44.07</v>
      </c>
      <c r="BK1437" s="15">
        <v>38.86</v>
      </c>
      <c r="BL1437" s="15">
        <v>76.680000000000007</v>
      </c>
      <c r="BM1437" s="15">
        <v>121.79</v>
      </c>
      <c r="BN1437" s="16">
        <v>189.12</v>
      </c>
      <c r="BO1437" s="15">
        <v>10.17</v>
      </c>
      <c r="BP1437" s="15">
        <v>66.040000000000006</v>
      </c>
      <c r="BQ1437" s="15">
        <v>79.150000000000006</v>
      </c>
    </row>
    <row r="1438" spans="1:69">
      <c r="A1438" s="71">
        <v>43617</v>
      </c>
      <c r="B1438" s="16">
        <v>99.52</v>
      </c>
      <c r="BB1438" s="75"/>
      <c r="BC1438" s="75"/>
      <c r="BE1438" s="16">
        <v>114.47</v>
      </c>
      <c r="BF1438" s="15">
        <v>178.38</v>
      </c>
      <c r="BG1438" s="15">
        <v>116.62</v>
      </c>
      <c r="BH1438" s="15">
        <v>106.78</v>
      </c>
      <c r="BI1438" s="15">
        <v>57.88</v>
      </c>
      <c r="BJ1438" s="15">
        <v>46.7</v>
      </c>
      <c r="BK1438" s="15">
        <v>41.3</v>
      </c>
      <c r="BL1438" s="15">
        <v>77.2</v>
      </c>
      <c r="BM1438" s="15">
        <v>124.56</v>
      </c>
      <c r="BN1438" s="16">
        <v>185.72</v>
      </c>
      <c r="BO1438" s="15">
        <v>10.14</v>
      </c>
      <c r="BP1438" s="15">
        <v>65.430000000000007</v>
      </c>
      <c r="BQ1438" s="15">
        <v>76.97</v>
      </c>
    </row>
    <row r="1439" spans="1:69">
      <c r="A1439" s="71">
        <v>43624</v>
      </c>
      <c r="B1439" s="16">
        <v>97.03</v>
      </c>
      <c r="BB1439" s="75"/>
      <c r="BC1439" s="75"/>
      <c r="BE1439" s="16">
        <v>115.52</v>
      </c>
      <c r="BF1439" s="15">
        <v>177.97</v>
      </c>
      <c r="BG1439" s="15">
        <v>121.32</v>
      </c>
      <c r="BH1439" s="15">
        <v>106.83</v>
      </c>
      <c r="BI1439" s="15">
        <v>60.62</v>
      </c>
      <c r="BJ1439" s="15">
        <v>47.21</v>
      </c>
      <c r="BK1439" s="15">
        <v>39.58</v>
      </c>
      <c r="BL1439" s="15">
        <v>64.209999999999994</v>
      </c>
      <c r="BM1439" s="15">
        <v>124.49</v>
      </c>
      <c r="BN1439" s="16">
        <v>193</v>
      </c>
      <c r="BO1439" s="15">
        <v>10.039999999999999</v>
      </c>
      <c r="BP1439" s="15">
        <v>66.75</v>
      </c>
      <c r="BQ1439" s="15">
        <v>78.739999999999995</v>
      </c>
    </row>
    <row r="1440" spans="1:69">
      <c r="A1440" s="71">
        <v>43631</v>
      </c>
      <c r="B1440" s="16">
        <v>94.63</v>
      </c>
      <c r="BB1440" s="75"/>
      <c r="BC1440" s="75"/>
      <c r="BE1440" s="16">
        <v>116.49</v>
      </c>
      <c r="BF1440" s="15">
        <v>178.17</v>
      </c>
      <c r="BG1440" s="15">
        <v>112.42</v>
      </c>
      <c r="BH1440" s="15">
        <v>106.61</v>
      </c>
      <c r="BI1440" s="15">
        <v>62.77</v>
      </c>
      <c r="BJ1440" s="15">
        <v>45.05</v>
      </c>
      <c r="BK1440" s="15">
        <v>41.13</v>
      </c>
      <c r="BL1440" s="15">
        <v>68.23</v>
      </c>
      <c r="BM1440" s="15">
        <v>126.3</v>
      </c>
      <c r="BN1440" s="16">
        <v>191.43</v>
      </c>
      <c r="BO1440" s="15">
        <v>10.15</v>
      </c>
      <c r="BP1440" s="15">
        <v>65.900000000000006</v>
      </c>
      <c r="BQ1440" s="15">
        <v>77.709999999999994</v>
      </c>
    </row>
    <row r="1441" spans="1:69">
      <c r="A1441" s="71">
        <v>43638</v>
      </c>
      <c r="B1441" s="16">
        <v>93.96</v>
      </c>
      <c r="BB1441" s="75"/>
      <c r="BC1441" s="75"/>
      <c r="BE1441" s="16">
        <v>115.14</v>
      </c>
      <c r="BF1441" s="15">
        <v>177.28</v>
      </c>
      <c r="BG1441" s="15">
        <v>120.61</v>
      </c>
      <c r="BH1441" s="15">
        <v>103.98</v>
      </c>
      <c r="BI1441" s="15">
        <v>65.47</v>
      </c>
      <c r="BJ1441" s="15">
        <v>45.45</v>
      </c>
      <c r="BK1441" s="15">
        <v>42.95</v>
      </c>
      <c r="BL1441" s="15">
        <v>80</v>
      </c>
      <c r="BM1441" s="15">
        <v>129.58000000000001</v>
      </c>
      <c r="BN1441" s="16">
        <v>192.68</v>
      </c>
      <c r="BO1441" s="15">
        <v>10</v>
      </c>
      <c r="BP1441" s="15">
        <v>66</v>
      </c>
      <c r="BQ1441" s="15">
        <v>72</v>
      </c>
    </row>
    <row r="1442" spans="1:69">
      <c r="A1442" s="71">
        <v>43645</v>
      </c>
      <c r="B1442" s="16">
        <v>92.79</v>
      </c>
      <c r="BB1442" s="75"/>
      <c r="BC1442" s="75"/>
      <c r="BE1442" s="16">
        <v>115.94</v>
      </c>
      <c r="BF1442" s="15">
        <v>181.38</v>
      </c>
      <c r="BG1442" s="15">
        <v>116.43</v>
      </c>
      <c r="BH1442" s="15">
        <v>107.34</v>
      </c>
      <c r="BI1442" s="15">
        <v>61.17</v>
      </c>
      <c r="BJ1442" s="15">
        <v>44.48</v>
      </c>
      <c r="BK1442" s="15">
        <v>41.25</v>
      </c>
      <c r="BL1442" s="15">
        <v>78.91</v>
      </c>
      <c r="BM1442" s="15">
        <v>127.6</v>
      </c>
      <c r="BN1442" s="16">
        <v>191.56</v>
      </c>
      <c r="BO1442" s="15">
        <v>10</v>
      </c>
      <c r="BP1442" s="15">
        <v>66.23</v>
      </c>
      <c r="BQ1442" s="15">
        <v>78.56</v>
      </c>
    </row>
    <row r="1443" spans="1:69">
      <c r="A1443" s="71">
        <v>43652</v>
      </c>
      <c r="B1443" s="16">
        <v>93.75</v>
      </c>
      <c r="BB1443" s="75"/>
      <c r="BC1443" s="75"/>
      <c r="BE1443" s="16">
        <v>115.86</v>
      </c>
      <c r="BF1443" s="15">
        <v>179.81</v>
      </c>
      <c r="BG1443" s="15">
        <v>117.69</v>
      </c>
      <c r="BH1443" s="15">
        <v>107.86</v>
      </c>
      <c r="BI1443" s="15">
        <v>60.14</v>
      </c>
      <c r="BJ1443" s="15">
        <v>44.43</v>
      </c>
      <c r="BK1443" s="15">
        <v>43.98</v>
      </c>
      <c r="BL1443" s="15">
        <v>79.84</v>
      </c>
      <c r="BM1443" s="15">
        <v>127.02</v>
      </c>
      <c r="BN1443" s="16">
        <v>193.11</v>
      </c>
      <c r="BO1443" s="15">
        <v>10</v>
      </c>
      <c r="BP1443" s="15">
        <v>65.790000000000006</v>
      </c>
      <c r="BQ1443" s="15">
        <v>77.760000000000005</v>
      </c>
    </row>
    <row r="1444" spans="1:69">
      <c r="A1444" s="71">
        <v>43659</v>
      </c>
      <c r="B1444" s="16">
        <v>92.81</v>
      </c>
      <c r="BB1444" s="75"/>
      <c r="BC1444" s="75"/>
      <c r="BE1444" s="16">
        <v>114.24</v>
      </c>
      <c r="BF1444" s="15">
        <v>182.11</v>
      </c>
      <c r="BG1444" s="15">
        <v>120.71</v>
      </c>
      <c r="BH1444" s="15">
        <v>108.22</v>
      </c>
      <c r="BI1444" s="15">
        <v>64.62</v>
      </c>
      <c r="BJ1444" s="15">
        <v>44.71</v>
      </c>
      <c r="BK1444" s="15">
        <v>45.48</v>
      </c>
      <c r="BL1444" s="15">
        <v>80.81</v>
      </c>
      <c r="BM1444" s="15">
        <v>128.82</v>
      </c>
      <c r="BN1444" s="16">
        <v>194</v>
      </c>
      <c r="BO1444" s="15">
        <v>10</v>
      </c>
      <c r="BP1444" s="15">
        <v>66.3</v>
      </c>
      <c r="BQ1444" s="15">
        <v>75.430000000000007</v>
      </c>
    </row>
    <row r="1445" spans="1:69">
      <c r="A1445" s="71">
        <v>43666</v>
      </c>
      <c r="B1445" s="16">
        <v>86.11</v>
      </c>
      <c r="BB1445" s="75"/>
      <c r="BC1445" s="75"/>
      <c r="BE1445" s="16">
        <v>111.67</v>
      </c>
      <c r="BF1445" s="15">
        <v>180.32</v>
      </c>
      <c r="BG1445" s="15">
        <v>117.23</v>
      </c>
      <c r="BH1445" s="15">
        <v>107.75</v>
      </c>
      <c r="BI1445" s="15">
        <v>58.71</v>
      </c>
      <c r="BJ1445" s="15">
        <v>43.51</v>
      </c>
      <c r="BK1445" s="15">
        <v>45.54</v>
      </c>
      <c r="BL1445" s="15">
        <v>84.53</v>
      </c>
      <c r="BM1445" s="15">
        <v>124.98</v>
      </c>
      <c r="BN1445" s="16">
        <v>187.57</v>
      </c>
      <c r="BO1445" s="15">
        <v>10</v>
      </c>
      <c r="BP1445" s="15">
        <v>65.42</v>
      </c>
      <c r="BQ1445" s="15">
        <v>77.489999999999995</v>
      </c>
    </row>
    <row r="1446" spans="1:69">
      <c r="A1446" s="71">
        <v>43673</v>
      </c>
      <c r="B1446" s="16">
        <v>86.21</v>
      </c>
      <c r="BB1446" s="75"/>
      <c r="BC1446" s="75"/>
      <c r="BE1446" s="16">
        <v>106.53</v>
      </c>
      <c r="BF1446" s="15">
        <v>172.78</v>
      </c>
      <c r="BG1446" s="15">
        <v>116.86</v>
      </c>
      <c r="BH1446" s="15">
        <v>104.47</v>
      </c>
      <c r="BI1446" s="15">
        <v>59.94</v>
      </c>
      <c r="BJ1446" s="15">
        <v>44.21</v>
      </c>
      <c r="BK1446" s="15">
        <v>45.98</v>
      </c>
      <c r="BL1446" s="15">
        <v>81.22</v>
      </c>
      <c r="BM1446" s="15">
        <v>127.14</v>
      </c>
      <c r="BN1446" s="16">
        <v>190.35</v>
      </c>
      <c r="BO1446" s="15">
        <v>10.39</v>
      </c>
      <c r="BP1446" s="15">
        <v>66.150000000000006</v>
      </c>
      <c r="BQ1446" s="15">
        <v>77.12</v>
      </c>
    </row>
    <row r="1447" spans="1:69">
      <c r="A1447" s="71">
        <v>43680</v>
      </c>
      <c r="B1447" s="16">
        <v>82.97</v>
      </c>
      <c r="BB1447" s="75"/>
      <c r="BC1447" s="75"/>
      <c r="BE1447" s="16">
        <v>105.79</v>
      </c>
      <c r="BF1447" s="15">
        <v>166.52</v>
      </c>
      <c r="BG1447" s="15">
        <v>121.02</v>
      </c>
      <c r="BH1447" s="15">
        <v>104.69</v>
      </c>
      <c r="BI1447" s="15">
        <v>61.13</v>
      </c>
      <c r="BJ1447" s="15">
        <v>46.28</v>
      </c>
      <c r="BK1447" s="15">
        <v>44.6</v>
      </c>
      <c r="BL1447" s="15">
        <v>82.07</v>
      </c>
      <c r="BM1447" s="15">
        <v>124.57</v>
      </c>
      <c r="BN1447" s="16">
        <v>192.72</v>
      </c>
      <c r="BO1447" s="15">
        <v>10.61</v>
      </c>
      <c r="BP1447" s="15">
        <v>65.959999999999994</v>
      </c>
      <c r="BQ1447" s="15">
        <v>77.489999999999995</v>
      </c>
    </row>
    <row r="1448" spans="1:69">
      <c r="A1448" s="71">
        <v>43687</v>
      </c>
      <c r="B1448" s="16">
        <v>83.24</v>
      </c>
      <c r="BB1448" s="75"/>
      <c r="BC1448" s="75"/>
      <c r="BE1448" s="16">
        <v>105.82</v>
      </c>
      <c r="BF1448" s="15">
        <v>163.11000000000001</v>
      </c>
      <c r="BG1448" s="15">
        <v>117.42</v>
      </c>
      <c r="BH1448" s="15">
        <v>104.51</v>
      </c>
      <c r="BI1448" s="15">
        <v>61.16</v>
      </c>
      <c r="BJ1448" s="15">
        <v>44.69</v>
      </c>
      <c r="BK1448" s="15">
        <v>44.28</v>
      </c>
      <c r="BL1448" s="15">
        <v>84.09</v>
      </c>
      <c r="BM1448" s="15">
        <v>120.68</v>
      </c>
      <c r="BN1448" s="16">
        <v>191.04</v>
      </c>
      <c r="BO1448" s="15">
        <v>10.29</v>
      </c>
      <c r="BP1448" s="15">
        <v>65.83</v>
      </c>
      <c r="BQ1448" s="15">
        <v>78.12</v>
      </c>
    </row>
    <row r="1449" spans="1:69">
      <c r="A1449" s="71">
        <v>43694</v>
      </c>
      <c r="B1449" s="16">
        <v>82.55</v>
      </c>
      <c r="BB1449" s="75"/>
      <c r="BC1449" s="75"/>
      <c r="BE1449" s="16">
        <v>106.18</v>
      </c>
      <c r="BF1449" s="15">
        <v>161.38</v>
      </c>
      <c r="BG1449" s="15">
        <v>114.69</v>
      </c>
      <c r="BH1449" s="15">
        <v>99.14</v>
      </c>
      <c r="BI1449" s="15">
        <v>62.92</v>
      </c>
      <c r="BJ1449" s="15">
        <v>44.69</v>
      </c>
      <c r="BK1449" s="15">
        <v>45.69</v>
      </c>
      <c r="BL1449" s="15">
        <v>78.37</v>
      </c>
      <c r="BM1449" s="15">
        <v>116.28</v>
      </c>
      <c r="BN1449" s="16">
        <v>190.84</v>
      </c>
      <c r="BO1449" s="15">
        <v>10.06</v>
      </c>
      <c r="BP1449" s="15">
        <v>66.39</v>
      </c>
      <c r="BQ1449" s="15">
        <v>77.02</v>
      </c>
    </row>
    <row r="1450" spans="1:69">
      <c r="A1450" s="71">
        <v>43701</v>
      </c>
      <c r="B1450" s="16">
        <v>79.31</v>
      </c>
      <c r="BB1450" s="75"/>
      <c r="BC1450" s="75"/>
      <c r="BE1450" s="16">
        <v>104.23</v>
      </c>
      <c r="BF1450" s="15">
        <v>159.41999999999999</v>
      </c>
      <c r="BG1450" s="15">
        <v>111.08</v>
      </c>
      <c r="BH1450" s="15">
        <v>96.55</v>
      </c>
      <c r="BI1450" s="15">
        <v>62.42</v>
      </c>
      <c r="BJ1450" s="15">
        <v>43.19</v>
      </c>
      <c r="BK1450" s="15">
        <v>45.27</v>
      </c>
      <c r="BL1450" s="15">
        <v>85.19</v>
      </c>
      <c r="BM1450" s="15">
        <v>115.65</v>
      </c>
      <c r="BN1450" s="16">
        <v>192.44</v>
      </c>
      <c r="BO1450" s="15">
        <v>10.07</v>
      </c>
      <c r="BP1450" s="15">
        <v>65.45</v>
      </c>
      <c r="BQ1450" s="15">
        <v>77.73</v>
      </c>
    </row>
    <row r="1451" spans="1:69">
      <c r="A1451" s="71">
        <v>43708</v>
      </c>
      <c r="B1451" s="16">
        <v>76.290000000000006</v>
      </c>
      <c r="BB1451" s="75"/>
      <c r="BC1451" s="75"/>
      <c r="BE1451" s="16">
        <v>103.81</v>
      </c>
      <c r="BF1451" s="15">
        <v>158.35</v>
      </c>
      <c r="BG1451" s="15">
        <v>110.14</v>
      </c>
      <c r="BH1451" s="15">
        <v>94.37</v>
      </c>
      <c r="BI1451" s="15">
        <v>62.2</v>
      </c>
      <c r="BJ1451" s="15">
        <v>43.93</v>
      </c>
      <c r="BK1451" s="15">
        <v>43.94</v>
      </c>
      <c r="BL1451" s="15">
        <v>76.67</v>
      </c>
      <c r="BM1451" s="15">
        <v>115.7</v>
      </c>
      <c r="BN1451" s="16">
        <v>189.59</v>
      </c>
      <c r="BO1451" s="15">
        <v>10.199999999999999</v>
      </c>
      <c r="BP1451" s="15">
        <v>65.94</v>
      </c>
      <c r="BQ1451" s="15">
        <v>78.489999999999995</v>
      </c>
    </row>
    <row r="1452" spans="1:69">
      <c r="A1452" s="71">
        <v>43715</v>
      </c>
      <c r="B1452" s="16">
        <v>76.08</v>
      </c>
      <c r="BB1452" s="75"/>
      <c r="BC1452" s="75"/>
      <c r="BE1452" s="16">
        <v>99.09</v>
      </c>
      <c r="BF1452" s="15">
        <v>156.9</v>
      </c>
      <c r="BG1452" s="15">
        <v>101.43</v>
      </c>
      <c r="BH1452" s="15">
        <v>94.1</v>
      </c>
      <c r="BI1452" s="15">
        <v>56.28</v>
      </c>
      <c r="BJ1452" s="15">
        <v>41.47</v>
      </c>
      <c r="BK1452" s="15">
        <v>42.93</v>
      </c>
      <c r="BL1452" s="15">
        <v>70.2</v>
      </c>
      <c r="BM1452" s="15">
        <v>114.25</v>
      </c>
      <c r="BN1452" s="16">
        <v>186.95</v>
      </c>
      <c r="BO1452" s="15">
        <v>10</v>
      </c>
      <c r="BP1452" s="15">
        <v>65.790000000000006</v>
      </c>
      <c r="BQ1452" s="15">
        <v>77.22</v>
      </c>
    </row>
    <row r="1453" spans="1:69">
      <c r="A1453" s="71">
        <v>43722</v>
      </c>
      <c r="B1453" s="16">
        <v>76.19</v>
      </c>
      <c r="BB1453" s="75"/>
      <c r="BC1453" s="75"/>
      <c r="BE1453" s="16">
        <v>96.1</v>
      </c>
      <c r="BF1453" s="15">
        <v>158.16999999999999</v>
      </c>
      <c r="BG1453" s="15">
        <v>101.24</v>
      </c>
      <c r="BH1453" s="15">
        <v>93.44</v>
      </c>
      <c r="BI1453" s="15">
        <v>60.95</v>
      </c>
      <c r="BJ1453" s="15">
        <v>40.729999999999997</v>
      </c>
      <c r="BK1453" s="15">
        <v>42.11</v>
      </c>
      <c r="BL1453" s="15">
        <v>68.739999999999995</v>
      </c>
      <c r="BM1453" s="15">
        <v>113.48</v>
      </c>
      <c r="BN1453" s="16">
        <v>190.66</v>
      </c>
      <c r="BO1453" s="15">
        <v>10.119999999999999</v>
      </c>
      <c r="BP1453" s="15">
        <v>65.77</v>
      </c>
      <c r="BQ1453" s="15">
        <v>79.37</v>
      </c>
    </row>
    <row r="1454" spans="1:69">
      <c r="A1454" s="71">
        <v>43729</v>
      </c>
      <c r="B1454" s="16">
        <v>76.91</v>
      </c>
      <c r="BB1454" s="75"/>
      <c r="BC1454" s="75"/>
      <c r="BE1454" s="16">
        <v>91.19</v>
      </c>
      <c r="BF1454" s="15">
        <v>156.12</v>
      </c>
      <c r="BG1454" s="15">
        <v>99.93</v>
      </c>
      <c r="BH1454" s="15">
        <v>92.5</v>
      </c>
      <c r="BI1454" s="15">
        <v>62.69</v>
      </c>
      <c r="BJ1454" s="15">
        <v>39.18</v>
      </c>
      <c r="BK1454" s="15">
        <v>37.729999999999997</v>
      </c>
      <c r="BL1454" s="15">
        <v>67.290000000000006</v>
      </c>
      <c r="BM1454" s="15">
        <v>113.78</v>
      </c>
      <c r="BN1454" s="16">
        <v>187.72</v>
      </c>
      <c r="BO1454" s="15">
        <v>10</v>
      </c>
      <c r="BP1454" s="15">
        <v>67.97</v>
      </c>
      <c r="BQ1454" s="15">
        <v>78.13</v>
      </c>
    </row>
    <row r="1455" spans="1:69">
      <c r="A1455" s="71">
        <v>43736</v>
      </c>
      <c r="B1455" s="16">
        <v>78.48</v>
      </c>
      <c r="BB1455" s="75"/>
      <c r="BC1455" s="75"/>
      <c r="BE1455" s="16">
        <v>89.61</v>
      </c>
      <c r="BF1455" s="15">
        <v>157.21</v>
      </c>
      <c r="BG1455" s="15">
        <v>111.65</v>
      </c>
      <c r="BH1455" s="15">
        <v>92.35</v>
      </c>
      <c r="BI1455" s="15">
        <v>62.73</v>
      </c>
      <c r="BJ1455" s="15">
        <v>38.33</v>
      </c>
      <c r="BK1455" s="15">
        <v>40.83</v>
      </c>
      <c r="BL1455" s="15">
        <v>60.52</v>
      </c>
      <c r="BM1455" s="15">
        <v>113.73</v>
      </c>
      <c r="BN1455" s="16">
        <v>187.16</v>
      </c>
      <c r="BO1455" s="15">
        <v>10.53</v>
      </c>
      <c r="BP1455" s="15">
        <v>65.680000000000007</v>
      </c>
      <c r="BQ1455" s="15">
        <v>78.14</v>
      </c>
    </row>
    <row r="1456" spans="1:69">
      <c r="A1456" s="71">
        <v>43743</v>
      </c>
      <c r="B1456" s="16">
        <v>79.61</v>
      </c>
      <c r="BB1456" s="75"/>
      <c r="BC1456" s="75"/>
      <c r="BE1456" s="16">
        <v>88.21</v>
      </c>
      <c r="BF1456" s="15">
        <v>155.65</v>
      </c>
      <c r="BG1456" s="15">
        <v>102.64</v>
      </c>
      <c r="BH1456" s="15">
        <v>91.09</v>
      </c>
      <c r="BI1456" s="15">
        <v>59.42</v>
      </c>
      <c r="BJ1456" s="15">
        <v>37.71</v>
      </c>
      <c r="BK1456" s="15">
        <v>41.39</v>
      </c>
      <c r="BL1456" s="15">
        <v>57.34</v>
      </c>
      <c r="BM1456" s="15">
        <v>113.53</v>
      </c>
      <c r="BN1456" s="16">
        <v>189.79</v>
      </c>
      <c r="BO1456" s="15">
        <v>10.27</v>
      </c>
      <c r="BP1456" s="15">
        <v>64.599999999999994</v>
      </c>
      <c r="BQ1456" s="15">
        <v>78.19</v>
      </c>
    </row>
    <row r="1457" spans="1:69">
      <c r="A1457" s="71">
        <v>43750</v>
      </c>
      <c r="B1457" s="16">
        <v>78.709999999999994</v>
      </c>
      <c r="BB1457" s="75"/>
      <c r="BC1457" s="75"/>
      <c r="BE1457" s="16">
        <v>87.23</v>
      </c>
      <c r="BF1457" s="15">
        <v>147.79</v>
      </c>
      <c r="BG1457" s="15">
        <v>98.99</v>
      </c>
      <c r="BH1457" s="15">
        <v>91.98</v>
      </c>
      <c r="BI1457" s="15">
        <v>63.11</v>
      </c>
      <c r="BJ1457" s="15">
        <v>35.619999999999997</v>
      </c>
      <c r="BK1457" s="15">
        <v>39.4</v>
      </c>
      <c r="BL1457" s="15">
        <v>54.52</v>
      </c>
      <c r="BM1457" s="15">
        <v>113.29</v>
      </c>
      <c r="BN1457" s="16">
        <v>189.25</v>
      </c>
      <c r="BO1457" s="15">
        <v>10</v>
      </c>
      <c r="BP1457" s="15">
        <v>65.58</v>
      </c>
      <c r="BQ1457" s="15">
        <v>78.28</v>
      </c>
    </row>
    <row r="1458" spans="1:69">
      <c r="A1458" s="71">
        <v>43757</v>
      </c>
      <c r="B1458" s="16">
        <v>78.489999999999995</v>
      </c>
      <c r="BB1458" s="75"/>
      <c r="BC1458" s="75"/>
      <c r="BE1458" s="16">
        <v>85.78</v>
      </c>
      <c r="BF1458" s="15">
        <v>142.33000000000001</v>
      </c>
      <c r="BG1458" s="15">
        <v>97.53</v>
      </c>
      <c r="BH1458" s="15">
        <v>92.98</v>
      </c>
      <c r="BI1458" s="15">
        <v>57.42</v>
      </c>
      <c r="BJ1458" s="15">
        <v>34.44</v>
      </c>
      <c r="BK1458" s="15">
        <v>36.29</v>
      </c>
      <c r="BL1458" s="15">
        <v>56.48</v>
      </c>
      <c r="BM1458" s="15">
        <v>111.17</v>
      </c>
      <c r="BN1458" s="16">
        <v>186.24</v>
      </c>
      <c r="BO1458" s="15">
        <v>10.3</v>
      </c>
      <c r="BP1458" s="15">
        <v>65.540000000000006</v>
      </c>
      <c r="BQ1458" s="15">
        <v>78.540000000000006</v>
      </c>
    </row>
    <row r="1459" spans="1:69">
      <c r="A1459" s="71">
        <v>43764</v>
      </c>
      <c r="B1459" s="16">
        <v>78.31</v>
      </c>
      <c r="BB1459" s="75"/>
      <c r="BC1459" s="75"/>
      <c r="BE1459" s="16">
        <v>87.25</v>
      </c>
      <c r="BF1459" s="15">
        <v>141.80000000000001</v>
      </c>
      <c r="BG1459" s="15">
        <v>98.47</v>
      </c>
      <c r="BH1459" s="15">
        <v>92.96</v>
      </c>
      <c r="BI1459" s="15">
        <v>55.02</v>
      </c>
      <c r="BJ1459" s="15">
        <v>32.85</v>
      </c>
      <c r="BK1459" s="15">
        <v>37.270000000000003</v>
      </c>
      <c r="BL1459" s="15">
        <v>55.42</v>
      </c>
      <c r="BM1459" s="15">
        <v>111.41</v>
      </c>
      <c r="BN1459" s="16">
        <v>179.49</v>
      </c>
      <c r="BO1459" s="15">
        <v>10.220000000000001</v>
      </c>
      <c r="BP1459" s="15">
        <v>65.540000000000006</v>
      </c>
      <c r="BQ1459" s="15">
        <v>77.819999999999993</v>
      </c>
    </row>
    <row r="1460" spans="1:69">
      <c r="A1460" s="71">
        <v>43771</v>
      </c>
      <c r="B1460" s="16">
        <v>78.92</v>
      </c>
      <c r="BB1460" s="75"/>
      <c r="BC1460" s="75"/>
      <c r="BE1460" s="16">
        <v>86.96</v>
      </c>
      <c r="BF1460" s="15">
        <v>135.16</v>
      </c>
      <c r="BG1460" s="15">
        <v>108.07</v>
      </c>
      <c r="BH1460" s="15">
        <v>93.11</v>
      </c>
      <c r="BI1460" s="15">
        <v>55</v>
      </c>
      <c r="BJ1460" s="15">
        <v>33.92</v>
      </c>
      <c r="BK1460" s="15">
        <v>35.909999999999997</v>
      </c>
      <c r="BL1460" s="15">
        <v>53.4</v>
      </c>
      <c r="BM1460" s="15">
        <v>111.49</v>
      </c>
      <c r="BN1460" s="16">
        <v>176.21</v>
      </c>
      <c r="BO1460" s="15">
        <v>10.08</v>
      </c>
      <c r="BP1460" s="15">
        <v>65.540000000000006</v>
      </c>
      <c r="BQ1460" s="15">
        <v>77.11</v>
      </c>
    </row>
    <row r="1461" spans="1:69">
      <c r="A1461" s="71">
        <v>43778</v>
      </c>
      <c r="B1461" s="16">
        <v>78.5</v>
      </c>
      <c r="BB1461" s="75"/>
      <c r="BC1461" s="75"/>
      <c r="BE1461" s="16">
        <v>86.84</v>
      </c>
      <c r="BF1461" s="15">
        <v>129.22</v>
      </c>
      <c r="BG1461" s="15">
        <v>103.22</v>
      </c>
      <c r="BH1461" s="15">
        <v>93.82</v>
      </c>
      <c r="BI1461" s="15">
        <v>54.32</v>
      </c>
      <c r="BJ1461" s="15">
        <v>32.15</v>
      </c>
      <c r="BK1461" s="15">
        <v>35.22</v>
      </c>
      <c r="BL1461" s="15">
        <v>60.47</v>
      </c>
      <c r="BM1461" s="15">
        <v>111.5</v>
      </c>
      <c r="BN1461" s="16">
        <v>174.81</v>
      </c>
      <c r="BO1461" s="15">
        <v>10.11</v>
      </c>
      <c r="BP1461" s="15">
        <v>64.39</v>
      </c>
      <c r="BQ1461" s="15">
        <v>77.290000000000006</v>
      </c>
    </row>
    <row r="1462" spans="1:69">
      <c r="A1462" s="71">
        <v>43785</v>
      </c>
      <c r="B1462" s="16">
        <v>78.31</v>
      </c>
      <c r="BB1462" s="75"/>
      <c r="BC1462" s="75"/>
      <c r="BE1462" s="16">
        <v>88.39</v>
      </c>
      <c r="BF1462" s="15">
        <v>127.62</v>
      </c>
      <c r="BG1462" s="15">
        <v>102.23</v>
      </c>
      <c r="BH1462" s="15">
        <v>93.19</v>
      </c>
      <c r="BI1462" s="15">
        <v>55.29</v>
      </c>
      <c r="BJ1462" s="15">
        <v>32.03</v>
      </c>
      <c r="BK1462" s="15">
        <v>34.07</v>
      </c>
      <c r="BL1462" s="15">
        <v>61.82</v>
      </c>
      <c r="BM1462" s="15">
        <v>112.09</v>
      </c>
      <c r="BN1462" s="16">
        <v>171.91</v>
      </c>
      <c r="BO1462" s="15">
        <v>10</v>
      </c>
      <c r="BP1462" s="15">
        <v>65.31</v>
      </c>
      <c r="BQ1462" s="15">
        <v>78.78</v>
      </c>
    </row>
    <row r="1463" spans="1:69">
      <c r="A1463" s="71">
        <v>43792</v>
      </c>
      <c r="B1463" s="16">
        <v>77</v>
      </c>
      <c r="BB1463" s="75"/>
      <c r="BC1463" s="75"/>
      <c r="BE1463" s="16">
        <v>88.76</v>
      </c>
      <c r="BF1463" s="15">
        <v>125.39</v>
      </c>
      <c r="BG1463" s="15">
        <v>102.67</v>
      </c>
      <c r="BH1463" s="15">
        <v>93.02</v>
      </c>
      <c r="BI1463" s="15">
        <v>56.37</v>
      </c>
      <c r="BJ1463" s="15">
        <v>33.25</v>
      </c>
      <c r="BK1463" s="15">
        <v>37.03</v>
      </c>
      <c r="BL1463" s="15">
        <v>64.44</v>
      </c>
      <c r="BM1463" s="15">
        <v>111.39</v>
      </c>
      <c r="BN1463" s="16">
        <v>175.77</v>
      </c>
      <c r="BO1463" s="15">
        <v>10.09</v>
      </c>
      <c r="BP1463" s="15">
        <v>65.3</v>
      </c>
      <c r="BQ1463" s="15">
        <v>78.8</v>
      </c>
    </row>
    <row r="1464" spans="1:69">
      <c r="A1464" s="71">
        <v>43799</v>
      </c>
      <c r="B1464" s="16">
        <v>79.5</v>
      </c>
      <c r="BB1464" s="75"/>
      <c r="BC1464" s="75"/>
      <c r="BE1464" s="16">
        <v>91.44</v>
      </c>
      <c r="BF1464" s="15">
        <v>126.2</v>
      </c>
      <c r="BG1464" s="15">
        <v>108.21</v>
      </c>
      <c r="BH1464" s="15">
        <v>91.79</v>
      </c>
      <c r="BI1464" s="15">
        <v>63.51</v>
      </c>
      <c r="BJ1464" s="15">
        <v>33.67</v>
      </c>
      <c r="BK1464" s="15">
        <v>36.159999999999997</v>
      </c>
      <c r="BL1464" s="15">
        <v>62.76</v>
      </c>
      <c r="BM1464" s="15">
        <v>110.89</v>
      </c>
      <c r="BN1464" s="16">
        <v>173.61</v>
      </c>
      <c r="BO1464" s="15">
        <v>10</v>
      </c>
      <c r="BP1464" s="15">
        <v>65.510000000000005</v>
      </c>
      <c r="BQ1464" s="15">
        <v>77.239999999999995</v>
      </c>
    </row>
    <row r="1465" spans="1:69">
      <c r="A1465" s="71">
        <v>43806</v>
      </c>
      <c r="B1465" s="16">
        <v>82.59</v>
      </c>
      <c r="BB1465" s="75"/>
      <c r="BC1465" s="75"/>
      <c r="BE1465" s="16">
        <v>98.5</v>
      </c>
      <c r="BF1465" s="15">
        <v>125.36</v>
      </c>
      <c r="BG1465" s="15">
        <v>103.06</v>
      </c>
      <c r="BH1465" s="15">
        <v>93.04</v>
      </c>
      <c r="BI1465" s="15">
        <v>61.85</v>
      </c>
      <c r="BJ1465" s="15">
        <v>35.549999999999997</v>
      </c>
      <c r="BK1465" s="15">
        <v>36.880000000000003</v>
      </c>
      <c r="BL1465" s="15">
        <v>60.34</v>
      </c>
      <c r="BM1465" s="15">
        <v>111.8</v>
      </c>
      <c r="BN1465" s="16">
        <v>172.48</v>
      </c>
      <c r="BO1465" s="15">
        <v>10</v>
      </c>
      <c r="BP1465" s="15">
        <v>65.400000000000006</v>
      </c>
      <c r="BQ1465" s="15">
        <v>78.7</v>
      </c>
    </row>
    <row r="1466" spans="1:69">
      <c r="A1466" s="71">
        <v>43813</v>
      </c>
      <c r="B1466" s="16">
        <v>84.89</v>
      </c>
      <c r="BB1466" s="75"/>
      <c r="BC1466" s="75"/>
      <c r="BE1466" s="16">
        <v>102.07</v>
      </c>
      <c r="BF1466" s="15">
        <v>124.93</v>
      </c>
      <c r="BG1466" s="15">
        <v>104.6</v>
      </c>
      <c r="BH1466" s="15">
        <v>91.33</v>
      </c>
      <c r="BI1466" s="15">
        <v>64.95</v>
      </c>
      <c r="BJ1466" s="15">
        <v>37.32</v>
      </c>
      <c r="BK1466" s="15">
        <v>38.450000000000003</v>
      </c>
      <c r="BL1466" s="15">
        <v>65.900000000000006</v>
      </c>
      <c r="BM1466" s="15">
        <v>109.07</v>
      </c>
      <c r="BN1466" s="16">
        <v>173.58</v>
      </c>
      <c r="BO1466" s="15">
        <v>10</v>
      </c>
      <c r="BP1466" s="15">
        <v>65.42</v>
      </c>
      <c r="BQ1466" s="15">
        <v>77.42</v>
      </c>
    </row>
    <row r="1467" spans="1:69">
      <c r="A1467" s="71">
        <v>43820</v>
      </c>
      <c r="B1467" s="16">
        <v>85.54</v>
      </c>
      <c r="BB1467" s="75"/>
      <c r="BC1467" s="75"/>
      <c r="BE1467" s="16">
        <v>96.67</v>
      </c>
      <c r="BF1467" s="15">
        <v>126.59</v>
      </c>
      <c r="BG1467" s="15">
        <v>102.8</v>
      </c>
      <c r="BH1467" s="15">
        <v>89.33</v>
      </c>
      <c r="BI1467" s="15">
        <v>65.19</v>
      </c>
      <c r="BJ1467" s="15">
        <v>38.83</v>
      </c>
      <c r="BK1467" s="15">
        <v>35.06</v>
      </c>
      <c r="BL1467" s="15">
        <v>66.17</v>
      </c>
      <c r="BM1467" s="15">
        <v>113.06</v>
      </c>
      <c r="BN1467" s="16">
        <v>173.56</v>
      </c>
      <c r="BO1467" s="15">
        <v>10</v>
      </c>
      <c r="BP1467" s="15">
        <v>65.790000000000006</v>
      </c>
      <c r="BQ1467" s="15">
        <v>75.540000000000006</v>
      </c>
    </row>
    <row r="1468" spans="1:69">
      <c r="A1468" s="71">
        <v>43827</v>
      </c>
      <c r="B1468" s="16">
        <v>85.5</v>
      </c>
      <c r="BB1468" s="75"/>
      <c r="BC1468" s="75"/>
      <c r="BE1468" s="16">
        <v>95.18</v>
      </c>
      <c r="BF1468" s="15">
        <v>126.4</v>
      </c>
      <c r="BG1468" s="15">
        <v>108.36</v>
      </c>
      <c r="BH1468" s="15">
        <v>89.94</v>
      </c>
      <c r="BI1468" s="15">
        <v>66.58</v>
      </c>
      <c r="BJ1468" s="15">
        <v>36.94</v>
      </c>
      <c r="BK1468" s="15">
        <v>37.159999999999997</v>
      </c>
      <c r="BL1468" s="15">
        <v>63.42</v>
      </c>
      <c r="BM1468" s="15">
        <v>111.27</v>
      </c>
      <c r="BN1468" s="16">
        <v>174.18</v>
      </c>
      <c r="BO1468" s="15">
        <v>10</v>
      </c>
      <c r="BP1468" s="15">
        <v>64.930000000000007</v>
      </c>
      <c r="BQ1468" s="15">
        <v>76.599999999999994</v>
      </c>
    </row>
    <row r="1469" spans="1:69">
      <c r="A1469" s="71">
        <v>43834</v>
      </c>
      <c r="B1469" s="16">
        <v>90.49</v>
      </c>
      <c r="BB1469" s="75"/>
      <c r="BC1469" s="75"/>
      <c r="BE1469" s="16">
        <v>97.35</v>
      </c>
      <c r="BF1469" s="15">
        <v>125.4</v>
      </c>
      <c r="BG1469" s="15">
        <v>103.2</v>
      </c>
      <c r="BH1469" s="15">
        <v>89.33</v>
      </c>
      <c r="BI1469" s="15">
        <v>58.32</v>
      </c>
      <c r="BJ1469" s="15">
        <v>37.64</v>
      </c>
      <c r="BK1469" s="15">
        <v>37.01</v>
      </c>
      <c r="BL1469" s="15">
        <v>64.959999999999994</v>
      </c>
      <c r="BM1469" s="15">
        <v>111</v>
      </c>
      <c r="BN1469" s="16">
        <v>179.71</v>
      </c>
      <c r="BO1469" s="15">
        <v>10</v>
      </c>
      <c r="BP1469" s="15">
        <v>65.08</v>
      </c>
      <c r="BQ1469" s="15">
        <v>77.209999999999994</v>
      </c>
    </row>
    <row r="1470" spans="1:69">
      <c r="A1470" s="71">
        <v>43841</v>
      </c>
      <c r="B1470" s="16">
        <v>91.46</v>
      </c>
      <c r="BB1470" s="75"/>
      <c r="BC1470" s="75"/>
      <c r="BE1470" s="16">
        <v>97.28</v>
      </c>
      <c r="BF1470" s="15">
        <v>123.59</v>
      </c>
      <c r="BG1470" s="15">
        <v>103.91</v>
      </c>
      <c r="BH1470" s="15">
        <v>89.91</v>
      </c>
      <c r="BI1470" s="15">
        <v>65.98</v>
      </c>
      <c r="BJ1470" s="15">
        <v>38.26</v>
      </c>
      <c r="BK1470" s="15">
        <v>41.21</v>
      </c>
      <c r="BL1470" s="15">
        <v>66.17</v>
      </c>
      <c r="BM1470" s="15">
        <v>109.58</v>
      </c>
      <c r="BN1470" s="16">
        <v>182.3</v>
      </c>
      <c r="BO1470" s="15">
        <v>10</v>
      </c>
      <c r="BP1470" s="15">
        <v>64.760000000000005</v>
      </c>
      <c r="BQ1470" s="15">
        <v>79.540000000000006</v>
      </c>
    </row>
    <row r="1471" spans="1:69">
      <c r="A1471" s="71">
        <v>43848</v>
      </c>
      <c r="B1471" s="16">
        <v>90.96</v>
      </c>
      <c r="BB1471" s="75"/>
      <c r="BC1471" s="75"/>
      <c r="BE1471" s="16">
        <v>90.65</v>
      </c>
      <c r="BF1471" s="15">
        <v>127.19</v>
      </c>
      <c r="BG1471" s="15">
        <v>102.25</v>
      </c>
      <c r="BH1471" s="15">
        <v>88.88</v>
      </c>
      <c r="BI1471" s="15">
        <v>66.66</v>
      </c>
      <c r="BJ1471" s="15">
        <v>38.57</v>
      </c>
      <c r="BK1471" s="15">
        <v>43.03</v>
      </c>
      <c r="BL1471" s="15">
        <v>62.7</v>
      </c>
      <c r="BM1471" s="15">
        <v>111.59</v>
      </c>
      <c r="BN1471" s="16">
        <v>185.94</v>
      </c>
      <c r="BO1471" s="15">
        <v>10</v>
      </c>
      <c r="BP1471" s="15">
        <v>65.48</v>
      </c>
      <c r="BQ1471" s="15">
        <v>77.540000000000006</v>
      </c>
    </row>
    <row r="1472" spans="1:69">
      <c r="A1472" s="71">
        <v>43855</v>
      </c>
      <c r="B1472" s="16">
        <v>90.9</v>
      </c>
      <c r="BB1472" s="75"/>
      <c r="BC1472" s="75"/>
      <c r="BE1472" s="16">
        <v>87.83</v>
      </c>
      <c r="BF1472" s="15">
        <v>128.6</v>
      </c>
      <c r="BG1472" s="15">
        <v>106.45</v>
      </c>
      <c r="BH1472" s="15">
        <v>89.33</v>
      </c>
      <c r="BI1472" s="15">
        <v>65.7</v>
      </c>
      <c r="BJ1472" s="15">
        <v>37.549999999999997</v>
      </c>
      <c r="BK1472" s="15">
        <v>39.409999999999997</v>
      </c>
      <c r="BL1472" s="15">
        <v>60.05</v>
      </c>
      <c r="BM1472" s="15">
        <v>109.56</v>
      </c>
      <c r="BN1472" s="16">
        <v>184.54</v>
      </c>
      <c r="BO1472" s="15">
        <v>10</v>
      </c>
      <c r="BP1472" s="15">
        <v>65.25</v>
      </c>
      <c r="BQ1472" s="15">
        <v>78.069999999999993</v>
      </c>
    </row>
    <row r="1473" spans="1:69">
      <c r="A1473" s="71">
        <v>43862</v>
      </c>
      <c r="B1473" s="16">
        <v>88.75</v>
      </c>
      <c r="BB1473" s="75"/>
      <c r="BC1473" s="75"/>
      <c r="BE1473" s="16">
        <v>90.28</v>
      </c>
      <c r="BF1473" s="15">
        <v>130.72</v>
      </c>
      <c r="BG1473" s="15">
        <v>106.32</v>
      </c>
      <c r="BH1473" s="15">
        <v>89.6</v>
      </c>
      <c r="BI1473" s="15">
        <v>65</v>
      </c>
      <c r="BJ1473" s="15">
        <v>38.479999999999997</v>
      </c>
      <c r="BK1473" s="15">
        <v>45.51</v>
      </c>
      <c r="BL1473" s="15">
        <v>66.36</v>
      </c>
      <c r="BM1473" s="15">
        <v>106.24</v>
      </c>
      <c r="BN1473" s="16">
        <v>186.44</v>
      </c>
      <c r="BO1473" s="15">
        <v>10</v>
      </c>
      <c r="BP1473" s="15">
        <v>64.849999999999994</v>
      </c>
      <c r="BQ1473" s="15">
        <v>78.19</v>
      </c>
    </row>
    <row r="1474" spans="1:69">
      <c r="A1474" s="71">
        <v>43869</v>
      </c>
      <c r="B1474" s="16">
        <v>85.82</v>
      </c>
      <c r="BB1474" s="75"/>
      <c r="BC1474" s="75"/>
      <c r="BE1474" s="16">
        <v>85.69</v>
      </c>
      <c r="BF1474" s="15">
        <v>133.77000000000001</v>
      </c>
      <c r="BG1474" s="15">
        <v>98.27</v>
      </c>
      <c r="BH1474" s="15">
        <v>89.33</v>
      </c>
      <c r="BI1474" s="15">
        <v>64.73</v>
      </c>
      <c r="BJ1474" s="15">
        <v>41.49</v>
      </c>
      <c r="BK1474" s="15">
        <v>44.52</v>
      </c>
      <c r="BL1474" s="15">
        <v>52.26</v>
      </c>
      <c r="BM1474" s="15">
        <v>105.83</v>
      </c>
      <c r="BN1474" s="16">
        <v>185.48</v>
      </c>
      <c r="BO1474" s="15">
        <v>10</v>
      </c>
      <c r="BP1474" s="15">
        <v>65.44</v>
      </c>
      <c r="BQ1474" s="15">
        <v>77.72</v>
      </c>
    </row>
    <row r="1475" spans="1:69">
      <c r="A1475" s="71">
        <v>43876</v>
      </c>
      <c r="B1475" s="16">
        <v>81.62</v>
      </c>
      <c r="BB1475" s="75"/>
      <c r="BC1475" s="75"/>
      <c r="BE1475" s="16">
        <v>88.84</v>
      </c>
      <c r="BF1475" s="15">
        <v>138.13999999999999</v>
      </c>
      <c r="BG1475" s="15">
        <v>98.5</v>
      </c>
      <c r="BH1475" s="15">
        <v>89.37</v>
      </c>
      <c r="BI1475" s="15">
        <v>63.47</v>
      </c>
      <c r="BJ1475" s="15">
        <v>40.1</v>
      </c>
      <c r="BK1475" s="15">
        <v>46.55</v>
      </c>
      <c r="BL1475" s="15">
        <v>49.78</v>
      </c>
      <c r="BM1475" s="15">
        <v>102.77</v>
      </c>
      <c r="BN1475" s="16">
        <v>187.93</v>
      </c>
      <c r="BO1475" s="15">
        <v>10</v>
      </c>
      <c r="BP1475" s="15">
        <v>65.260000000000005</v>
      </c>
      <c r="BQ1475" s="15">
        <v>77.39</v>
      </c>
    </row>
    <row r="1476" spans="1:69">
      <c r="A1476" s="71">
        <v>43883</v>
      </c>
      <c r="B1476" s="16">
        <v>78.39</v>
      </c>
      <c r="BB1476" s="75"/>
      <c r="BC1476" s="75"/>
      <c r="BE1476" s="16">
        <v>88.49</v>
      </c>
      <c r="BF1476" s="15">
        <v>139.61000000000001</v>
      </c>
      <c r="BG1476" s="15">
        <v>98.99</v>
      </c>
      <c r="BH1476" s="15">
        <v>89.12</v>
      </c>
      <c r="BI1476" s="15">
        <v>62.77</v>
      </c>
      <c r="BJ1476" s="15">
        <v>36.04</v>
      </c>
      <c r="BK1476" s="15">
        <v>46.3</v>
      </c>
      <c r="BL1476" s="15">
        <v>56.24</v>
      </c>
      <c r="BM1476" s="15">
        <v>99.87</v>
      </c>
      <c r="BN1476" s="16">
        <v>179.11</v>
      </c>
      <c r="BO1476" s="15">
        <v>10</v>
      </c>
      <c r="BP1476" s="15">
        <v>64.790000000000006</v>
      </c>
      <c r="BQ1476" s="15">
        <v>77.510000000000005</v>
      </c>
    </row>
    <row r="1477" spans="1:69">
      <c r="A1477" s="71">
        <v>43890</v>
      </c>
      <c r="B1477" s="16">
        <v>76.709999999999994</v>
      </c>
      <c r="BB1477" s="75"/>
      <c r="BC1477" s="75"/>
      <c r="BE1477" s="16">
        <v>91.68</v>
      </c>
      <c r="BF1477" s="15">
        <v>139.31</v>
      </c>
      <c r="BG1477" s="15">
        <v>103.37</v>
      </c>
      <c r="BH1477" s="15">
        <v>89.4</v>
      </c>
      <c r="BI1477" s="15">
        <v>63.71</v>
      </c>
      <c r="BJ1477" s="15">
        <v>37.64</v>
      </c>
      <c r="BK1477" s="15">
        <v>45.2</v>
      </c>
      <c r="BL1477" s="15">
        <v>66.650000000000006</v>
      </c>
      <c r="BM1477" s="15">
        <v>95.92</v>
      </c>
      <c r="BN1477" s="16">
        <v>170.55</v>
      </c>
      <c r="BO1477" s="15">
        <v>10</v>
      </c>
      <c r="BP1477" s="15">
        <v>65</v>
      </c>
      <c r="BQ1477" s="15">
        <v>76.72</v>
      </c>
    </row>
    <row r="1478" spans="1:69">
      <c r="A1478" s="71">
        <v>43897</v>
      </c>
      <c r="B1478" s="16">
        <v>76.58</v>
      </c>
      <c r="BB1478" s="75"/>
      <c r="BC1478" s="75"/>
      <c r="BE1478" s="16">
        <v>100.07</v>
      </c>
      <c r="BF1478" s="15">
        <v>142.69</v>
      </c>
      <c r="BG1478" s="15">
        <v>104.79</v>
      </c>
      <c r="BH1478" s="15">
        <v>88.1</v>
      </c>
      <c r="BI1478" s="15">
        <v>62.1</v>
      </c>
      <c r="BJ1478" s="15">
        <v>37.03</v>
      </c>
      <c r="BK1478" s="15">
        <v>43.26</v>
      </c>
      <c r="BL1478" s="15">
        <v>63.57</v>
      </c>
      <c r="BM1478" s="15">
        <v>99.53</v>
      </c>
      <c r="BN1478" s="16">
        <v>167.9</v>
      </c>
      <c r="BO1478" s="15">
        <v>10</v>
      </c>
      <c r="BP1478" s="15">
        <v>65.41</v>
      </c>
      <c r="BQ1478" s="15">
        <v>78.02</v>
      </c>
    </row>
    <row r="1479" spans="1:69">
      <c r="A1479" s="71">
        <v>43904</v>
      </c>
      <c r="B1479" s="16">
        <v>80.33</v>
      </c>
      <c r="BB1479" s="75"/>
      <c r="BC1479" s="75"/>
      <c r="BE1479" s="16">
        <v>104.5</v>
      </c>
      <c r="BF1479" s="15">
        <v>149.41</v>
      </c>
      <c r="BG1479" s="15">
        <v>107.02</v>
      </c>
      <c r="BH1479" s="15">
        <v>90.74</v>
      </c>
      <c r="BI1479" s="15">
        <v>68.959999999999994</v>
      </c>
      <c r="BJ1479" s="15">
        <v>35.46</v>
      </c>
      <c r="BK1479" s="15">
        <v>41.72</v>
      </c>
      <c r="BL1479" s="15">
        <v>66.209999999999994</v>
      </c>
      <c r="BM1479" s="15">
        <v>100.1</v>
      </c>
      <c r="BN1479" s="16">
        <v>174.73</v>
      </c>
      <c r="BO1479" s="15">
        <v>10</v>
      </c>
      <c r="BP1479" s="15">
        <v>65.11</v>
      </c>
      <c r="BQ1479" s="15">
        <v>77.17</v>
      </c>
    </row>
    <row r="1480" spans="1:69">
      <c r="A1480" s="71">
        <v>43911</v>
      </c>
      <c r="B1480" s="16">
        <v>87.51</v>
      </c>
      <c r="BB1480" s="75"/>
      <c r="BC1480" s="75"/>
      <c r="BE1480" s="16">
        <v>118.51</v>
      </c>
      <c r="BF1480" s="15">
        <v>146.09</v>
      </c>
      <c r="BG1480" s="15">
        <v>108.39</v>
      </c>
      <c r="BH1480" s="15">
        <v>91.22</v>
      </c>
      <c r="BI1480" s="15">
        <v>66.64</v>
      </c>
      <c r="BJ1480" s="15">
        <v>35.76</v>
      </c>
      <c r="BK1480" s="15">
        <v>44.18</v>
      </c>
      <c r="BL1480" s="15">
        <v>67.95</v>
      </c>
      <c r="BM1480" s="15">
        <v>101.07</v>
      </c>
      <c r="BN1480" s="16">
        <v>171.86</v>
      </c>
      <c r="BO1480" s="15">
        <v>10</v>
      </c>
      <c r="BP1480" s="15">
        <v>64.97</v>
      </c>
      <c r="BQ1480" s="15">
        <v>78.06</v>
      </c>
    </row>
    <row r="1481" spans="1:69">
      <c r="A1481" s="71">
        <v>43918</v>
      </c>
      <c r="B1481" s="16">
        <v>83.68</v>
      </c>
      <c r="BB1481" s="75"/>
      <c r="BC1481" s="75"/>
      <c r="BE1481" s="16">
        <v>125.79</v>
      </c>
      <c r="BF1481" s="15">
        <v>152.25</v>
      </c>
      <c r="BG1481" s="15">
        <v>114.99</v>
      </c>
      <c r="BH1481" s="15">
        <v>96.47</v>
      </c>
      <c r="BI1481" s="15">
        <v>61.5</v>
      </c>
      <c r="BJ1481" s="15">
        <v>38.39</v>
      </c>
      <c r="BK1481" s="15">
        <v>45.66</v>
      </c>
      <c r="BL1481" s="15">
        <v>70.27</v>
      </c>
      <c r="BM1481" s="15">
        <v>109.3</v>
      </c>
      <c r="BN1481" s="16">
        <v>170.72</v>
      </c>
      <c r="BO1481" s="15">
        <v>10</v>
      </c>
      <c r="BP1481" s="15">
        <v>66.19</v>
      </c>
      <c r="BQ1481" s="15">
        <v>79.19</v>
      </c>
    </row>
    <row r="1482" spans="1:69">
      <c r="A1482" s="71">
        <v>43925</v>
      </c>
      <c r="B1482" s="16">
        <v>66.61</v>
      </c>
      <c r="BB1482" s="75"/>
      <c r="BC1482" s="75"/>
      <c r="BE1482" s="16">
        <v>105.56</v>
      </c>
      <c r="BF1482" s="15">
        <v>141.55000000000001</v>
      </c>
      <c r="BG1482" s="15">
        <v>107.92</v>
      </c>
      <c r="BH1482" s="15">
        <v>96.67</v>
      </c>
      <c r="BI1482" s="15">
        <v>63.47</v>
      </c>
      <c r="BJ1482" s="15">
        <v>36.46</v>
      </c>
      <c r="BK1482" s="15">
        <v>46.45</v>
      </c>
      <c r="BL1482" s="15">
        <v>70.64</v>
      </c>
      <c r="BM1482" s="15">
        <v>97.53</v>
      </c>
      <c r="BN1482" s="16">
        <v>138.47999999999999</v>
      </c>
      <c r="BO1482" s="15">
        <v>10</v>
      </c>
      <c r="BP1482" s="15">
        <v>65.12</v>
      </c>
      <c r="BQ1482" s="15">
        <v>76.44</v>
      </c>
    </row>
    <row r="1483" spans="1:69">
      <c r="A1483" s="71">
        <v>43932</v>
      </c>
      <c r="B1483" s="16">
        <v>50.51</v>
      </c>
      <c r="BB1483" s="75"/>
      <c r="BC1483" s="75"/>
      <c r="BE1483" s="16">
        <v>88.72</v>
      </c>
      <c r="BF1483" s="15">
        <v>123.2</v>
      </c>
      <c r="BG1483" s="15">
        <v>87.78</v>
      </c>
      <c r="BH1483" s="15">
        <v>92.23</v>
      </c>
      <c r="BI1483" s="15">
        <v>57.01</v>
      </c>
      <c r="BJ1483" s="15">
        <v>31.89</v>
      </c>
      <c r="BK1483" s="15">
        <v>47.37</v>
      </c>
      <c r="BL1483" s="15">
        <v>73.19</v>
      </c>
      <c r="BM1483" s="15">
        <v>97.87</v>
      </c>
      <c r="BN1483" s="16">
        <v>97.25</v>
      </c>
      <c r="BO1483" s="15">
        <v>10</v>
      </c>
      <c r="BP1483" s="15">
        <v>65.900000000000006</v>
      </c>
      <c r="BQ1483" s="15">
        <v>78.349999999999994</v>
      </c>
    </row>
    <row r="1484" spans="1:69">
      <c r="A1484" s="71">
        <v>43939</v>
      </c>
      <c r="B1484" s="16">
        <v>50</v>
      </c>
      <c r="BB1484" s="75"/>
      <c r="BC1484" s="75"/>
      <c r="BE1484" s="16">
        <v>87.34</v>
      </c>
      <c r="BF1484" s="15">
        <v>104.75</v>
      </c>
      <c r="BG1484" s="15">
        <v>92.57</v>
      </c>
      <c r="BH1484" s="15">
        <v>86.87</v>
      </c>
      <c r="BI1484" s="15">
        <v>51.66</v>
      </c>
      <c r="BJ1484" s="15">
        <v>35.47</v>
      </c>
      <c r="BK1484" s="15">
        <v>44.29</v>
      </c>
      <c r="BL1484" s="15">
        <v>72.16</v>
      </c>
      <c r="BM1484" s="15">
        <v>86.76</v>
      </c>
      <c r="BN1484" s="16">
        <v>91.14</v>
      </c>
      <c r="BO1484" s="15">
        <v>10</v>
      </c>
      <c r="BP1484" s="15">
        <v>64.430000000000007</v>
      </c>
      <c r="BQ1484" s="15">
        <v>78.510000000000005</v>
      </c>
    </row>
    <row r="1485" spans="1:69">
      <c r="A1485" s="71">
        <v>43946</v>
      </c>
      <c r="B1485" s="16">
        <v>52.7</v>
      </c>
      <c r="BB1485" s="75"/>
      <c r="BC1485" s="75"/>
      <c r="BE1485" s="16">
        <v>93.11</v>
      </c>
      <c r="BF1485" s="15">
        <v>91.81</v>
      </c>
      <c r="BG1485" s="15">
        <v>90.25</v>
      </c>
      <c r="BH1485" s="15">
        <v>83.57</v>
      </c>
      <c r="BI1485" s="15">
        <v>51.03</v>
      </c>
      <c r="BJ1485" s="15">
        <v>31.96</v>
      </c>
      <c r="BK1485" s="15">
        <v>44.67</v>
      </c>
      <c r="BL1485" s="15">
        <v>71.349999999999994</v>
      </c>
      <c r="BM1485" s="15">
        <v>94.22</v>
      </c>
      <c r="BN1485" s="16">
        <v>104.93</v>
      </c>
      <c r="BO1485" s="15">
        <v>10</v>
      </c>
      <c r="BP1485" s="15">
        <v>63.29</v>
      </c>
      <c r="BQ1485" s="15">
        <v>74.41</v>
      </c>
    </row>
    <row r="1486" spans="1:69">
      <c r="A1486" s="71">
        <v>43953</v>
      </c>
      <c r="B1486" s="16">
        <v>60.63</v>
      </c>
      <c r="BB1486" s="75"/>
      <c r="BC1486" s="75"/>
      <c r="BE1486" s="16">
        <v>95.78</v>
      </c>
      <c r="BF1486" s="15">
        <v>90.9</v>
      </c>
      <c r="BG1486" s="15">
        <v>94.61</v>
      </c>
      <c r="BH1486" s="15">
        <v>82.2</v>
      </c>
      <c r="BI1486" s="15">
        <v>55.45</v>
      </c>
      <c r="BJ1486" s="15">
        <v>32.33</v>
      </c>
      <c r="BK1486" s="15">
        <v>47.22</v>
      </c>
      <c r="BL1486" s="15">
        <v>70.900000000000006</v>
      </c>
      <c r="BM1486" s="15">
        <v>102.43</v>
      </c>
      <c r="BN1486" s="16">
        <v>122.57</v>
      </c>
      <c r="BO1486" s="15">
        <v>10</v>
      </c>
      <c r="BP1486" s="15">
        <v>65.739999999999995</v>
      </c>
      <c r="BQ1486" s="15">
        <v>77.510000000000005</v>
      </c>
    </row>
    <row r="1487" spans="1:69">
      <c r="A1487" s="71">
        <v>43960</v>
      </c>
      <c r="B1487" s="16">
        <v>68.42</v>
      </c>
      <c r="BB1487" s="75"/>
      <c r="BC1487" s="75"/>
      <c r="BE1487" s="16">
        <v>118.14</v>
      </c>
      <c r="BF1487" s="15">
        <v>93.61</v>
      </c>
      <c r="BG1487" s="15">
        <v>89.4</v>
      </c>
      <c r="BH1487" s="15">
        <v>82.31</v>
      </c>
      <c r="BI1487" s="15">
        <v>43.59</v>
      </c>
      <c r="BJ1487" s="15">
        <v>32.200000000000003</v>
      </c>
      <c r="BK1487" s="15">
        <v>50.29</v>
      </c>
      <c r="BL1487" s="15">
        <v>72.36</v>
      </c>
      <c r="BM1487" s="15">
        <v>96.75</v>
      </c>
      <c r="BN1487" s="16">
        <v>146.38999999999999</v>
      </c>
      <c r="BO1487" s="15">
        <v>10</v>
      </c>
      <c r="BP1487" s="15">
        <v>65.709999999999994</v>
      </c>
      <c r="BQ1487" s="15">
        <v>79.37</v>
      </c>
    </row>
    <row r="1488" spans="1:69">
      <c r="A1488" s="71">
        <v>43967</v>
      </c>
      <c r="B1488" s="16">
        <v>77.45</v>
      </c>
      <c r="BB1488" s="75"/>
      <c r="BC1488" s="75"/>
      <c r="BE1488" s="16">
        <v>143.88999999999999</v>
      </c>
      <c r="BF1488" s="15">
        <v>113.32</v>
      </c>
      <c r="BG1488" s="15">
        <v>100.84</v>
      </c>
      <c r="BH1488" s="15">
        <v>84.96</v>
      </c>
      <c r="BI1488" s="15">
        <v>48.49</v>
      </c>
      <c r="BJ1488" s="15">
        <v>34.020000000000003</v>
      </c>
      <c r="BK1488" s="15">
        <v>52.78</v>
      </c>
      <c r="BL1488" s="15">
        <v>71.63</v>
      </c>
      <c r="BM1488" s="15">
        <v>102.67</v>
      </c>
      <c r="BN1488" s="16">
        <v>168.48</v>
      </c>
      <c r="BO1488" s="15">
        <v>10</v>
      </c>
      <c r="BP1488" s="15">
        <v>66.39</v>
      </c>
      <c r="BQ1488" s="15">
        <v>79.099999999999994</v>
      </c>
    </row>
    <row r="1489" spans="1:69">
      <c r="A1489" s="71">
        <v>43974</v>
      </c>
      <c r="B1489" s="16">
        <v>74.45</v>
      </c>
      <c r="BB1489" s="75"/>
      <c r="BC1489" s="75"/>
      <c r="BE1489" s="16">
        <v>164.95</v>
      </c>
      <c r="BF1489" s="15">
        <v>122.4</v>
      </c>
      <c r="BG1489" s="15">
        <v>108.32</v>
      </c>
      <c r="BH1489" s="15">
        <v>82.6</v>
      </c>
      <c r="BI1489" s="15">
        <v>56.49</v>
      </c>
      <c r="BJ1489" s="15">
        <v>32.57</v>
      </c>
      <c r="BK1489" s="15">
        <v>57.62</v>
      </c>
      <c r="BL1489" s="15">
        <v>71.12</v>
      </c>
      <c r="BM1489" s="15">
        <v>114.29</v>
      </c>
      <c r="BN1489" s="16">
        <v>180.28</v>
      </c>
      <c r="BO1489" s="15">
        <v>10</v>
      </c>
      <c r="BP1489" s="15">
        <v>67.459999999999994</v>
      </c>
      <c r="BQ1489" s="15">
        <v>80.260000000000005</v>
      </c>
    </row>
    <row r="1490" spans="1:69">
      <c r="A1490" s="71">
        <v>43981</v>
      </c>
      <c r="B1490" s="16">
        <v>74</v>
      </c>
      <c r="BB1490" s="75"/>
      <c r="BC1490" s="75"/>
      <c r="BE1490" s="16">
        <v>151.37</v>
      </c>
      <c r="BF1490" s="15">
        <v>124.85</v>
      </c>
      <c r="BG1490" s="15">
        <v>109.57</v>
      </c>
      <c r="BH1490" s="15">
        <v>80.489999999999995</v>
      </c>
      <c r="BI1490" s="15">
        <v>57.63</v>
      </c>
      <c r="BJ1490" s="15">
        <v>32.54</v>
      </c>
      <c r="BK1490" s="15">
        <v>54.57</v>
      </c>
      <c r="BL1490" s="15">
        <v>73.58</v>
      </c>
      <c r="BM1490" s="16">
        <v>119.54</v>
      </c>
      <c r="BN1490" s="15">
        <v>175.19</v>
      </c>
      <c r="BO1490" s="15">
        <v>10</v>
      </c>
      <c r="BP1490" s="15">
        <v>67.069999999999993</v>
      </c>
      <c r="BQ1490" s="15">
        <v>78.42</v>
      </c>
    </row>
    <row r="1491" spans="1:69">
      <c r="A1491" s="71">
        <v>43988</v>
      </c>
      <c r="B1491" s="16">
        <v>74.62</v>
      </c>
      <c r="BB1491" s="75"/>
      <c r="BC1491" s="75"/>
      <c r="BE1491" s="16">
        <v>133.12</v>
      </c>
      <c r="BF1491" s="15">
        <v>126.1</v>
      </c>
      <c r="BG1491" s="15">
        <v>105.57</v>
      </c>
      <c r="BH1491" s="15">
        <v>79.47</v>
      </c>
      <c r="BI1491" s="15">
        <v>44.55</v>
      </c>
      <c r="BJ1491" s="15">
        <v>32.76</v>
      </c>
      <c r="BK1491" s="15">
        <v>53.06</v>
      </c>
      <c r="BL1491" s="15">
        <v>71.42</v>
      </c>
      <c r="BM1491" s="15">
        <v>111.6</v>
      </c>
      <c r="BN1491" s="16">
        <v>172.32</v>
      </c>
      <c r="BO1491" s="15">
        <v>10</v>
      </c>
      <c r="BP1491" s="15">
        <v>66.760000000000005</v>
      </c>
      <c r="BQ1491" s="15">
        <v>77.739999999999995</v>
      </c>
    </row>
    <row r="1492" spans="1:69">
      <c r="A1492" s="71">
        <v>43995</v>
      </c>
      <c r="B1492" s="16">
        <v>73.150000000000006</v>
      </c>
      <c r="BB1492" s="75"/>
      <c r="BC1492" s="75"/>
      <c r="BE1492" s="16">
        <v>121.94</v>
      </c>
      <c r="BF1492" s="15">
        <v>127.86</v>
      </c>
      <c r="BG1492" s="15">
        <v>103.93</v>
      </c>
      <c r="BH1492" s="15">
        <v>81.48</v>
      </c>
      <c r="BI1492" s="15">
        <v>40.98</v>
      </c>
      <c r="BJ1492" s="15">
        <v>31.96</v>
      </c>
      <c r="BK1492" s="15">
        <v>47.86</v>
      </c>
      <c r="BL1492" s="15">
        <v>70.73</v>
      </c>
      <c r="BM1492" s="15">
        <v>106.84</v>
      </c>
      <c r="BN1492" s="16">
        <v>166.2</v>
      </c>
      <c r="BO1492" s="15">
        <v>10</v>
      </c>
      <c r="BP1492" s="15">
        <v>64.930000000000007</v>
      </c>
      <c r="BQ1492" s="15">
        <v>77.430000000000007</v>
      </c>
    </row>
    <row r="1493" spans="1:69">
      <c r="A1493" s="71">
        <v>44002</v>
      </c>
      <c r="B1493" s="16">
        <v>72.38</v>
      </c>
      <c r="BB1493" s="75"/>
      <c r="BC1493" s="75"/>
      <c r="BE1493" s="16">
        <v>123.85</v>
      </c>
      <c r="BF1493" s="15">
        <v>129.83000000000001</v>
      </c>
      <c r="BG1493" s="15">
        <v>102.35</v>
      </c>
      <c r="BH1493" s="15">
        <v>81.31</v>
      </c>
      <c r="BI1493" s="15">
        <v>48.07</v>
      </c>
      <c r="BJ1493" s="15">
        <v>31.74</v>
      </c>
      <c r="BK1493" s="15">
        <v>43.68</v>
      </c>
      <c r="BL1493" s="15">
        <v>65.69</v>
      </c>
      <c r="BM1493" s="15">
        <v>106.53</v>
      </c>
      <c r="BN1493" s="16">
        <v>170.88</v>
      </c>
      <c r="BO1493" s="15">
        <v>10</v>
      </c>
      <c r="BP1493" s="15">
        <v>65.150000000000006</v>
      </c>
      <c r="BQ1493" s="15">
        <v>77.69</v>
      </c>
    </row>
    <row r="1494" spans="1:69">
      <c r="A1494" s="71">
        <v>44009</v>
      </c>
      <c r="B1494" s="16">
        <v>74.239999999999995</v>
      </c>
      <c r="BB1494" s="75"/>
      <c r="BC1494" s="75"/>
      <c r="BE1494" s="16">
        <v>123.09</v>
      </c>
      <c r="BF1494" s="15">
        <v>131.24</v>
      </c>
      <c r="BG1494" s="15">
        <v>104.71</v>
      </c>
      <c r="BH1494" s="15">
        <v>81.66</v>
      </c>
      <c r="BI1494" s="15">
        <v>45</v>
      </c>
      <c r="BJ1494" s="15">
        <v>29.14</v>
      </c>
      <c r="BK1494" s="15">
        <v>43.31</v>
      </c>
      <c r="BL1494" s="15">
        <v>64.650000000000006</v>
      </c>
      <c r="BM1494" s="15">
        <v>97.3</v>
      </c>
      <c r="BN1494" s="16">
        <v>180.21</v>
      </c>
      <c r="BO1494" s="15">
        <v>10</v>
      </c>
      <c r="BP1494" s="15">
        <v>64.86</v>
      </c>
      <c r="BQ1494" s="15">
        <v>78.55</v>
      </c>
    </row>
    <row r="1495" spans="1:69">
      <c r="A1495" s="71">
        <v>44016</v>
      </c>
      <c r="B1495" s="16">
        <v>74.97</v>
      </c>
      <c r="BB1495" s="75"/>
      <c r="BC1495" s="75"/>
      <c r="BE1495" s="16">
        <v>119.53</v>
      </c>
      <c r="BF1495" s="15">
        <v>134.32</v>
      </c>
      <c r="BG1495" s="15">
        <v>105.91</v>
      </c>
      <c r="BH1495" s="15">
        <v>81.19</v>
      </c>
      <c r="BI1495" s="15">
        <v>43.05</v>
      </c>
      <c r="BJ1495" s="15">
        <v>28.99</v>
      </c>
      <c r="BK1495" s="15">
        <v>41.74</v>
      </c>
      <c r="BL1495" s="15">
        <v>46.84</v>
      </c>
      <c r="BM1495" s="15">
        <v>97.69</v>
      </c>
      <c r="BN1495" s="16">
        <v>182</v>
      </c>
      <c r="BO1495" s="15">
        <v>10</v>
      </c>
      <c r="BP1495" s="15">
        <v>65.099999999999994</v>
      </c>
      <c r="BQ1495" s="15">
        <v>79.08</v>
      </c>
    </row>
    <row r="1496" spans="1:69">
      <c r="A1496" s="71">
        <v>44023</v>
      </c>
      <c r="B1496" s="16">
        <v>75.34</v>
      </c>
      <c r="BB1496" s="75"/>
      <c r="BC1496" s="75"/>
      <c r="BE1496" s="16">
        <v>115.7</v>
      </c>
      <c r="BF1496" s="15">
        <v>139.63</v>
      </c>
      <c r="BG1496" s="15">
        <v>106.27</v>
      </c>
      <c r="BH1496" s="15">
        <v>81.489999999999995</v>
      </c>
      <c r="BI1496" s="15">
        <v>45.08</v>
      </c>
      <c r="BJ1496" s="15">
        <v>27.32</v>
      </c>
      <c r="BK1496" s="15">
        <v>41.47</v>
      </c>
      <c r="BL1496" s="15">
        <v>44.21</v>
      </c>
      <c r="BM1496" s="15">
        <v>92.43</v>
      </c>
      <c r="BN1496" s="16">
        <v>188.52</v>
      </c>
      <c r="BO1496" s="15">
        <v>10</v>
      </c>
      <c r="BP1496" s="15">
        <v>65.52</v>
      </c>
      <c r="BQ1496" s="15">
        <v>77.89</v>
      </c>
    </row>
    <row r="1497" spans="1:69">
      <c r="A1497" s="71">
        <v>44030</v>
      </c>
      <c r="B1497" s="16">
        <v>71.25</v>
      </c>
      <c r="BB1497" s="75"/>
      <c r="BC1497" s="75"/>
      <c r="BE1497" s="16">
        <v>113.3</v>
      </c>
      <c r="BF1497" s="15">
        <v>143.83000000000001</v>
      </c>
      <c r="BG1497" s="15">
        <v>107.03</v>
      </c>
      <c r="BH1497" s="15">
        <v>82.39</v>
      </c>
      <c r="BI1497" s="15">
        <v>37.89</v>
      </c>
      <c r="BJ1497" s="15">
        <v>27.2</v>
      </c>
      <c r="BK1497" s="15">
        <v>40.72</v>
      </c>
      <c r="BL1497" s="15">
        <v>42.77</v>
      </c>
      <c r="BM1497" s="15">
        <v>90.43</v>
      </c>
      <c r="BN1497" s="16">
        <v>195.06</v>
      </c>
      <c r="BO1497" s="15">
        <v>10</v>
      </c>
      <c r="BP1497" s="15">
        <v>65.31</v>
      </c>
      <c r="BQ1497" s="15">
        <v>78.5</v>
      </c>
    </row>
    <row r="1498" spans="1:69">
      <c r="A1498" s="71">
        <v>44037</v>
      </c>
      <c r="B1498" s="16">
        <v>66.099999999999994</v>
      </c>
      <c r="BB1498" s="75"/>
      <c r="BC1498" s="75"/>
      <c r="BE1498" s="16">
        <v>114.3</v>
      </c>
      <c r="BF1498" s="15">
        <v>150.13</v>
      </c>
      <c r="BG1498" s="15">
        <v>106.83</v>
      </c>
      <c r="BH1498" s="15">
        <v>83.03</v>
      </c>
      <c r="BI1498" s="15">
        <v>39.979999999999997</v>
      </c>
      <c r="BJ1498" s="15">
        <v>27.69</v>
      </c>
      <c r="BK1498" s="15">
        <v>36.78</v>
      </c>
      <c r="BL1498" s="15">
        <v>41.11</v>
      </c>
      <c r="BM1498" s="15">
        <v>86.38</v>
      </c>
      <c r="BN1498" s="16">
        <v>193.17</v>
      </c>
      <c r="BO1498" s="15">
        <v>10</v>
      </c>
      <c r="BP1498" s="15">
        <v>65.260000000000005</v>
      </c>
      <c r="BQ1498" s="15">
        <v>77.849999999999994</v>
      </c>
    </row>
    <row r="1499" spans="1:69">
      <c r="A1499" s="71">
        <v>44044</v>
      </c>
      <c r="B1499" s="16">
        <v>64.89</v>
      </c>
      <c r="BB1499" s="75"/>
      <c r="BC1499" s="75"/>
      <c r="BE1499" s="16">
        <v>113.9</v>
      </c>
      <c r="BF1499" s="15">
        <v>156.35</v>
      </c>
      <c r="BG1499" s="15">
        <v>104.59</v>
      </c>
      <c r="BH1499" s="15">
        <v>83.28</v>
      </c>
      <c r="BI1499" s="15">
        <v>37.119999999999997</v>
      </c>
      <c r="BJ1499" s="15">
        <v>26.39</v>
      </c>
      <c r="BK1499" s="15">
        <v>38.020000000000003</v>
      </c>
      <c r="BL1499" s="15">
        <v>47.45</v>
      </c>
      <c r="BM1499" s="15">
        <v>85.35</v>
      </c>
      <c r="BN1499" s="16">
        <v>195.45</v>
      </c>
      <c r="BO1499" s="15">
        <v>10</v>
      </c>
      <c r="BP1499" s="15">
        <v>65.36</v>
      </c>
      <c r="BQ1499" s="15">
        <v>78.709999999999994</v>
      </c>
    </row>
    <row r="1500" spans="1:69">
      <c r="A1500" s="71">
        <v>44051</v>
      </c>
      <c r="B1500" s="16">
        <v>67.39</v>
      </c>
      <c r="BB1500" s="75"/>
      <c r="BC1500" s="75"/>
      <c r="BE1500" s="16">
        <v>117.95</v>
      </c>
      <c r="BF1500" s="15">
        <v>164.55</v>
      </c>
      <c r="BG1500" s="15">
        <v>102.92</v>
      </c>
      <c r="BH1500" s="15">
        <v>81.680000000000007</v>
      </c>
      <c r="BI1500" s="15">
        <v>40.93</v>
      </c>
      <c r="BJ1500" s="15">
        <v>26.58</v>
      </c>
      <c r="BK1500" s="15">
        <v>40.29</v>
      </c>
      <c r="BL1500" s="15">
        <v>49.45</v>
      </c>
      <c r="BM1500" s="15">
        <v>83.41</v>
      </c>
      <c r="BN1500" s="16">
        <v>195.09</v>
      </c>
      <c r="BO1500" s="15">
        <v>10</v>
      </c>
      <c r="BP1500" s="15">
        <v>64.72</v>
      </c>
      <c r="BQ1500" s="15">
        <v>78.39</v>
      </c>
    </row>
    <row r="1501" spans="1:69">
      <c r="A1501" s="71">
        <v>44058</v>
      </c>
      <c r="B1501" s="16">
        <v>66.5</v>
      </c>
      <c r="BB1501" s="75"/>
      <c r="BC1501" s="75"/>
      <c r="BE1501" s="16">
        <v>116.95</v>
      </c>
      <c r="BF1501" s="15">
        <v>174.01</v>
      </c>
      <c r="BG1501" s="15">
        <v>106.96</v>
      </c>
      <c r="BH1501" s="15">
        <v>83.57</v>
      </c>
      <c r="BI1501" s="15">
        <v>39.32</v>
      </c>
      <c r="BJ1501" s="15">
        <v>26.08</v>
      </c>
      <c r="BK1501" s="15">
        <v>39.450000000000003</v>
      </c>
      <c r="BL1501" s="15">
        <v>42.59</v>
      </c>
      <c r="BM1501" s="15">
        <v>82.26</v>
      </c>
      <c r="BN1501" s="16">
        <v>200.1</v>
      </c>
      <c r="BO1501" s="15">
        <v>10</v>
      </c>
      <c r="BP1501" s="15">
        <v>65.38</v>
      </c>
      <c r="BQ1501" s="15">
        <v>78.94</v>
      </c>
    </row>
    <row r="1502" spans="1:69">
      <c r="A1502" s="71">
        <v>44065</v>
      </c>
      <c r="B1502" s="16">
        <v>66.73</v>
      </c>
      <c r="BB1502" s="75"/>
      <c r="BC1502" s="75"/>
      <c r="BE1502" s="16">
        <v>117.76</v>
      </c>
      <c r="BF1502" s="15">
        <v>177.21</v>
      </c>
      <c r="BG1502" s="15">
        <v>105.86</v>
      </c>
      <c r="BH1502" s="15">
        <v>85.67</v>
      </c>
      <c r="BI1502" s="15">
        <v>40.93</v>
      </c>
      <c r="BJ1502" s="15">
        <v>26.11</v>
      </c>
      <c r="BK1502" s="15">
        <v>39.21</v>
      </c>
      <c r="BL1502" s="15">
        <v>40.53</v>
      </c>
      <c r="BM1502" s="15">
        <v>80.66</v>
      </c>
      <c r="BN1502" s="16">
        <v>203.29</v>
      </c>
      <c r="BO1502" s="15">
        <v>10</v>
      </c>
      <c r="BP1502" s="15">
        <v>64.67</v>
      </c>
      <c r="BQ1502" s="15">
        <v>78.849999999999994</v>
      </c>
    </row>
    <row r="1503" spans="1:69">
      <c r="A1503" s="71">
        <v>44072</v>
      </c>
      <c r="B1503" s="16">
        <v>63.82</v>
      </c>
      <c r="BB1503" s="75"/>
      <c r="BC1503" s="75"/>
      <c r="BE1503" s="16">
        <v>110.12</v>
      </c>
      <c r="BF1503" s="15">
        <v>179.48</v>
      </c>
      <c r="BG1503" s="15">
        <v>106.01</v>
      </c>
      <c r="BH1503" s="15">
        <v>84.8</v>
      </c>
      <c r="BI1503" s="15">
        <v>38.409999999999997</v>
      </c>
      <c r="BJ1503" s="15">
        <v>24.82</v>
      </c>
      <c r="BK1503" s="15">
        <v>39.35</v>
      </c>
      <c r="BL1503" s="15">
        <v>40.07</v>
      </c>
      <c r="BM1503" s="15">
        <v>79.34</v>
      </c>
      <c r="BN1503" s="16">
        <v>205.44</v>
      </c>
      <c r="BO1503" s="15">
        <v>9.64</v>
      </c>
      <c r="BP1503" s="15">
        <v>64.5</v>
      </c>
      <c r="BQ1503" s="15">
        <v>78.69</v>
      </c>
    </row>
    <row r="1504" spans="1:69">
      <c r="A1504" s="71">
        <v>44079</v>
      </c>
      <c r="B1504" s="16">
        <v>63.98</v>
      </c>
      <c r="BB1504" s="75"/>
      <c r="BC1504" s="75"/>
      <c r="BE1504" s="16">
        <v>102.01</v>
      </c>
      <c r="BF1504" s="15">
        <v>183.19</v>
      </c>
      <c r="BG1504" s="15">
        <v>104.26</v>
      </c>
      <c r="BH1504" s="15">
        <v>81.260000000000005</v>
      </c>
      <c r="BI1504" s="15">
        <v>43.17</v>
      </c>
      <c r="BJ1504" s="15">
        <v>24.15</v>
      </c>
      <c r="BK1504" s="15">
        <v>36.69</v>
      </c>
      <c r="BL1504" s="15">
        <v>36.590000000000003</v>
      </c>
      <c r="BM1504" s="15">
        <v>74.62</v>
      </c>
      <c r="BN1504" s="16">
        <v>205.74</v>
      </c>
      <c r="BO1504" s="15">
        <v>9.8000000000000007</v>
      </c>
      <c r="BP1504" s="15">
        <v>65.430000000000007</v>
      </c>
      <c r="BQ1504" s="15">
        <v>77.739999999999995</v>
      </c>
    </row>
    <row r="1505" spans="1:69">
      <c r="A1505" s="71">
        <v>44086</v>
      </c>
      <c r="B1505" s="16">
        <v>63.9</v>
      </c>
      <c r="BB1505" s="75"/>
      <c r="BC1505" s="75"/>
      <c r="BE1505" s="16">
        <v>103.92</v>
      </c>
      <c r="BF1505" s="15">
        <v>183.14</v>
      </c>
      <c r="BG1505" s="15">
        <v>98.84</v>
      </c>
      <c r="BH1505" s="15">
        <v>82.08</v>
      </c>
      <c r="BI1505" s="15">
        <v>46.89</v>
      </c>
      <c r="BJ1505" s="15">
        <v>21.79</v>
      </c>
      <c r="BK1505" s="15">
        <v>36.71</v>
      </c>
      <c r="BL1505" s="15">
        <v>36.35</v>
      </c>
      <c r="BM1505" s="15">
        <v>67.72</v>
      </c>
      <c r="BN1505" s="16">
        <v>205.9</v>
      </c>
      <c r="BO1505" s="15">
        <v>9.7899999999999991</v>
      </c>
      <c r="BP1505" s="15">
        <v>65.459999999999994</v>
      </c>
      <c r="BQ1505" s="15">
        <v>77.86</v>
      </c>
    </row>
    <row r="1506" spans="1:69">
      <c r="A1506" s="71">
        <v>44093</v>
      </c>
      <c r="B1506" s="16">
        <v>63.48</v>
      </c>
      <c r="BB1506" s="75"/>
      <c r="BC1506" s="75"/>
      <c r="BE1506" s="16">
        <v>99.94</v>
      </c>
      <c r="BF1506" s="15">
        <v>184.22</v>
      </c>
      <c r="BG1506" s="15">
        <v>95.08</v>
      </c>
      <c r="BH1506" s="15">
        <v>80.72</v>
      </c>
      <c r="BI1506" s="15">
        <v>44.95</v>
      </c>
      <c r="BJ1506" s="15">
        <v>22.79</v>
      </c>
      <c r="BK1506" s="15">
        <v>37.380000000000003</v>
      </c>
      <c r="BL1506" s="15">
        <v>39.04</v>
      </c>
      <c r="BM1506" s="15">
        <v>64.069999999999993</v>
      </c>
      <c r="BN1506" s="16">
        <v>206.92</v>
      </c>
      <c r="BO1506" s="15">
        <v>10</v>
      </c>
      <c r="BP1506" s="15">
        <v>65.319999999999993</v>
      </c>
      <c r="BQ1506" s="15">
        <v>78.319999999999993</v>
      </c>
    </row>
    <row r="1507" spans="1:69">
      <c r="A1507" s="71">
        <v>44100</v>
      </c>
      <c r="B1507" s="16">
        <v>63.27</v>
      </c>
      <c r="BB1507" s="75"/>
      <c r="BC1507" s="75"/>
      <c r="BE1507" s="16">
        <v>94.75</v>
      </c>
      <c r="BF1507" s="15">
        <v>180.57</v>
      </c>
      <c r="BG1507" s="15">
        <v>96.28</v>
      </c>
      <c r="BH1507" s="15">
        <v>80.89</v>
      </c>
      <c r="BI1507" s="15">
        <v>42.42</v>
      </c>
      <c r="BJ1507" s="15">
        <v>23.94</v>
      </c>
      <c r="BK1507" s="15">
        <v>36.33</v>
      </c>
      <c r="BL1507" s="15">
        <v>41.02</v>
      </c>
      <c r="BM1507" s="15">
        <v>64.62</v>
      </c>
      <c r="BN1507" s="16">
        <v>210.41</v>
      </c>
      <c r="BO1507" s="15">
        <v>9.94</v>
      </c>
      <c r="BP1507" s="15">
        <v>65.17</v>
      </c>
      <c r="BQ1507" s="15">
        <v>78.44</v>
      </c>
    </row>
    <row r="1508" spans="1:69">
      <c r="A1508" s="71">
        <v>44107</v>
      </c>
      <c r="B1508" s="16">
        <v>63.24</v>
      </c>
      <c r="BB1508" s="75"/>
      <c r="BC1508" s="75"/>
      <c r="BE1508" s="16">
        <v>98.64</v>
      </c>
      <c r="BF1508" s="15">
        <v>172.23</v>
      </c>
      <c r="BG1508" s="15">
        <v>99.47</v>
      </c>
      <c r="BH1508" s="15">
        <v>79.23</v>
      </c>
      <c r="BI1508" s="15">
        <v>38.42</v>
      </c>
      <c r="BJ1508" s="15">
        <v>24.57</v>
      </c>
      <c r="BK1508" s="15">
        <v>37.409999999999997</v>
      </c>
      <c r="BL1508" s="15">
        <v>40.72</v>
      </c>
      <c r="BM1508" s="15">
        <v>64.709999999999994</v>
      </c>
      <c r="BN1508" s="16">
        <v>211.31</v>
      </c>
      <c r="BO1508" s="15">
        <v>10</v>
      </c>
      <c r="BP1508" s="15">
        <v>66.09</v>
      </c>
      <c r="BQ1508" s="15">
        <v>77.569999999999993</v>
      </c>
    </row>
    <row r="1509" spans="1:69">
      <c r="A1509" s="71">
        <v>44114</v>
      </c>
      <c r="B1509" s="16">
        <v>65.06</v>
      </c>
      <c r="BB1509" s="75"/>
      <c r="BC1509" s="75"/>
      <c r="BE1509" s="16">
        <v>92.58</v>
      </c>
      <c r="BF1509" s="15">
        <v>160.13</v>
      </c>
      <c r="BG1509" s="15">
        <v>101.93</v>
      </c>
      <c r="BH1509" s="15">
        <v>80.900000000000006</v>
      </c>
      <c r="BI1509" s="15">
        <v>34.979999999999997</v>
      </c>
      <c r="BJ1509" s="15">
        <v>24.6</v>
      </c>
      <c r="BK1509" s="15">
        <v>38.450000000000003</v>
      </c>
      <c r="BL1509" s="15">
        <v>45.25</v>
      </c>
      <c r="BM1509" s="15">
        <v>65.010000000000005</v>
      </c>
      <c r="BN1509" s="16">
        <v>214.57</v>
      </c>
      <c r="BO1509" s="15">
        <v>10</v>
      </c>
      <c r="BP1509" s="15">
        <v>65.88</v>
      </c>
      <c r="BQ1509" s="15">
        <v>77.010000000000005</v>
      </c>
    </row>
    <row r="1510" spans="1:69">
      <c r="A1510" s="71">
        <v>44121</v>
      </c>
      <c r="B1510" s="16">
        <v>67.87</v>
      </c>
      <c r="BB1510" s="75"/>
      <c r="BC1510" s="75"/>
      <c r="BE1510" s="16">
        <v>87.96</v>
      </c>
      <c r="BF1510" s="15">
        <v>145.12</v>
      </c>
      <c r="BG1510" s="15">
        <v>104.85</v>
      </c>
      <c r="BH1510" s="15">
        <v>84.58</v>
      </c>
      <c r="BI1510" s="15">
        <v>41.29</v>
      </c>
      <c r="BJ1510" s="15">
        <v>25.83</v>
      </c>
      <c r="BK1510" s="15">
        <v>39.729999999999997</v>
      </c>
      <c r="BL1510" s="15">
        <v>43.99</v>
      </c>
      <c r="BM1510" s="15">
        <v>64.319999999999993</v>
      </c>
      <c r="BN1510" s="16">
        <v>219.51</v>
      </c>
      <c r="BO1510" s="15">
        <v>10</v>
      </c>
      <c r="BP1510" s="15">
        <v>65.67</v>
      </c>
      <c r="BQ1510" s="15">
        <v>78.75</v>
      </c>
    </row>
    <row r="1511" spans="1:69">
      <c r="A1511" s="71">
        <v>44128</v>
      </c>
      <c r="B1511" s="16">
        <v>68.75</v>
      </c>
      <c r="BB1511" s="75"/>
      <c r="BC1511" s="75"/>
      <c r="BE1511" s="16">
        <v>91.76</v>
      </c>
      <c r="BF1511" s="15">
        <v>146.19</v>
      </c>
      <c r="BG1511" s="15">
        <v>103.15</v>
      </c>
      <c r="BH1511" s="15">
        <v>89.93</v>
      </c>
      <c r="BI1511" s="15">
        <v>41.8</v>
      </c>
      <c r="BJ1511" s="15">
        <v>24.65</v>
      </c>
      <c r="BK1511" s="15">
        <v>39.590000000000003</v>
      </c>
      <c r="BL1511" s="15">
        <v>42.4</v>
      </c>
      <c r="BM1511" s="15">
        <v>63.32</v>
      </c>
      <c r="BN1511" s="16">
        <v>218.56</v>
      </c>
      <c r="BO1511" s="15">
        <v>9.75</v>
      </c>
      <c r="BP1511" s="15">
        <v>65.78</v>
      </c>
      <c r="BQ1511" s="15">
        <v>78.78</v>
      </c>
    </row>
    <row r="1512" spans="1:69">
      <c r="A1512" s="71">
        <v>44135</v>
      </c>
      <c r="B1512" s="16">
        <v>69.09</v>
      </c>
      <c r="BB1512" s="75"/>
      <c r="BC1512" s="75"/>
      <c r="BE1512" s="16">
        <v>83.62</v>
      </c>
      <c r="BF1512" s="15">
        <v>147.88999999999999</v>
      </c>
      <c r="BG1512" s="15">
        <v>102.05</v>
      </c>
      <c r="BH1512" s="15">
        <v>90.33</v>
      </c>
      <c r="BI1512" s="15">
        <v>37.44</v>
      </c>
      <c r="BJ1512" s="15">
        <v>24.84</v>
      </c>
      <c r="BK1512" s="15">
        <v>38.81</v>
      </c>
      <c r="BL1512" s="15">
        <v>44.93</v>
      </c>
      <c r="BM1512" s="15">
        <v>63.51</v>
      </c>
      <c r="BN1512" s="16">
        <v>224.54</v>
      </c>
      <c r="BO1512" s="15">
        <v>9.7899999999999991</v>
      </c>
      <c r="BP1512" s="15">
        <v>66.12</v>
      </c>
      <c r="BQ1512" s="15">
        <v>77.52</v>
      </c>
    </row>
    <row r="1513" spans="1:69">
      <c r="A1513" s="71">
        <v>44142</v>
      </c>
      <c r="B1513" s="16">
        <v>70.010000000000005</v>
      </c>
      <c r="BB1513" s="75"/>
      <c r="BC1513" s="75"/>
      <c r="BE1513" s="16">
        <v>84.72</v>
      </c>
      <c r="BF1513" s="15">
        <v>147.58000000000001</v>
      </c>
      <c r="BG1513" s="15">
        <v>102.78</v>
      </c>
      <c r="BH1513" s="15">
        <v>90.33</v>
      </c>
      <c r="BI1513" s="15">
        <v>39.94</v>
      </c>
      <c r="BJ1513" s="15">
        <v>24.69</v>
      </c>
      <c r="BK1513" s="15">
        <v>38.21</v>
      </c>
      <c r="BL1513" s="15">
        <v>48.81</v>
      </c>
      <c r="BM1513" s="15">
        <v>61.41</v>
      </c>
      <c r="BN1513" s="16">
        <v>224.75</v>
      </c>
      <c r="BO1513" s="15">
        <v>9.82</v>
      </c>
      <c r="BP1513" s="15">
        <v>65.599999999999994</v>
      </c>
      <c r="BQ1513" s="15">
        <v>77.62</v>
      </c>
    </row>
    <row r="1514" spans="1:69">
      <c r="A1514" s="71">
        <v>44149</v>
      </c>
      <c r="B1514" s="16">
        <v>74.959999999999994</v>
      </c>
      <c r="BB1514" s="75"/>
      <c r="BC1514" s="75"/>
      <c r="BE1514" s="16">
        <v>85.62</v>
      </c>
      <c r="BF1514" s="15">
        <v>145.35</v>
      </c>
      <c r="BG1514" s="15">
        <v>103.96</v>
      </c>
      <c r="BH1514" s="15">
        <v>90.06</v>
      </c>
      <c r="BI1514" s="15">
        <v>42.63</v>
      </c>
      <c r="BJ1514" s="15">
        <v>25.77</v>
      </c>
      <c r="BK1514" s="15">
        <v>40.14</v>
      </c>
      <c r="BL1514" s="15">
        <v>51.98</v>
      </c>
      <c r="BM1514" s="15">
        <v>61.75</v>
      </c>
      <c r="BN1514" s="16">
        <v>227.62</v>
      </c>
      <c r="BO1514" s="15">
        <v>9.6199999999999992</v>
      </c>
      <c r="BP1514" s="15">
        <v>65.45</v>
      </c>
      <c r="BQ1514" s="15">
        <v>78.47</v>
      </c>
    </row>
    <row r="1515" spans="1:69">
      <c r="A1515" s="71">
        <v>44156</v>
      </c>
      <c r="B1515" s="16">
        <v>80.05</v>
      </c>
      <c r="BB1515" s="75"/>
      <c r="BC1515" s="75"/>
      <c r="BE1515" s="16">
        <v>90.46</v>
      </c>
      <c r="BF1515" s="15">
        <v>146.43</v>
      </c>
      <c r="BG1515" s="15">
        <v>106.54</v>
      </c>
      <c r="BH1515" s="15">
        <v>89.05</v>
      </c>
      <c r="BI1515" s="15">
        <v>41.38</v>
      </c>
      <c r="BJ1515" s="15">
        <v>25.39</v>
      </c>
      <c r="BK1515" s="15">
        <v>40.380000000000003</v>
      </c>
      <c r="BL1515" s="15">
        <v>40.89</v>
      </c>
      <c r="BM1515" s="15">
        <v>60.13</v>
      </c>
      <c r="BN1515" s="16">
        <v>224.25</v>
      </c>
      <c r="BO1515" s="15">
        <v>9.57</v>
      </c>
      <c r="BP1515" s="15">
        <v>66.489999999999995</v>
      </c>
      <c r="BQ1515" s="15">
        <v>78.89</v>
      </c>
    </row>
    <row r="1516" spans="1:69">
      <c r="A1516" s="71">
        <v>44163</v>
      </c>
      <c r="B1516" s="16">
        <v>83.83</v>
      </c>
      <c r="BB1516" s="75"/>
      <c r="BC1516" s="75"/>
      <c r="BE1516" s="16">
        <v>96.38</v>
      </c>
      <c r="BF1516" s="15">
        <v>155.81</v>
      </c>
      <c r="BG1516" s="15">
        <v>105.07</v>
      </c>
      <c r="BH1516" s="15">
        <v>90.33</v>
      </c>
      <c r="BI1516" s="15">
        <v>43.52</v>
      </c>
      <c r="BJ1516" s="15">
        <v>24.97</v>
      </c>
      <c r="BK1516" s="15">
        <v>38.770000000000003</v>
      </c>
      <c r="BL1516" s="15">
        <v>36.58</v>
      </c>
      <c r="BM1516" s="15">
        <v>57.38</v>
      </c>
      <c r="BN1516" s="16">
        <v>227.41</v>
      </c>
      <c r="BO1516" s="15">
        <v>9.4700000000000006</v>
      </c>
      <c r="BP1516" s="15">
        <v>66.099999999999994</v>
      </c>
      <c r="BQ1516" s="15">
        <v>77.44</v>
      </c>
    </row>
    <row r="1517" spans="1:69">
      <c r="A1517" s="71">
        <v>44170</v>
      </c>
      <c r="B1517" s="16">
        <v>85.27</v>
      </c>
      <c r="BB1517" s="75"/>
      <c r="BC1517" s="75"/>
      <c r="BE1517" s="16">
        <v>96.51</v>
      </c>
      <c r="BF1517" s="15">
        <v>159.63999999999999</v>
      </c>
      <c r="BG1517" s="15">
        <v>104.69</v>
      </c>
      <c r="BH1517" s="15">
        <v>90.38</v>
      </c>
      <c r="BI1517" s="15">
        <v>42.51</v>
      </c>
      <c r="BJ1517" s="15">
        <v>25.28</v>
      </c>
      <c r="BK1517" s="15">
        <v>40.6</v>
      </c>
      <c r="BL1517" s="15">
        <v>49.25</v>
      </c>
      <c r="BM1517" s="15">
        <v>58.3</v>
      </c>
      <c r="BN1517" s="16">
        <v>228.88</v>
      </c>
      <c r="BO1517" s="15">
        <v>9.35</v>
      </c>
      <c r="BP1517" s="15">
        <v>65.16</v>
      </c>
      <c r="BQ1517" s="15">
        <v>78.44</v>
      </c>
    </row>
    <row r="1518" spans="1:69">
      <c r="A1518" s="71">
        <v>44177</v>
      </c>
      <c r="B1518" s="16">
        <v>83.33</v>
      </c>
      <c r="BB1518" s="75"/>
      <c r="BC1518" s="75"/>
      <c r="BE1518" s="16">
        <v>92.37</v>
      </c>
      <c r="BF1518" s="15">
        <v>155.76</v>
      </c>
      <c r="BG1518" s="15">
        <v>105.44</v>
      </c>
      <c r="BH1518" s="15">
        <v>90.23</v>
      </c>
      <c r="BI1518" s="15">
        <v>43</v>
      </c>
      <c r="BJ1518" s="15">
        <v>28.05</v>
      </c>
      <c r="BK1518" s="15">
        <v>40.72</v>
      </c>
      <c r="BL1518" s="15">
        <v>48.07</v>
      </c>
      <c r="BM1518" s="15">
        <v>54.32</v>
      </c>
      <c r="BN1518" s="16">
        <v>224.57</v>
      </c>
      <c r="BO1518" s="15">
        <v>9.4</v>
      </c>
      <c r="BP1518" s="15">
        <v>66.06</v>
      </c>
      <c r="BQ1518" s="15">
        <v>78.39</v>
      </c>
    </row>
    <row r="1519" spans="1:69">
      <c r="A1519" s="71">
        <v>44184</v>
      </c>
      <c r="B1519" s="16">
        <v>81.78</v>
      </c>
      <c r="BB1519" s="75"/>
      <c r="BC1519" s="75"/>
      <c r="BE1519" s="16">
        <v>95.63</v>
      </c>
      <c r="BF1519" s="15">
        <v>160.57</v>
      </c>
      <c r="BG1519" s="15">
        <v>108.23</v>
      </c>
      <c r="BH1519" s="15">
        <v>90.72</v>
      </c>
      <c r="BI1519" s="15">
        <v>56.95</v>
      </c>
      <c r="BJ1519" s="15">
        <v>28.05</v>
      </c>
      <c r="BK1519" s="15">
        <v>39.97</v>
      </c>
      <c r="BL1519" s="15">
        <v>50.59</v>
      </c>
      <c r="BM1519" s="15">
        <v>57.69</v>
      </c>
      <c r="BN1519" s="16">
        <v>225.52</v>
      </c>
      <c r="BO1519" s="15">
        <v>9.77</v>
      </c>
      <c r="BP1519" s="15">
        <v>66.37</v>
      </c>
      <c r="BQ1519" s="15">
        <v>79.28</v>
      </c>
    </row>
    <row r="1520" spans="1:69">
      <c r="A1520" s="71">
        <v>44191</v>
      </c>
      <c r="B1520" s="16">
        <v>81.02</v>
      </c>
      <c r="BB1520" s="75"/>
      <c r="BC1520" s="75"/>
      <c r="BE1520" s="16">
        <v>93.95</v>
      </c>
      <c r="BF1520" s="15">
        <v>159.11000000000001</v>
      </c>
      <c r="BG1520" s="15">
        <v>106.89</v>
      </c>
      <c r="BH1520" s="15">
        <v>90.72</v>
      </c>
      <c r="BI1520" s="15">
        <v>52.87</v>
      </c>
      <c r="BJ1520" s="15">
        <v>27.46</v>
      </c>
      <c r="BK1520" s="15">
        <v>39.72</v>
      </c>
      <c r="BL1520" s="15">
        <v>49.19</v>
      </c>
      <c r="BM1520" s="15">
        <v>58.32</v>
      </c>
      <c r="BN1520" s="16">
        <v>230.06</v>
      </c>
      <c r="BO1520" s="15">
        <v>9.76</v>
      </c>
      <c r="BP1520" s="15">
        <v>65.91</v>
      </c>
      <c r="BQ1520" s="15">
        <v>79.19</v>
      </c>
    </row>
    <row r="1521" spans="1:69">
      <c r="A1521" s="71">
        <v>44198</v>
      </c>
      <c r="B1521" s="16">
        <v>80.48</v>
      </c>
      <c r="BB1521" s="75"/>
      <c r="BC1521" s="75"/>
      <c r="BE1521" s="16">
        <v>95.02</v>
      </c>
      <c r="BF1521" s="15">
        <v>154.46</v>
      </c>
      <c r="BG1521" s="15">
        <v>106.25</v>
      </c>
      <c r="BH1521" s="15">
        <v>90.54</v>
      </c>
      <c r="BI1521" s="15">
        <v>54.1</v>
      </c>
      <c r="BJ1521" s="15">
        <v>28.31</v>
      </c>
      <c r="BK1521" s="15">
        <v>42.16</v>
      </c>
      <c r="BL1521" s="15">
        <v>49.32</v>
      </c>
      <c r="BM1521" s="15">
        <v>60.3</v>
      </c>
      <c r="BN1521" s="16">
        <v>233.01</v>
      </c>
      <c r="BO1521" s="15">
        <v>9.31</v>
      </c>
      <c r="BP1521" s="15">
        <v>65.8</v>
      </c>
      <c r="BQ1521" s="15">
        <v>79.23</v>
      </c>
    </row>
    <row r="1522" spans="1:69">
      <c r="A1522" s="71">
        <v>44205</v>
      </c>
      <c r="B1522" s="16">
        <v>81.760000000000005</v>
      </c>
      <c r="BB1522" s="75"/>
      <c r="BC1522" s="75"/>
      <c r="BE1522" s="16">
        <v>94.49</v>
      </c>
      <c r="BF1522" s="15">
        <v>156.6</v>
      </c>
      <c r="BG1522" s="15">
        <v>108.14</v>
      </c>
      <c r="BH1522" s="15">
        <v>89.97</v>
      </c>
      <c r="BI1522" s="15">
        <v>38.67</v>
      </c>
      <c r="BJ1522" s="15">
        <v>28.74</v>
      </c>
      <c r="BK1522" s="15">
        <v>41.17</v>
      </c>
      <c r="BL1522" s="15">
        <v>45.98</v>
      </c>
      <c r="BM1522" s="15">
        <v>60.37</v>
      </c>
      <c r="BN1522" s="16">
        <v>233.07</v>
      </c>
      <c r="BO1522" s="15">
        <v>9</v>
      </c>
      <c r="BP1522" s="15">
        <v>66.53</v>
      </c>
      <c r="BQ1522" s="15">
        <v>78.930000000000007</v>
      </c>
    </row>
    <row r="1523" spans="1:69">
      <c r="A1523" s="71">
        <v>44212</v>
      </c>
      <c r="B1523" s="16">
        <v>82.31</v>
      </c>
      <c r="BB1523" s="75"/>
      <c r="BC1523" s="75"/>
      <c r="BE1523" s="16">
        <v>100.05</v>
      </c>
      <c r="BF1523" s="15">
        <v>157.69999999999999</v>
      </c>
      <c r="BG1523" s="15">
        <v>106.62</v>
      </c>
      <c r="BH1523" s="15">
        <v>90.06</v>
      </c>
      <c r="BI1523" s="15">
        <v>39.75</v>
      </c>
      <c r="BJ1523" s="15">
        <v>28.13</v>
      </c>
      <c r="BK1523" s="15">
        <v>40.020000000000003</v>
      </c>
      <c r="BL1523" s="15">
        <v>45.51</v>
      </c>
      <c r="BM1523" s="15">
        <v>60.28</v>
      </c>
      <c r="BN1523" s="16">
        <v>236.35</v>
      </c>
      <c r="BO1523" s="15">
        <v>9</v>
      </c>
      <c r="BP1523" s="15">
        <v>65.709999999999994</v>
      </c>
      <c r="BQ1523" s="15">
        <v>78.02</v>
      </c>
    </row>
    <row r="1524" spans="1:69">
      <c r="A1524" s="71">
        <v>44219</v>
      </c>
      <c r="B1524" s="16">
        <v>82.84</v>
      </c>
      <c r="BB1524" s="75"/>
      <c r="BC1524" s="75"/>
      <c r="BE1524" s="16">
        <v>112.94</v>
      </c>
      <c r="BF1524" s="15">
        <v>165.25</v>
      </c>
      <c r="BG1524" s="15">
        <v>105.58</v>
      </c>
      <c r="BH1524" s="15">
        <v>93.27</v>
      </c>
      <c r="BI1524" s="15">
        <v>37.090000000000003</v>
      </c>
      <c r="BJ1524" s="15">
        <v>29.86</v>
      </c>
      <c r="BK1524" s="15">
        <v>40.93</v>
      </c>
      <c r="BL1524" s="15">
        <v>41.56</v>
      </c>
      <c r="BM1524" s="15">
        <v>65.87</v>
      </c>
      <c r="BN1524" s="16">
        <v>249.43</v>
      </c>
      <c r="BO1524" s="15">
        <v>9</v>
      </c>
      <c r="BP1524" s="15">
        <v>65.569999999999993</v>
      </c>
      <c r="BQ1524" s="15">
        <v>78.62</v>
      </c>
    </row>
    <row r="1525" spans="1:69">
      <c r="A1525" s="71">
        <v>44226</v>
      </c>
      <c r="B1525" s="16">
        <v>82.22</v>
      </c>
      <c r="BB1525" s="75"/>
      <c r="BC1525" s="75"/>
      <c r="BE1525" s="16">
        <v>128.13</v>
      </c>
      <c r="BF1525" s="15">
        <v>176.77</v>
      </c>
      <c r="BG1525" s="15">
        <v>109.47</v>
      </c>
      <c r="BH1525" s="15">
        <v>94.11</v>
      </c>
      <c r="BI1525" s="15">
        <v>41.25</v>
      </c>
      <c r="BJ1525" s="15">
        <v>28.41</v>
      </c>
      <c r="BK1525" s="15">
        <v>42.11</v>
      </c>
      <c r="BL1525" s="15">
        <v>48.12</v>
      </c>
      <c r="BM1525" s="15">
        <v>70.09</v>
      </c>
      <c r="BN1525" s="16">
        <v>263.18</v>
      </c>
      <c r="BO1525" s="15">
        <v>9.17</v>
      </c>
      <c r="BP1525" s="15">
        <v>65.680000000000007</v>
      </c>
      <c r="BQ1525" s="15">
        <v>78.760000000000005</v>
      </c>
    </row>
    <row r="1526" spans="1:69">
      <c r="A1526" s="71">
        <v>44233</v>
      </c>
      <c r="B1526" s="16">
        <v>82.93</v>
      </c>
      <c r="BB1526" s="75"/>
      <c r="BC1526" s="75"/>
      <c r="BE1526" s="16">
        <v>127.27</v>
      </c>
      <c r="BF1526" s="15">
        <v>181.31</v>
      </c>
      <c r="BG1526" s="15">
        <v>106.54</v>
      </c>
      <c r="BH1526" s="15">
        <v>93.39</v>
      </c>
      <c r="BI1526" s="15">
        <v>39.200000000000003</v>
      </c>
      <c r="BJ1526" s="15">
        <v>30.39</v>
      </c>
      <c r="BK1526" s="15">
        <v>45.31</v>
      </c>
      <c r="BL1526" s="15">
        <v>45.53</v>
      </c>
      <c r="BM1526" s="15">
        <v>77.88</v>
      </c>
      <c r="BN1526" s="16">
        <v>275</v>
      </c>
      <c r="BO1526" s="15">
        <v>9</v>
      </c>
      <c r="BP1526" s="15">
        <v>65.25</v>
      </c>
      <c r="BQ1526" s="15">
        <v>78.83</v>
      </c>
    </row>
    <row r="1527" spans="1:69">
      <c r="A1527" s="71">
        <v>44240</v>
      </c>
      <c r="B1527" s="16">
        <v>82.74</v>
      </c>
      <c r="BB1527" s="75"/>
      <c r="BC1527" s="75"/>
      <c r="BE1527" s="16">
        <v>130.38</v>
      </c>
      <c r="BF1527" s="15">
        <v>183.09</v>
      </c>
      <c r="BG1527" s="15">
        <v>109.48</v>
      </c>
      <c r="BH1527" s="15">
        <v>93.82</v>
      </c>
      <c r="BI1527" s="15">
        <v>47.05</v>
      </c>
      <c r="BJ1527" s="15">
        <v>33.9</v>
      </c>
      <c r="BK1527" s="15">
        <v>44.07</v>
      </c>
      <c r="BL1527" s="15">
        <v>43.96</v>
      </c>
      <c r="BM1527" s="15">
        <v>84.12</v>
      </c>
      <c r="BN1527" s="16">
        <v>280.55</v>
      </c>
      <c r="BO1527" s="15">
        <v>9</v>
      </c>
      <c r="BP1527" s="15">
        <v>66.03</v>
      </c>
      <c r="BQ1527" s="15">
        <v>78.23</v>
      </c>
    </row>
    <row r="1528" spans="1:69">
      <c r="A1528" s="71">
        <v>44247</v>
      </c>
      <c r="B1528" s="16">
        <v>83.16</v>
      </c>
      <c r="BB1528" s="75"/>
      <c r="BC1528" s="75"/>
      <c r="BE1528" s="16">
        <v>133.53</v>
      </c>
      <c r="BF1528" s="15">
        <v>183.02</v>
      </c>
      <c r="BG1528" s="15">
        <v>107.01</v>
      </c>
      <c r="BH1528" s="15">
        <v>93.78</v>
      </c>
      <c r="BI1528" s="15">
        <v>49.69</v>
      </c>
      <c r="BJ1528" s="15">
        <v>33.81</v>
      </c>
      <c r="BK1528" s="15">
        <v>43.19</v>
      </c>
      <c r="BL1528" s="15">
        <v>50.1</v>
      </c>
      <c r="BM1528" s="15">
        <v>86.41</v>
      </c>
      <c r="BN1528" s="16">
        <v>278.81</v>
      </c>
      <c r="BO1528" s="15">
        <v>9.16</v>
      </c>
      <c r="BP1528" s="15">
        <v>64.28</v>
      </c>
      <c r="BQ1528" s="15">
        <v>79.03</v>
      </c>
    </row>
    <row r="1529" spans="1:69">
      <c r="A1529" s="71">
        <v>44254</v>
      </c>
      <c r="B1529" s="16">
        <v>83.05</v>
      </c>
      <c r="BB1529" s="75"/>
      <c r="BC1529" s="75"/>
      <c r="BE1529" s="16">
        <v>141.02000000000001</v>
      </c>
      <c r="BF1529" s="15">
        <v>187.56</v>
      </c>
      <c r="BG1529" s="15">
        <v>110.1</v>
      </c>
      <c r="BH1529" s="15">
        <v>93.82</v>
      </c>
      <c r="BI1529" s="15">
        <v>46.8</v>
      </c>
      <c r="BJ1529" s="15">
        <v>36.380000000000003</v>
      </c>
      <c r="BK1529" s="15">
        <v>44.68</v>
      </c>
      <c r="BL1529" s="15">
        <v>49.19</v>
      </c>
      <c r="BM1529" s="15">
        <v>87.66</v>
      </c>
      <c r="BN1529" s="16">
        <v>276.2</v>
      </c>
      <c r="BO1529" s="15">
        <v>9</v>
      </c>
      <c r="BP1529" s="15">
        <v>64.72</v>
      </c>
      <c r="BQ1529" s="15">
        <v>77.81</v>
      </c>
    </row>
    <row r="1530" spans="1:69">
      <c r="A1530" s="71">
        <v>44261</v>
      </c>
      <c r="B1530" s="16">
        <v>83.37</v>
      </c>
      <c r="BB1530" s="75"/>
      <c r="BC1530" s="75"/>
      <c r="BE1530" s="16">
        <v>138.34</v>
      </c>
      <c r="BF1530" s="15">
        <v>187.46</v>
      </c>
      <c r="BG1530" s="15">
        <v>115.54</v>
      </c>
      <c r="BH1530" s="15">
        <v>93.88</v>
      </c>
      <c r="BI1530" s="15">
        <v>44.11</v>
      </c>
      <c r="BJ1530" s="15">
        <v>36.520000000000003</v>
      </c>
      <c r="BK1530" s="15">
        <v>45.55</v>
      </c>
      <c r="BL1530" s="15">
        <v>49.73</v>
      </c>
      <c r="BM1530" s="15">
        <v>90.02</v>
      </c>
      <c r="BN1530" s="16">
        <v>282.22000000000003</v>
      </c>
      <c r="BO1530" s="15">
        <v>9.2100000000000009</v>
      </c>
      <c r="BP1530" s="15">
        <v>67</v>
      </c>
      <c r="BQ1530" s="15">
        <v>78.52</v>
      </c>
    </row>
    <row r="1531" spans="1:69">
      <c r="A1531" s="71">
        <v>44268</v>
      </c>
      <c r="B1531" s="16">
        <v>83.99</v>
      </c>
      <c r="BB1531" s="75"/>
      <c r="BC1531" s="75"/>
      <c r="BE1531" s="16">
        <v>141.59</v>
      </c>
      <c r="BF1531" s="15">
        <v>188.88</v>
      </c>
      <c r="BG1531" s="15">
        <v>111.88</v>
      </c>
      <c r="BH1531" s="15">
        <v>91.32</v>
      </c>
      <c r="BI1531" s="15">
        <v>48.47</v>
      </c>
      <c r="BJ1531" s="15">
        <v>36.03</v>
      </c>
      <c r="BK1531" s="15">
        <v>45.13</v>
      </c>
      <c r="BL1531" s="15">
        <v>53.84</v>
      </c>
      <c r="BM1531" s="15">
        <v>91.22</v>
      </c>
      <c r="BN1531" s="16">
        <v>280.45999999999998</v>
      </c>
      <c r="BO1531" s="15">
        <v>9.67</v>
      </c>
      <c r="BP1531" s="15">
        <v>66.14</v>
      </c>
      <c r="BQ1531" s="15">
        <v>78.2</v>
      </c>
    </row>
    <row r="1532" spans="1:69">
      <c r="A1532" s="71">
        <v>44275</v>
      </c>
      <c r="B1532" s="16">
        <v>84.84</v>
      </c>
      <c r="BB1532" s="75"/>
      <c r="BC1532" s="75"/>
      <c r="BE1532" s="16">
        <v>138.29</v>
      </c>
      <c r="BF1532" s="15">
        <v>186.96</v>
      </c>
      <c r="BG1532" s="15">
        <v>112.08</v>
      </c>
      <c r="BH1532" s="15">
        <v>94.43</v>
      </c>
      <c r="BI1532" s="15">
        <v>52.76</v>
      </c>
      <c r="BJ1532" s="15">
        <v>37.92</v>
      </c>
      <c r="BK1532" s="15">
        <v>45.84</v>
      </c>
      <c r="BL1532" s="15">
        <v>56.46</v>
      </c>
      <c r="BM1532" s="15">
        <v>89.76</v>
      </c>
      <c r="BN1532" s="16">
        <v>283.82</v>
      </c>
      <c r="BO1532" s="15">
        <v>10</v>
      </c>
      <c r="BP1532" s="15">
        <v>66.239999999999995</v>
      </c>
      <c r="BQ1532" s="15">
        <v>77.8</v>
      </c>
    </row>
    <row r="1533" spans="1:69">
      <c r="A1533" s="71">
        <v>44282</v>
      </c>
      <c r="B1533" s="16">
        <v>86.95</v>
      </c>
      <c r="BB1533" s="75"/>
      <c r="BC1533" s="75"/>
      <c r="BE1533" s="16">
        <v>141.6</v>
      </c>
      <c r="BF1533" s="15">
        <v>188.08</v>
      </c>
      <c r="BG1533" s="15">
        <v>112.33</v>
      </c>
      <c r="BH1533" s="15">
        <v>97.15</v>
      </c>
      <c r="BI1533" s="15">
        <v>50.48</v>
      </c>
      <c r="BJ1533" s="15">
        <v>39.090000000000003</v>
      </c>
      <c r="BK1533" s="15">
        <v>46.29</v>
      </c>
      <c r="BL1533" s="15">
        <v>55.68</v>
      </c>
      <c r="BM1533" s="15">
        <v>90.25</v>
      </c>
      <c r="BN1533" s="16">
        <v>283.89</v>
      </c>
      <c r="BO1533" s="15">
        <v>10</v>
      </c>
      <c r="BP1533" s="15">
        <v>65.959999999999994</v>
      </c>
      <c r="BQ1533" s="15">
        <v>78.36</v>
      </c>
    </row>
    <row r="1534" spans="1:69">
      <c r="A1534" s="71">
        <v>44289</v>
      </c>
      <c r="B1534" s="16">
        <v>92.36</v>
      </c>
      <c r="BB1534" s="75"/>
      <c r="BC1534" s="75"/>
      <c r="BE1534" s="16">
        <v>146.57</v>
      </c>
      <c r="BF1534" s="15">
        <v>187.48</v>
      </c>
      <c r="BG1534" s="15">
        <v>113.01</v>
      </c>
      <c r="BH1534" s="15">
        <v>99.07</v>
      </c>
      <c r="BI1534" s="15">
        <v>50.97</v>
      </c>
      <c r="BJ1534" s="15">
        <v>40.119999999999997</v>
      </c>
      <c r="BK1534" s="15">
        <v>45.27</v>
      </c>
      <c r="BL1534" s="15">
        <v>55.16</v>
      </c>
      <c r="BM1534" s="15">
        <v>98.28</v>
      </c>
      <c r="BN1534" s="16">
        <v>287.94</v>
      </c>
      <c r="BO1534" s="15">
        <v>10</v>
      </c>
      <c r="BP1534" s="15">
        <v>65.290000000000006</v>
      </c>
      <c r="BQ1534" s="15">
        <v>78.150000000000006</v>
      </c>
    </row>
    <row r="1535" spans="1:69">
      <c r="A1535" s="71">
        <v>44296</v>
      </c>
      <c r="B1535" s="16">
        <v>98.84</v>
      </c>
      <c r="BB1535" s="75"/>
      <c r="BC1535" s="75"/>
      <c r="BE1535" s="16">
        <v>159.56</v>
      </c>
      <c r="BF1535" s="15">
        <v>187.67</v>
      </c>
      <c r="BG1535" s="15">
        <v>117.97</v>
      </c>
      <c r="BH1535" s="15">
        <v>100.07</v>
      </c>
      <c r="BI1535" s="15">
        <v>56.6</v>
      </c>
      <c r="BJ1535" s="15">
        <v>42.59</v>
      </c>
      <c r="BK1535" s="15">
        <v>46.79</v>
      </c>
      <c r="BL1535" s="15">
        <v>51.88</v>
      </c>
      <c r="BM1535" s="15">
        <v>102.87</v>
      </c>
      <c r="BN1535" s="16">
        <v>285.24</v>
      </c>
      <c r="BO1535" s="15">
        <v>10.15</v>
      </c>
      <c r="BP1535" s="15">
        <v>67.290000000000006</v>
      </c>
      <c r="BQ1535" s="15">
        <v>78.19</v>
      </c>
    </row>
    <row r="1536" spans="1:69">
      <c r="A1536" s="71">
        <v>44303</v>
      </c>
      <c r="B1536" s="16">
        <v>99.95</v>
      </c>
      <c r="BB1536" s="75"/>
      <c r="BC1536" s="75"/>
      <c r="BE1536" s="16">
        <v>168.54</v>
      </c>
      <c r="BF1536" s="15">
        <v>195.64</v>
      </c>
      <c r="BG1536" s="15">
        <v>124.42</v>
      </c>
      <c r="BH1536" s="15">
        <v>107.42</v>
      </c>
      <c r="BI1536" s="15">
        <v>59.8</v>
      </c>
      <c r="BJ1536" s="15">
        <v>44.46</v>
      </c>
      <c r="BK1536" s="15">
        <v>48.4</v>
      </c>
      <c r="BL1536" s="15">
        <v>63.09</v>
      </c>
      <c r="BM1536" s="15">
        <v>115.54</v>
      </c>
      <c r="BN1536" s="16">
        <v>291.16000000000003</v>
      </c>
      <c r="BO1536" s="15">
        <v>10</v>
      </c>
      <c r="BP1536" s="15">
        <v>65.959999999999994</v>
      </c>
      <c r="BQ1536" s="15">
        <v>77.430000000000007</v>
      </c>
    </row>
    <row r="1537" spans="1:69">
      <c r="A1537" s="71">
        <v>44310</v>
      </c>
      <c r="B1537" s="16">
        <v>101.95</v>
      </c>
      <c r="BB1537" s="75"/>
      <c r="BC1537" s="75"/>
      <c r="BE1537" s="16">
        <v>177.03</v>
      </c>
      <c r="BF1537" s="15">
        <v>202.39</v>
      </c>
      <c r="BG1537" s="15">
        <v>123.49</v>
      </c>
      <c r="BH1537" s="15">
        <v>107.64</v>
      </c>
      <c r="BI1537" s="15">
        <v>60.5</v>
      </c>
      <c r="BJ1537" s="15">
        <v>42.22</v>
      </c>
      <c r="BK1537" s="15">
        <v>50.39</v>
      </c>
      <c r="BL1537" s="15">
        <v>59.36</v>
      </c>
      <c r="BM1537" s="15">
        <v>127.53</v>
      </c>
      <c r="BN1537" s="16">
        <v>292.08999999999997</v>
      </c>
      <c r="BO1537" s="15">
        <v>10</v>
      </c>
      <c r="BP1537" s="15">
        <v>65.02</v>
      </c>
      <c r="BQ1537" s="15">
        <v>77.81</v>
      </c>
    </row>
    <row r="1538" spans="1:69">
      <c r="A1538" s="71">
        <v>44317</v>
      </c>
      <c r="B1538" s="16">
        <v>105.03</v>
      </c>
      <c r="BB1538" s="75"/>
      <c r="BC1538" s="75"/>
      <c r="BE1538" s="16">
        <v>191.57</v>
      </c>
      <c r="BF1538" s="15">
        <v>211.55</v>
      </c>
      <c r="BG1538" s="15">
        <v>122.42</v>
      </c>
      <c r="BH1538" s="15">
        <v>105.44</v>
      </c>
      <c r="BI1538" s="15">
        <v>58.67</v>
      </c>
      <c r="BJ1538" s="15">
        <v>42.57</v>
      </c>
      <c r="BK1538" s="15">
        <v>50.73</v>
      </c>
      <c r="BL1538" s="15">
        <v>59.53</v>
      </c>
      <c r="BM1538" s="15">
        <v>134.44</v>
      </c>
      <c r="BN1538" s="16">
        <v>300.47000000000003</v>
      </c>
      <c r="BO1538" s="15">
        <v>10</v>
      </c>
      <c r="BP1538" s="15">
        <v>65.87</v>
      </c>
      <c r="BQ1538" s="15">
        <v>78.42</v>
      </c>
    </row>
    <row r="1539" spans="1:69">
      <c r="A1539" s="71">
        <v>44324</v>
      </c>
      <c r="B1539" s="16">
        <v>104.49</v>
      </c>
      <c r="BB1539" s="75"/>
      <c r="BC1539" s="75"/>
      <c r="BE1539" s="16">
        <v>199.63</v>
      </c>
      <c r="BF1539" s="15">
        <v>222.61</v>
      </c>
      <c r="BG1539" s="15">
        <v>121.01</v>
      </c>
      <c r="BH1539" s="15">
        <v>107</v>
      </c>
      <c r="BI1539" s="15">
        <v>63.77</v>
      </c>
      <c r="BJ1539" s="15">
        <v>43.53</v>
      </c>
      <c r="BK1539" s="15">
        <v>50.53</v>
      </c>
      <c r="BL1539" s="15">
        <v>71</v>
      </c>
      <c r="BM1539" s="15">
        <v>145.75</v>
      </c>
      <c r="BN1539" s="16">
        <v>311.82</v>
      </c>
      <c r="BO1539" s="15">
        <v>10</v>
      </c>
      <c r="BP1539" s="15">
        <v>65.459999999999994</v>
      </c>
      <c r="BQ1539" s="15">
        <v>78.87</v>
      </c>
    </row>
    <row r="1540" spans="1:69">
      <c r="A1540" s="71">
        <v>44331</v>
      </c>
      <c r="B1540" s="16">
        <v>105.56</v>
      </c>
      <c r="BB1540" s="75"/>
      <c r="BC1540" s="75"/>
      <c r="BE1540" s="16">
        <v>209.08</v>
      </c>
      <c r="BF1540" s="15">
        <v>234.08</v>
      </c>
      <c r="BG1540" s="15">
        <v>124.62</v>
      </c>
      <c r="BH1540" s="15">
        <v>107.77</v>
      </c>
      <c r="BI1540" s="15">
        <v>63.7</v>
      </c>
      <c r="BJ1540" s="15">
        <v>43.42</v>
      </c>
      <c r="BK1540" s="15">
        <v>51.06</v>
      </c>
      <c r="BL1540" s="15">
        <v>67.42</v>
      </c>
      <c r="BM1540" s="15">
        <v>156.75</v>
      </c>
      <c r="BN1540" s="16">
        <v>319.37</v>
      </c>
      <c r="BO1540" s="15">
        <v>10.16</v>
      </c>
      <c r="BP1540" s="15">
        <v>65.14</v>
      </c>
      <c r="BQ1540" s="15">
        <v>78.849999999999994</v>
      </c>
    </row>
    <row r="1541" spans="1:69">
      <c r="A1541" s="71">
        <v>44338</v>
      </c>
      <c r="B1541" s="16">
        <v>106.23</v>
      </c>
      <c r="BB1541" s="75"/>
      <c r="BC1541" s="75"/>
      <c r="BE1541" s="16">
        <v>223.3</v>
      </c>
      <c r="BF1541" s="15">
        <v>247.49</v>
      </c>
      <c r="BG1541" s="15">
        <v>125.89</v>
      </c>
      <c r="BH1541" s="15">
        <v>108.17</v>
      </c>
      <c r="BI1541" s="15">
        <v>61.1</v>
      </c>
      <c r="BJ1541" s="15">
        <v>44.04</v>
      </c>
      <c r="BK1541" s="15">
        <v>49.5</v>
      </c>
      <c r="BL1541" s="15">
        <v>69.11</v>
      </c>
      <c r="BM1541" s="15">
        <v>170.52</v>
      </c>
      <c r="BN1541" s="16">
        <v>335.37</v>
      </c>
      <c r="BO1541" s="15">
        <v>10</v>
      </c>
      <c r="BP1541" s="15">
        <v>65.92</v>
      </c>
      <c r="BQ1541" s="15">
        <v>78.540000000000006</v>
      </c>
    </row>
    <row r="1542" spans="1:69">
      <c r="A1542" s="71">
        <v>44345</v>
      </c>
      <c r="B1542" s="16">
        <v>105.39</v>
      </c>
      <c r="BB1542" s="75"/>
      <c r="BC1542" s="75"/>
      <c r="BE1542" s="16">
        <v>220.65</v>
      </c>
      <c r="BF1542" s="15">
        <v>257.56</v>
      </c>
      <c r="BG1542" s="15">
        <v>127.89</v>
      </c>
      <c r="BH1542" s="15">
        <v>108.15</v>
      </c>
      <c r="BI1542" s="15">
        <v>60.06</v>
      </c>
      <c r="BJ1542" s="15">
        <v>45.09</v>
      </c>
      <c r="BK1542" s="15">
        <v>49.39</v>
      </c>
      <c r="BL1542" s="15">
        <v>69.34</v>
      </c>
      <c r="BM1542" s="15">
        <v>178.87</v>
      </c>
      <c r="BN1542" s="16">
        <v>331.78</v>
      </c>
      <c r="BO1542" s="15">
        <v>10</v>
      </c>
      <c r="BP1542" s="15">
        <v>65.290000000000006</v>
      </c>
      <c r="BQ1542" s="15">
        <v>77.52</v>
      </c>
    </row>
    <row r="1543" spans="1:69">
      <c r="A1543" s="71">
        <v>44352</v>
      </c>
      <c r="B1543" s="16">
        <v>105.83</v>
      </c>
      <c r="BB1543" s="75"/>
      <c r="BC1543" s="75"/>
      <c r="BE1543" s="16">
        <v>215.9</v>
      </c>
      <c r="BF1543" s="15">
        <v>262.83</v>
      </c>
      <c r="BG1543" s="15">
        <v>125.73</v>
      </c>
      <c r="BH1543" s="15">
        <v>108.19</v>
      </c>
      <c r="BI1543" s="15">
        <v>59.48</v>
      </c>
      <c r="BJ1543" s="15">
        <v>45.4</v>
      </c>
      <c r="BK1543" s="15">
        <v>49.41</v>
      </c>
      <c r="BL1543" s="15">
        <v>63.26</v>
      </c>
      <c r="BM1543" s="15">
        <v>185.59</v>
      </c>
      <c r="BN1543" s="16">
        <v>304.88</v>
      </c>
      <c r="BO1543" s="15">
        <v>10</v>
      </c>
      <c r="BP1543" s="15">
        <v>65.709999999999994</v>
      </c>
      <c r="BQ1543" s="15">
        <v>78.08</v>
      </c>
    </row>
    <row r="1544" spans="1:69">
      <c r="A1544" s="71">
        <v>44359</v>
      </c>
      <c r="B1544" s="16">
        <v>107.24</v>
      </c>
      <c r="BB1544" s="75"/>
      <c r="BC1544" s="75"/>
      <c r="BE1544" s="16">
        <v>212.11</v>
      </c>
      <c r="BF1544" s="15">
        <v>270.45</v>
      </c>
      <c r="BG1544" s="15">
        <v>127.53</v>
      </c>
      <c r="BH1544" s="15">
        <v>107.6</v>
      </c>
      <c r="BI1544" s="15">
        <v>57.19</v>
      </c>
      <c r="BJ1544" s="15">
        <v>44.61</v>
      </c>
      <c r="BK1544" s="15">
        <v>50.21</v>
      </c>
      <c r="BL1544" s="15">
        <v>66.28</v>
      </c>
      <c r="BM1544" s="15">
        <v>188.89</v>
      </c>
      <c r="BN1544" s="16">
        <v>306.58999999999997</v>
      </c>
      <c r="BO1544" s="15">
        <v>10</v>
      </c>
      <c r="BP1544" s="15">
        <v>64.95</v>
      </c>
      <c r="BQ1544" s="15">
        <v>78.430000000000007</v>
      </c>
    </row>
    <row r="1545" spans="1:69">
      <c r="A1545" s="71">
        <v>44366</v>
      </c>
      <c r="B1545" s="16">
        <v>107.05</v>
      </c>
      <c r="BB1545" s="75"/>
      <c r="BC1545" s="75"/>
      <c r="BE1545" s="16">
        <v>203.02</v>
      </c>
      <c r="BF1545" s="15">
        <v>274.77</v>
      </c>
      <c r="BG1545" s="15">
        <v>126.97</v>
      </c>
      <c r="BH1545" s="15">
        <v>103.61</v>
      </c>
      <c r="BI1545" s="15">
        <v>59.76</v>
      </c>
      <c r="BJ1545" s="15">
        <v>44.69</v>
      </c>
      <c r="BK1545" s="15">
        <v>50.28</v>
      </c>
      <c r="BL1545" s="15">
        <v>67.59</v>
      </c>
      <c r="BM1545" s="15">
        <v>190.69</v>
      </c>
      <c r="BN1545" s="16">
        <v>300.45999999999998</v>
      </c>
      <c r="BO1545" s="15">
        <v>10</v>
      </c>
      <c r="BP1545" s="15">
        <v>65</v>
      </c>
      <c r="BQ1545" s="15">
        <v>78.459999999999994</v>
      </c>
    </row>
    <row r="1546" spans="1:69">
      <c r="A1546" s="71">
        <v>44373</v>
      </c>
      <c r="B1546" s="16">
        <v>106.18</v>
      </c>
      <c r="BB1546" s="75"/>
      <c r="BC1546" s="75"/>
      <c r="BE1546" s="16">
        <v>192.05</v>
      </c>
      <c r="BF1546" s="15">
        <v>276.64</v>
      </c>
      <c r="BG1546" s="15">
        <v>120.89</v>
      </c>
      <c r="BH1546" s="15">
        <v>98.85</v>
      </c>
      <c r="BI1546" s="15">
        <v>62.85</v>
      </c>
      <c r="BJ1546" s="15">
        <v>45.13</v>
      </c>
      <c r="BK1546" s="15">
        <v>45.29</v>
      </c>
      <c r="BL1546" s="15">
        <v>69.709999999999994</v>
      </c>
      <c r="BM1546" s="15">
        <v>195.49</v>
      </c>
      <c r="BN1546" s="16">
        <v>305.76</v>
      </c>
      <c r="BO1546" s="15">
        <v>10</v>
      </c>
      <c r="BP1546" s="15">
        <v>65.56</v>
      </c>
      <c r="BQ1546" s="15">
        <v>77.97</v>
      </c>
    </row>
    <row r="1547" spans="1:69">
      <c r="A1547" s="71">
        <v>44380</v>
      </c>
      <c r="B1547" s="16">
        <v>105.74</v>
      </c>
      <c r="BB1547" s="75"/>
      <c r="BC1547" s="75"/>
      <c r="BE1547" s="16">
        <v>184.65</v>
      </c>
      <c r="BF1547" s="15">
        <v>277.87</v>
      </c>
      <c r="BG1547" s="15">
        <v>119.92</v>
      </c>
      <c r="BH1547" s="15">
        <v>96.73</v>
      </c>
      <c r="BI1547" s="15">
        <v>59.4</v>
      </c>
      <c r="BJ1547" s="15">
        <v>44.87</v>
      </c>
      <c r="BK1547" s="15">
        <v>48.09</v>
      </c>
      <c r="BL1547" s="15">
        <v>66.16</v>
      </c>
      <c r="BM1547" s="15">
        <v>198.83</v>
      </c>
      <c r="BN1547" s="16">
        <v>319.3</v>
      </c>
      <c r="BO1547" s="15">
        <v>10</v>
      </c>
      <c r="BP1547" s="15">
        <v>65.7</v>
      </c>
      <c r="BQ1547" s="15">
        <v>78.180000000000007</v>
      </c>
    </row>
    <row r="1548" spans="1:69">
      <c r="A1548" s="71">
        <v>44387</v>
      </c>
      <c r="B1548" s="16">
        <v>106.17</v>
      </c>
      <c r="BB1548" s="75"/>
      <c r="BC1548" s="75"/>
      <c r="BE1548" s="16">
        <v>182.78</v>
      </c>
      <c r="BF1548" s="15">
        <v>282.5</v>
      </c>
      <c r="BG1548" s="15">
        <v>115.35</v>
      </c>
      <c r="BH1548" s="15">
        <v>96.07</v>
      </c>
      <c r="BI1548" s="15">
        <v>57.96</v>
      </c>
      <c r="BJ1548" s="15">
        <v>46.07</v>
      </c>
      <c r="BK1548" s="15">
        <v>48.29</v>
      </c>
      <c r="BL1548" s="15">
        <v>57.95</v>
      </c>
      <c r="BM1548" s="15">
        <v>202.98</v>
      </c>
      <c r="BN1548" s="16">
        <v>315.39</v>
      </c>
      <c r="BO1548" s="15">
        <v>10</v>
      </c>
      <c r="BP1548" s="15">
        <v>65.930000000000007</v>
      </c>
      <c r="BQ1548" s="15">
        <v>77.84</v>
      </c>
    </row>
    <row r="1549" spans="1:69">
      <c r="A1549" s="71">
        <v>44394</v>
      </c>
      <c r="B1549" s="16">
        <v>105.24</v>
      </c>
      <c r="BB1549" s="75"/>
      <c r="BC1549" s="75"/>
      <c r="BE1549" s="16">
        <v>183.44</v>
      </c>
      <c r="BF1549" s="15">
        <v>285.32</v>
      </c>
      <c r="BG1549" s="15">
        <v>118.67</v>
      </c>
      <c r="BH1549" s="15">
        <v>95.57</v>
      </c>
      <c r="BI1549" s="15">
        <v>62.63</v>
      </c>
      <c r="BJ1549" s="15">
        <v>45.13</v>
      </c>
      <c r="BK1549" s="15">
        <v>47.43</v>
      </c>
      <c r="BL1549" s="15">
        <v>58.98</v>
      </c>
      <c r="BM1549" s="15">
        <v>203.04</v>
      </c>
      <c r="BN1549" s="16">
        <v>314.38</v>
      </c>
      <c r="BO1549" s="15">
        <v>10</v>
      </c>
      <c r="BP1549" s="15">
        <v>64.86</v>
      </c>
      <c r="BQ1549" s="15">
        <v>78.17</v>
      </c>
    </row>
    <row r="1550" spans="1:69">
      <c r="A1550" s="71">
        <v>44401</v>
      </c>
      <c r="B1550" s="16">
        <v>105.84</v>
      </c>
      <c r="BB1550" s="75"/>
      <c r="BC1550" s="75"/>
      <c r="BE1550" s="16">
        <v>180.57</v>
      </c>
      <c r="BF1550" s="15">
        <v>288.27</v>
      </c>
      <c r="BG1550" s="15">
        <v>119.17</v>
      </c>
      <c r="BH1550" s="15">
        <v>96.12</v>
      </c>
      <c r="BI1550" s="15">
        <v>60.39</v>
      </c>
      <c r="BJ1550" s="15">
        <v>46.13</v>
      </c>
      <c r="BK1550" s="15">
        <v>46.07</v>
      </c>
      <c r="BL1550" s="15">
        <v>61.33</v>
      </c>
      <c r="BM1550" s="15">
        <v>202.37</v>
      </c>
      <c r="BN1550" s="16">
        <v>315.66000000000003</v>
      </c>
      <c r="BO1550" s="15">
        <v>10</v>
      </c>
      <c r="BP1550" s="15">
        <v>66.27</v>
      </c>
      <c r="BQ1550" s="15">
        <v>78.11</v>
      </c>
    </row>
    <row r="1551" spans="1:69">
      <c r="A1551" s="71">
        <v>44408</v>
      </c>
      <c r="B1551" s="16">
        <v>104.96</v>
      </c>
      <c r="BB1551" s="75"/>
      <c r="BC1551" s="75"/>
      <c r="BE1551" s="16">
        <v>182.08</v>
      </c>
      <c r="BF1551" s="15">
        <v>289.5</v>
      </c>
      <c r="BG1551" s="15">
        <v>117.94</v>
      </c>
      <c r="BH1551" s="15">
        <v>96.03</v>
      </c>
      <c r="BI1551" s="15">
        <v>58.88</v>
      </c>
      <c r="BJ1551" s="15">
        <v>45.25</v>
      </c>
      <c r="BK1551" s="15">
        <v>48.87</v>
      </c>
      <c r="BL1551" s="15">
        <v>64.95</v>
      </c>
      <c r="BM1551" s="15">
        <v>202.42</v>
      </c>
      <c r="BN1551" s="16">
        <v>317.79000000000002</v>
      </c>
      <c r="BO1551" s="15">
        <v>10</v>
      </c>
      <c r="BP1551" s="15">
        <v>65.39</v>
      </c>
      <c r="BQ1551" s="15">
        <v>77.14</v>
      </c>
    </row>
    <row r="1552" spans="1:69">
      <c r="A1552" s="71">
        <v>44415</v>
      </c>
      <c r="B1552" s="16">
        <v>104.98</v>
      </c>
      <c r="BB1552" s="75"/>
      <c r="BC1552" s="75"/>
      <c r="BE1552" s="16">
        <v>181.22</v>
      </c>
      <c r="BF1552" s="15">
        <v>290.87</v>
      </c>
      <c r="BG1552" s="15">
        <v>117.13</v>
      </c>
      <c r="BH1552" s="15">
        <v>96.06</v>
      </c>
      <c r="BI1552" s="15">
        <v>60.39</v>
      </c>
      <c r="BJ1552" s="15">
        <v>43.85</v>
      </c>
      <c r="BK1552" s="15">
        <v>46.66</v>
      </c>
      <c r="BL1552" s="15">
        <v>63.47</v>
      </c>
      <c r="BM1552" s="15">
        <v>202.73</v>
      </c>
      <c r="BN1552" s="16">
        <v>321.37</v>
      </c>
      <c r="BO1552" s="15">
        <v>10.16</v>
      </c>
      <c r="BP1552" s="15">
        <v>65.849999999999994</v>
      </c>
      <c r="BQ1552" s="15">
        <v>78.78</v>
      </c>
    </row>
    <row r="1553" spans="1:69">
      <c r="A1553" s="71">
        <v>44422</v>
      </c>
      <c r="B1553" s="16">
        <v>105.05</v>
      </c>
      <c r="BB1553" s="75"/>
      <c r="BC1553" s="75"/>
      <c r="BE1553" s="16">
        <v>181.6</v>
      </c>
      <c r="BF1553" s="15">
        <v>293.25</v>
      </c>
      <c r="BG1553" s="15">
        <v>117.69</v>
      </c>
      <c r="BH1553" s="15">
        <v>96.19</v>
      </c>
      <c r="BI1553" s="15">
        <v>58.37</v>
      </c>
      <c r="BJ1553" s="15">
        <v>42.29</v>
      </c>
      <c r="BK1553" s="15">
        <v>48.12</v>
      </c>
      <c r="BL1553" s="15">
        <v>67.38</v>
      </c>
      <c r="BM1553" s="15">
        <v>201.43</v>
      </c>
      <c r="BN1553" s="16">
        <v>323.39999999999998</v>
      </c>
      <c r="BO1553" s="15">
        <v>10.31</v>
      </c>
      <c r="BP1553" s="15">
        <v>64.599999999999994</v>
      </c>
      <c r="BQ1553" s="15">
        <v>77.58</v>
      </c>
    </row>
    <row r="1554" spans="1:69">
      <c r="A1554" s="71">
        <v>44429</v>
      </c>
      <c r="B1554" s="16">
        <v>104.65</v>
      </c>
      <c r="BB1554" s="75"/>
      <c r="BC1554" s="75"/>
      <c r="BE1554" s="16">
        <v>188.64</v>
      </c>
      <c r="BF1554" s="15">
        <v>296.27</v>
      </c>
      <c r="BG1554" s="15">
        <v>117.7</v>
      </c>
      <c r="BH1554" s="15">
        <v>96.03</v>
      </c>
      <c r="BI1554" s="15">
        <v>61.62</v>
      </c>
      <c r="BJ1554" s="15">
        <v>41.27</v>
      </c>
      <c r="BK1554" s="15">
        <v>48.34</v>
      </c>
      <c r="BL1554" s="15">
        <v>69.92</v>
      </c>
      <c r="BM1554" s="15">
        <v>205.02</v>
      </c>
      <c r="BN1554" s="16">
        <v>313.10000000000002</v>
      </c>
      <c r="BO1554" s="15">
        <v>10</v>
      </c>
      <c r="BP1554" s="15">
        <v>66.08</v>
      </c>
      <c r="BQ1554" s="15">
        <v>78.67</v>
      </c>
    </row>
    <row r="1555" spans="1:69">
      <c r="A1555" s="71">
        <v>44436</v>
      </c>
      <c r="B1555" s="16">
        <v>104.51</v>
      </c>
      <c r="BB1555" s="75"/>
      <c r="BC1555" s="75"/>
      <c r="BE1555" s="16">
        <v>195.36</v>
      </c>
      <c r="BF1555" s="15">
        <v>299.54000000000002</v>
      </c>
      <c r="BG1555" s="15">
        <v>115.6</v>
      </c>
      <c r="BH1555" s="15">
        <v>96.06</v>
      </c>
      <c r="BI1555" s="15">
        <v>59.7</v>
      </c>
      <c r="BJ1555" s="15">
        <v>42.52</v>
      </c>
      <c r="BK1555" s="15">
        <v>45.8</v>
      </c>
      <c r="BL1555" s="15">
        <v>72.44</v>
      </c>
      <c r="BM1555" s="15">
        <v>204.43</v>
      </c>
      <c r="BN1555" s="16">
        <v>316.08999999999997</v>
      </c>
      <c r="BO1555" s="15">
        <v>10</v>
      </c>
      <c r="BP1555" s="15">
        <v>65.77</v>
      </c>
      <c r="BQ1555" s="15">
        <v>78.540000000000006</v>
      </c>
    </row>
    <row r="1556" spans="1:69">
      <c r="A1556" s="71">
        <v>44443</v>
      </c>
      <c r="B1556" s="16">
        <v>105.23</v>
      </c>
      <c r="BB1556" s="75"/>
      <c r="BC1556" s="75"/>
      <c r="BE1556" s="16">
        <v>202.94</v>
      </c>
      <c r="BF1556" s="15">
        <v>302.58</v>
      </c>
      <c r="BG1556" s="15">
        <v>118.31</v>
      </c>
      <c r="BH1556" s="15">
        <v>96.06</v>
      </c>
      <c r="BI1556" s="15">
        <v>61.55</v>
      </c>
      <c r="BJ1556" s="15">
        <v>41.33</v>
      </c>
      <c r="BK1556" s="15">
        <v>44.65</v>
      </c>
      <c r="BL1556" s="15">
        <v>71.91</v>
      </c>
      <c r="BM1556" s="15">
        <v>206.35</v>
      </c>
      <c r="BN1556" s="16">
        <v>312.45999999999998</v>
      </c>
      <c r="BO1556" s="15">
        <v>10</v>
      </c>
      <c r="BP1556" s="15">
        <v>65.489999999999995</v>
      </c>
      <c r="BQ1556" s="15">
        <v>78.84</v>
      </c>
    </row>
    <row r="1557" spans="1:69">
      <c r="A1557" s="71">
        <v>44450</v>
      </c>
      <c r="B1557" s="16">
        <v>105.78</v>
      </c>
      <c r="BB1557" s="75"/>
      <c r="BC1557" s="75"/>
      <c r="BE1557" s="16">
        <v>208.73</v>
      </c>
      <c r="BF1557" s="15">
        <v>303.39</v>
      </c>
      <c r="BG1557" s="15">
        <v>115.88</v>
      </c>
      <c r="BH1557" s="15">
        <v>94.12</v>
      </c>
      <c r="BI1557" s="15">
        <v>62.15</v>
      </c>
      <c r="BJ1557" s="15">
        <v>41.76</v>
      </c>
      <c r="BK1557" s="15">
        <v>48.49</v>
      </c>
      <c r="BL1557" s="15">
        <v>74.680000000000007</v>
      </c>
      <c r="BM1557" s="15">
        <v>203.72</v>
      </c>
      <c r="BN1557" s="16">
        <v>312.24</v>
      </c>
      <c r="BO1557" s="15">
        <v>10</v>
      </c>
      <c r="BP1557" s="15">
        <v>65.87</v>
      </c>
      <c r="BQ1557" s="15">
        <v>78.44</v>
      </c>
    </row>
    <row r="1558" spans="1:69">
      <c r="A1558" s="71">
        <v>44457</v>
      </c>
      <c r="B1558" s="16">
        <v>106.03</v>
      </c>
      <c r="BB1558" s="75"/>
      <c r="BC1558" s="75"/>
      <c r="BE1558" s="16">
        <v>209.71</v>
      </c>
      <c r="BF1558" s="15">
        <v>301.47000000000003</v>
      </c>
      <c r="BG1558" s="15">
        <v>117.24</v>
      </c>
      <c r="BH1558" s="15">
        <v>96.31</v>
      </c>
      <c r="BI1558" s="15">
        <v>62.43</v>
      </c>
      <c r="BJ1558" s="15">
        <v>43</v>
      </c>
      <c r="BK1558" s="15">
        <v>44.18</v>
      </c>
      <c r="BL1558" s="15">
        <v>72.790000000000006</v>
      </c>
      <c r="BM1558" s="15">
        <v>205.03</v>
      </c>
      <c r="BN1558" s="16">
        <v>308</v>
      </c>
      <c r="BO1558" s="15">
        <v>10</v>
      </c>
      <c r="BP1558" s="15">
        <v>65.69</v>
      </c>
      <c r="BQ1558" s="15">
        <v>78.760000000000005</v>
      </c>
    </row>
    <row r="1559" spans="1:69">
      <c r="A1559" s="71">
        <v>44464</v>
      </c>
      <c r="B1559" s="16">
        <v>105.98</v>
      </c>
      <c r="BB1559" s="75"/>
      <c r="BC1559" s="75"/>
      <c r="BE1559" s="16">
        <v>208.77</v>
      </c>
      <c r="BF1559" s="15">
        <v>301.62</v>
      </c>
      <c r="BG1559" s="15">
        <v>117.07</v>
      </c>
      <c r="BH1559" s="15">
        <v>96.55</v>
      </c>
      <c r="BI1559" s="15">
        <v>60.62</v>
      </c>
      <c r="BJ1559" s="15">
        <v>40.31</v>
      </c>
      <c r="BK1559" s="15">
        <v>46.96</v>
      </c>
      <c r="BL1559" s="15">
        <v>72.55</v>
      </c>
      <c r="BM1559" s="15">
        <v>207.2</v>
      </c>
      <c r="BN1559" s="16">
        <v>309.67</v>
      </c>
      <c r="BO1559" s="15">
        <v>10</v>
      </c>
      <c r="BP1559" s="15">
        <v>65.680000000000007</v>
      </c>
      <c r="BQ1559" s="15">
        <v>78.16</v>
      </c>
    </row>
    <row r="1560" spans="1:69">
      <c r="A1560" s="71">
        <v>44471</v>
      </c>
      <c r="B1560" s="16">
        <v>105.18</v>
      </c>
      <c r="BB1560" s="75"/>
      <c r="BC1560" s="75"/>
      <c r="BE1560" s="16">
        <v>208.4</v>
      </c>
      <c r="BF1560" s="15">
        <v>299.97000000000003</v>
      </c>
      <c r="BG1560" s="15">
        <v>118.39</v>
      </c>
      <c r="BH1560" s="15">
        <v>96.17</v>
      </c>
      <c r="BI1560" s="15">
        <v>62.75</v>
      </c>
      <c r="BJ1560" s="15">
        <v>41</v>
      </c>
      <c r="BK1560" s="15">
        <v>45</v>
      </c>
      <c r="BL1560" s="15">
        <v>70.08</v>
      </c>
      <c r="BM1560" s="15">
        <v>205.46</v>
      </c>
      <c r="BN1560" s="16">
        <v>312.27999999999997</v>
      </c>
      <c r="BO1560" s="15">
        <v>10</v>
      </c>
      <c r="BP1560" s="15">
        <v>65.38</v>
      </c>
      <c r="BQ1560" s="15">
        <v>78.5</v>
      </c>
    </row>
    <row r="1561" spans="1:69">
      <c r="A1561" s="71">
        <v>44478</v>
      </c>
      <c r="B1561" s="16">
        <v>104.7</v>
      </c>
      <c r="BB1561" s="75"/>
      <c r="BC1561" s="75"/>
      <c r="BE1561" s="16">
        <v>198.87</v>
      </c>
      <c r="BF1561" s="15">
        <v>291.56</v>
      </c>
      <c r="BG1561" s="15">
        <v>112.39</v>
      </c>
      <c r="BH1561" s="15">
        <v>96.12</v>
      </c>
      <c r="BI1561" s="15">
        <v>57.8</v>
      </c>
      <c r="BJ1561" s="15">
        <v>38.880000000000003</v>
      </c>
      <c r="BK1561" s="15">
        <v>43.36</v>
      </c>
      <c r="BL1561" s="15">
        <v>60.95</v>
      </c>
      <c r="BM1561" s="15">
        <v>208.14</v>
      </c>
      <c r="BN1561" s="16">
        <v>308.85000000000002</v>
      </c>
      <c r="BO1561" s="15">
        <v>10</v>
      </c>
      <c r="BP1561" s="15">
        <v>65.66</v>
      </c>
      <c r="BQ1561" s="15">
        <v>78.62</v>
      </c>
    </row>
    <row r="1562" spans="1:69">
      <c r="A1562" s="71">
        <v>44485</v>
      </c>
      <c r="B1562" s="16">
        <v>103.88</v>
      </c>
      <c r="BB1562" s="75"/>
      <c r="BC1562" s="75"/>
      <c r="BE1562" s="16">
        <v>185.42</v>
      </c>
      <c r="BF1562" s="15">
        <v>270.97000000000003</v>
      </c>
      <c r="BG1562" s="15">
        <v>117.71</v>
      </c>
      <c r="BH1562" s="15">
        <v>95.92</v>
      </c>
      <c r="BI1562" s="15">
        <v>58.48</v>
      </c>
      <c r="BJ1562" s="15">
        <v>39.86</v>
      </c>
      <c r="BK1562" s="15">
        <v>45.29</v>
      </c>
      <c r="BL1562" s="15">
        <v>64.709999999999994</v>
      </c>
      <c r="BM1562" s="15">
        <v>206.35</v>
      </c>
      <c r="BN1562" s="16">
        <v>290.94</v>
      </c>
      <c r="BO1562" s="15">
        <v>10</v>
      </c>
      <c r="BP1562" s="15">
        <v>65.14</v>
      </c>
      <c r="BQ1562" s="15">
        <v>78.37</v>
      </c>
    </row>
    <row r="1563" spans="1:69">
      <c r="A1563" s="71">
        <v>44492</v>
      </c>
      <c r="B1563" s="16">
        <v>102.4</v>
      </c>
      <c r="BB1563" s="75"/>
      <c r="BC1563" s="75"/>
      <c r="BE1563" s="16">
        <v>181.47</v>
      </c>
      <c r="BF1563" s="15">
        <v>255.15</v>
      </c>
      <c r="BG1563" s="15">
        <v>117.48</v>
      </c>
      <c r="BH1563" s="15">
        <v>95.84</v>
      </c>
      <c r="BI1563" s="15">
        <v>56.97</v>
      </c>
      <c r="BJ1563" s="15">
        <v>39.76</v>
      </c>
      <c r="BK1563" s="15">
        <v>43.99</v>
      </c>
      <c r="BL1563" s="15">
        <v>54.41</v>
      </c>
      <c r="BM1563" s="15">
        <v>196.55</v>
      </c>
      <c r="BN1563" s="16">
        <v>285.13</v>
      </c>
      <c r="BO1563" s="15">
        <v>10</v>
      </c>
      <c r="BP1563" s="15">
        <v>65.540000000000006</v>
      </c>
      <c r="BQ1563" s="15">
        <v>78.430000000000007</v>
      </c>
    </row>
    <row r="1564" spans="1:69">
      <c r="A1564" s="71">
        <v>44499</v>
      </c>
      <c r="B1564" s="16">
        <v>100.98</v>
      </c>
      <c r="BB1564" s="75"/>
      <c r="BC1564" s="75"/>
      <c r="BE1564" s="16">
        <v>179.12</v>
      </c>
      <c r="BF1564" s="15">
        <v>264.26</v>
      </c>
      <c r="BG1564" s="15">
        <v>118.56</v>
      </c>
      <c r="BH1564" s="15">
        <v>97.35</v>
      </c>
      <c r="BI1564" s="15">
        <v>52.84</v>
      </c>
      <c r="BJ1564" s="15">
        <v>38.479999999999997</v>
      </c>
      <c r="BK1564" s="15">
        <v>42.55</v>
      </c>
      <c r="BL1564" s="15">
        <v>61</v>
      </c>
      <c r="BM1564" s="15">
        <v>184.23</v>
      </c>
      <c r="BN1564" s="16">
        <v>287.19</v>
      </c>
      <c r="BO1564" s="15">
        <v>10</v>
      </c>
      <c r="BP1564" s="15">
        <v>64.739999999999995</v>
      </c>
      <c r="BQ1564" s="15">
        <v>78.27</v>
      </c>
    </row>
    <row r="1565" spans="1:69">
      <c r="A1565" s="71">
        <v>44506</v>
      </c>
      <c r="B1565" s="16">
        <v>102.02</v>
      </c>
      <c r="BB1565" s="75"/>
      <c r="BC1565" s="75"/>
      <c r="BE1565" s="16">
        <v>179.82</v>
      </c>
      <c r="BF1565" s="15">
        <v>265.82</v>
      </c>
      <c r="BG1565" s="15">
        <v>117.04</v>
      </c>
      <c r="BH1565" s="15">
        <v>99.64</v>
      </c>
      <c r="BI1565" s="15">
        <v>55</v>
      </c>
      <c r="BJ1565" s="15">
        <v>39.24</v>
      </c>
      <c r="BK1565" s="15">
        <v>41.4</v>
      </c>
      <c r="BL1565" s="15">
        <v>58.81</v>
      </c>
      <c r="BM1565" s="15">
        <v>175.38</v>
      </c>
      <c r="BN1565" s="16">
        <v>286.49</v>
      </c>
      <c r="BO1565" s="15">
        <v>10</v>
      </c>
      <c r="BP1565" s="15">
        <v>65.09</v>
      </c>
      <c r="BQ1565" s="15">
        <v>78.63</v>
      </c>
    </row>
    <row r="1566" spans="1:69">
      <c r="A1566" s="71">
        <v>44513</v>
      </c>
      <c r="B1566" s="16">
        <v>102.89</v>
      </c>
      <c r="BB1566" s="75"/>
      <c r="BC1566" s="75"/>
      <c r="BE1566" s="16">
        <v>180.05</v>
      </c>
      <c r="BF1566" s="15">
        <v>253.78</v>
      </c>
      <c r="BG1566" s="15">
        <v>117.88</v>
      </c>
      <c r="BH1566" s="15">
        <v>99.64</v>
      </c>
      <c r="BI1566" s="15">
        <v>52.74</v>
      </c>
      <c r="BJ1566" s="15">
        <v>36.39</v>
      </c>
      <c r="BK1566" s="15">
        <v>38.81</v>
      </c>
      <c r="BL1566" s="15">
        <v>57.13</v>
      </c>
      <c r="BM1566" s="15">
        <v>169</v>
      </c>
      <c r="BN1566" s="16">
        <v>284.86</v>
      </c>
      <c r="BO1566" s="15">
        <v>10</v>
      </c>
      <c r="BP1566" s="15">
        <v>65.37</v>
      </c>
      <c r="BQ1566" s="15">
        <v>78.59</v>
      </c>
    </row>
    <row r="1567" spans="1:69">
      <c r="A1567" s="71">
        <v>44520</v>
      </c>
      <c r="B1567" s="16">
        <v>105.72</v>
      </c>
      <c r="BB1567" s="75"/>
      <c r="BC1567" s="75"/>
      <c r="BE1567" s="16">
        <v>182.23</v>
      </c>
      <c r="BF1567" s="15">
        <v>236.37</v>
      </c>
      <c r="BG1567" s="15">
        <v>116.15</v>
      </c>
      <c r="BH1567" s="15">
        <v>99.26</v>
      </c>
      <c r="BI1567" s="15">
        <v>57.37</v>
      </c>
      <c r="BJ1567" s="15">
        <v>34.85</v>
      </c>
      <c r="BK1567" s="15">
        <v>39.68</v>
      </c>
      <c r="BL1567" s="15">
        <v>56.35</v>
      </c>
      <c r="BM1567" s="15">
        <v>167.91</v>
      </c>
      <c r="BN1567" s="16">
        <v>278.64</v>
      </c>
      <c r="BO1567" s="15">
        <v>10</v>
      </c>
      <c r="BP1567" s="15">
        <v>65.5</v>
      </c>
      <c r="BQ1567" s="15">
        <v>79.209999999999994</v>
      </c>
    </row>
    <row r="1568" spans="1:69">
      <c r="A1568" s="71">
        <v>44527</v>
      </c>
      <c r="B1568" s="16">
        <v>111.16</v>
      </c>
      <c r="BB1568" s="75"/>
      <c r="BC1568" s="75"/>
      <c r="BE1568" s="16">
        <v>191.01</v>
      </c>
      <c r="BF1568" s="15">
        <v>247.26</v>
      </c>
      <c r="BG1568" s="15">
        <v>120.52</v>
      </c>
      <c r="BH1568" s="15">
        <v>104.91</v>
      </c>
      <c r="BI1568" s="15">
        <v>55.56</v>
      </c>
      <c r="BJ1568" s="15">
        <v>35.299999999999997</v>
      </c>
      <c r="BK1568" s="15">
        <v>41.06</v>
      </c>
      <c r="BL1568" s="15">
        <v>56</v>
      </c>
      <c r="BM1568" s="15">
        <v>166.27</v>
      </c>
      <c r="BN1568" s="16">
        <v>280.81</v>
      </c>
      <c r="BO1568" s="15">
        <v>10</v>
      </c>
      <c r="BP1568" s="15">
        <v>66.58</v>
      </c>
      <c r="BQ1568" s="15">
        <v>79.05</v>
      </c>
    </row>
    <row r="1569" spans="1:69">
      <c r="A1569" s="71">
        <v>44534</v>
      </c>
      <c r="B1569" s="16">
        <v>116.11</v>
      </c>
      <c r="BB1569" s="75"/>
      <c r="BC1569" s="75"/>
      <c r="BE1569" s="16">
        <v>189.94</v>
      </c>
      <c r="BF1569" s="15">
        <v>256.18</v>
      </c>
      <c r="BG1569" s="15">
        <v>123.44</v>
      </c>
      <c r="BH1569" s="15">
        <v>105.83</v>
      </c>
      <c r="BI1569" s="15">
        <v>53.13</v>
      </c>
      <c r="BJ1569" s="15">
        <v>35.49</v>
      </c>
      <c r="BK1569" s="15">
        <v>39.39</v>
      </c>
      <c r="BL1569" s="15">
        <v>63.04</v>
      </c>
      <c r="BM1569" s="15">
        <v>165.52</v>
      </c>
      <c r="BN1569" s="16">
        <v>282.27999999999997</v>
      </c>
      <c r="BO1569" s="15">
        <v>10</v>
      </c>
      <c r="BP1569" s="15">
        <v>65.989999999999995</v>
      </c>
      <c r="BQ1569" s="15">
        <v>77.930000000000007</v>
      </c>
    </row>
    <row r="1570" spans="1:69">
      <c r="A1570" s="71">
        <v>44541</v>
      </c>
      <c r="B1570" s="16">
        <v>121</v>
      </c>
      <c r="BB1570" s="75"/>
      <c r="BC1570" s="75"/>
      <c r="BE1570" s="16">
        <v>196.19</v>
      </c>
      <c r="BF1570" s="15">
        <v>253.11</v>
      </c>
      <c r="BG1570" s="15">
        <v>123.84</v>
      </c>
      <c r="BH1570" s="15">
        <v>106.42</v>
      </c>
      <c r="BI1570" s="15">
        <v>51.99</v>
      </c>
      <c r="BJ1570" s="15">
        <v>34.840000000000003</v>
      </c>
      <c r="BK1570" s="15">
        <v>39.01</v>
      </c>
      <c r="BL1570" s="15">
        <v>51.33</v>
      </c>
      <c r="BM1570" s="15">
        <v>162.41999999999999</v>
      </c>
      <c r="BN1570" s="16">
        <v>282.12</v>
      </c>
      <c r="BO1570" s="15">
        <v>10</v>
      </c>
      <c r="BP1570" s="15">
        <v>65.3</v>
      </c>
      <c r="BQ1570" s="15">
        <v>78.86</v>
      </c>
    </row>
    <row r="1571" spans="1:69">
      <c r="A1571" s="71">
        <v>44548</v>
      </c>
      <c r="B1571" s="16">
        <v>124.32</v>
      </c>
      <c r="BB1571" s="75"/>
      <c r="BC1571" s="75"/>
      <c r="BE1571" s="16">
        <v>200.47</v>
      </c>
      <c r="BF1571" s="15">
        <v>254.49</v>
      </c>
      <c r="BG1571" s="15">
        <v>129.53</v>
      </c>
      <c r="BH1571" s="15">
        <v>112.58</v>
      </c>
      <c r="BI1571" s="15">
        <v>51.55</v>
      </c>
      <c r="BJ1571" s="15">
        <v>37.58</v>
      </c>
      <c r="BK1571" s="15">
        <v>41.01</v>
      </c>
      <c r="BL1571" s="15">
        <v>54.09</v>
      </c>
      <c r="BM1571" s="15">
        <v>163.35</v>
      </c>
      <c r="BN1571" s="16">
        <v>281.89</v>
      </c>
      <c r="BO1571" s="15">
        <v>10</v>
      </c>
      <c r="BP1571" s="15">
        <v>65.11</v>
      </c>
      <c r="BQ1571" s="15">
        <v>78.81</v>
      </c>
    </row>
    <row r="1572" spans="1:69">
      <c r="A1572" s="71">
        <v>44555</v>
      </c>
      <c r="B1572" s="16">
        <v>128.34</v>
      </c>
      <c r="BB1572" s="75"/>
      <c r="BC1572" s="75"/>
      <c r="BE1572" s="16">
        <v>206.46</v>
      </c>
      <c r="BF1572" s="15">
        <v>257.79000000000002</v>
      </c>
      <c r="BG1572" s="15">
        <v>131.16</v>
      </c>
      <c r="BH1572" s="15">
        <v>114.79</v>
      </c>
      <c r="BI1572" s="15">
        <v>52.33</v>
      </c>
      <c r="BJ1572" s="15">
        <v>36.46</v>
      </c>
      <c r="BK1572" s="15">
        <v>43.13</v>
      </c>
      <c r="BL1572" s="15">
        <v>54.81</v>
      </c>
      <c r="BM1572" s="15">
        <v>160.26</v>
      </c>
      <c r="BN1572" s="16">
        <v>281.72000000000003</v>
      </c>
      <c r="BO1572" s="15">
        <v>10</v>
      </c>
      <c r="BP1572" s="15">
        <v>65.540000000000006</v>
      </c>
      <c r="BQ1572" s="15">
        <v>78.790000000000006</v>
      </c>
    </row>
    <row r="1573" spans="1:69">
      <c r="A1573" s="71">
        <v>44562</v>
      </c>
      <c r="B1573" s="16">
        <v>132.94999999999999</v>
      </c>
      <c r="BB1573" s="75"/>
      <c r="BC1573" s="75"/>
      <c r="BE1573" s="16">
        <v>207.88</v>
      </c>
      <c r="BF1573" s="15">
        <v>259.02999999999997</v>
      </c>
      <c r="BG1573" s="15">
        <v>131.97999999999999</v>
      </c>
      <c r="BH1573" s="15">
        <v>114.25</v>
      </c>
      <c r="BI1573" s="15">
        <v>51.12</v>
      </c>
      <c r="BJ1573" s="15">
        <v>38.25</v>
      </c>
      <c r="BK1573" s="15">
        <v>41.35</v>
      </c>
      <c r="BL1573" s="15">
        <v>58.26</v>
      </c>
      <c r="BM1573" s="15">
        <v>163.13999999999999</v>
      </c>
      <c r="BN1573" s="16">
        <v>271.31</v>
      </c>
      <c r="BO1573" s="15">
        <v>10</v>
      </c>
      <c r="BP1573" s="15">
        <v>65.66</v>
      </c>
      <c r="BQ1573" s="15">
        <v>78.790000000000006</v>
      </c>
    </row>
    <row r="1574" spans="1:69">
      <c r="A1574" s="71">
        <v>44569</v>
      </c>
      <c r="B1574" s="16">
        <v>133.63</v>
      </c>
      <c r="BB1574" s="75"/>
      <c r="BC1574" s="75"/>
      <c r="BE1574" s="16">
        <v>213.97</v>
      </c>
      <c r="BF1574" s="15">
        <v>257.99</v>
      </c>
      <c r="BG1574" s="15">
        <v>131.32</v>
      </c>
      <c r="BH1574" s="15">
        <v>114.8</v>
      </c>
      <c r="BI1574" s="15">
        <v>49.68</v>
      </c>
      <c r="BJ1574" s="15">
        <v>36.97</v>
      </c>
      <c r="BK1574" s="15">
        <v>41.91</v>
      </c>
      <c r="BL1574" s="15">
        <v>56.23</v>
      </c>
      <c r="BM1574" s="15">
        <v>163.41</v>
      </c>
      <c r="BN1574" s="16">
        <v>269.83</v>
      </c>
      <c r="BO1574" s="15">
        <v>10.31</v>
      </c>
      <c r="BP1574" s="15">
        <v>65.31</v>
      </c>
      <c r="BQ1574" s="15">
        <v>79.540000000000006</v>
      </c>
    </row>
    <row r="1575" spans="1:69">
      <c r="A1575" s="71">
        <v>44576</v>
      </c>
      <c r="B1575" s="16">
        <v>134.21</v>
      </c>
      <c r="BB1575" s="75"/>
      <c r="BC1575" s="75"/>
      <c r="BE1575" s="16">
        <v>225.3</v>
      </c>
      <c r="BF1575" s="15">
        <v>258.45999999999998</v>
      </c>
      <c r="BG1575" s="15">
        <v>134.65</v>
      </c>
      <c r="BH1575" s="15">
        <v>114.05</v>
      </c>
      <c r="BI1575" s="15">
        <v>52.03</v>
      </c>
      <c r="BJ1575" s="15">
        <v>37.729999999999997</v>
      </c>
      <c r="BK1575" s="15">
        <v>40.590000000000003</v>
      </c>
      <c r="BL1575" s="15">
        <v>53.81</v>
      </c>
      <c r="BM1575" s="15">
        <v>163.63999999999999</v>
      </c>
      <c r="BN1575" s="16">
        <v>265.77999999999997</v>
      </c>
      <c r="BO1575" s="15">
        <v>11.61</v>
      </c>
      <c r="BP1575" s="15">
        <v>66.78</v>
      </c>
      <c r="BQ1575" s="15">
        <v>79.19</v>
      </c>
    </row>
    <row r="1576" spans="1:69">
      <c r="A1576" s="71">
        <v>44583</v>
      </c>
      <c r="B1576" s="16">
        <v>131.76</v>
      </c>
      <c r="BB1576" s="75"/>
      <c r="BC1576" s="75"/>
      <c r="BE1576" s="16">
        <v>233.58</v>
      </c>
      <c r="BF1576" s="15">
        <v>257.57</v>
      </c>
      <c r="BG1576" s="15">
        <v>133.88999999999999</v>
      </c>
      <c r="BH1576" s="15">
        <v>113.47</v>
      </c>
      <c r="BI1576" s="15">
        <v>52.55</v>
      </c>
      <c r="BJ1576" s="15">
        <v>35.659999999999997</v>
      </c>
      <c r="BK1576" s="15">
        <v>42.27</v>
      </c>
      <c r="BL1576" s="15">
        <v>60.03</v>
      </c>
      <c r="BM1576" s="15">
        <v>161.75</v>
      </c>
      <c r="BN1576" s="16">
        <v>265.95</v>
      </c>
      <c r="BO1576" s="15">
        <v>13.85</v>
      </c>
      <c r="BP1576" s="15">
        <v>64.72</v>
      </c>
      <c r="BQ1576" s="15">
        <v>78.38</v>
      </c>
    </row>
    <row r="1577" spans="1:69">
      <c r="A1577" s="71">
        <v>44590</v>
      </c>
      <c r="B1577" s="16">
        <v>125.87</v>
      </c>
      <c r="BB1577" s="75"/>
      <c r="BC1577" s="75"/>
      <c r="BE1577" s="16">
        <v>242.2</v>
      </c>
      <c r="BF1577" s="15">
        <v>260.92</v>
      </c>
      <c r="BG1577" s="15">
        <v>132.03</v>
      </c>
      <c r="BH1577" s="15">
        <v>113.43</v>
      </c>
      <c r="BI1577" s="15">
        <v>52.33</v>
      </c>
      <c r="BJ1577" s="15">
        <v>37.130000000000003</v>
      </c>
      <c r="BK1577" s="15">
        <v>42.03</v>
      </c>
      <c r="BL1577" s="15">
        <v>56.39</v>
      </c>
      <c r="BM1577" s="15">
        <v>162.22999999999999</v>
      </c>
      <c r="BN1577" s="16">
        <v>270.14999999999998</v>
      </c>
      <c r="BO1577" s="15">
        <v>14.01</v>
      </c>
      <c r="BP1577" s="15">
        <v>65.81</v>
      </c>
      <c r="BQ1577" s="15">
        <v>77.180000000000007</v>
      </c>
    </row>
    <row r="1578" spans="1:69">
      <c r="A1578" s="71">
        <v>44597</v>
      </c>
      <c r="B1578" s="16">
        <v>124.88</v>
      </c>
      <c r="BB1578" s="75"/>
      <c r="BC1578" s="75"/>
      <c r="BE1578" s="16">
        <v>253.03</v>
      </c>
      <c r="BF1578" s="15">
        <v>260.58999999999997</v>
      </c>
      <c r="BG1578" s="15">
        <v>134.36000000000001</v>
      </c>
      <c r="BH1578" s="15">
        <v>114.87</v>
      </c>
      <c r="BI1578" s="15">
        <v>50.78</v>
      </c>
      <c r="BJ1578" s="15">
        <v>36.43</v>
      </c>
      <c r="BK1578" s="15">
        <v>42.01</v>
      </c>
      <c r="BL1578" s="15">
        <v>51.78</v>
      </c>
      <c r="BM1578" s="15">
        <v>161.56</v>
      </c>
      <c r="BN1578" s="16">
        <v>262.85000000000002</v>
      </c>
      <c r="BO1578" s="15">
        <v>14</v>
      </c>
      <c r="BP1578" s="15">
        <v>66.510000000000005</v>
      </c>
      <c r="BQ1578" s="15">
        <v>79.02</v>
      </c>
    </row>
    <row r="1579" spans="1:69">
      <c r="A1579" s="71">
        <v>44604</v>
      </c>
      <c r="B1579" s="16">
        <v>124.88</v>
      </c>
      <c r="BB1579" s="75"/>
      <c r="BC1579" s="75"/>
      <c r="BE1579" s="16">
        <v>259.70999999999998</v>
      </c>
      <c r="BF1579" s="15">
        <v>268.64</v>
      </c>
      <c r="BG1579" s="15">
        <v>134.80000000000001</v>
      </c>
      <c r="BH1579" s="15">
        <v>113.73</v>
      </c>
      <c r="BI1579" s="15">
        <v>50.77</v>
      </c>
      <c r="BJ1579" s="15">
        <v>38.090000000000003</v>
      </c>
      <c r="BK1579" s="15">
        <v>41.42</v>
      </c>
      <c r="BL1579" s="15">
        <v>55.12</v>
      </c>
      <c r="BM1579" s="15">
        <v>161.88999999999999</v>
      </c>
      <c r="BN1579" s="16">
        <v>261.64999999999998</v>
      </c>
      <c r="BO1579" s="15">
        <v>14</v>
      </c>
      <c r="BP1579" s="15">
        <v>65.94</v>
      </c>
      <c r="BQ1579" s="15">
        <v>80.3</v>
      </c>
    </row>
    <row r="1580" spans="1:69">
      <c r="A1580" s="71">
        <v>44611</v>
      </c>
      <c r="B1580" s="16">
        <v>125.19</v>
      </c>
      <c r="BB1580" s="75"/>
      <c r="BC1580" s="75"/>
      <c r="BE1580" s="16">
        <v>266.17</v>
      </c>
      <c r="BF1580" s="15">
        <v>274.69</v>
      </c>
      <c r="BG1580" s="15">
        <v>133.83000000000001</v>
      </c>
      <c r="BH1580" s="15">
        <v>114.77</v>
      </c>
      <c r="BI1580" s="15">
        <v>50.86</v>
      </c>
      <c r="BJ1580" s="15">
        <v>37.869999999999997</v>
      </c>
      <c r="BK1580" s="15">
        <v>42.6</v>
      </c>
      <c r="BL1580" s="15">
        <v>56.22</v>
      </c>
      <c r="BM1580" s="15">
        <v>162.32</v>
      </c>
      <c r="BN1580" s="16">
        <v>269.70999999999998</v>
      </c>
      <c r="BO1580" s="15">
        <v>14</v>
      </c>
      <c r="BP1580" s="15">
        <v>66.069999999999993</v>
      </c>
      <c r="BQ1580" s="15">
        <v>79.53</v>
      </c>
    </row>
    <row r="1581" spans="1:69">
      <c r="A1581" s="71">
        <v>44618</v>
      </c>
      <c r="B1581" s="16">
        <v>128.19999999999999</v>
      </c>
      <c r="BB1581" s="75"/>
      <c r="BC1581" s="75"/>
      <c r="BE1581" s="16">
        <v>274.24</v>
      </c>
      <c r="BF1581" s="15">
        <v>278.77</v>
      </c>
      <c r="BG1581" s="15">
        <v>137.22999999999999</v>
      </c>
      <c r="BH1581" s="15">
        <v>118.34</v>
      </c>
      <c r="BI1581" s="15">
        <v>49.76</v>
      </c>
      <c r="BJ1581" s="15">
        <v>38.08</v>
      </c>
      <c r="BK1581" s="15">
        <v>44.11</v>
      </c>
      <c r="BL1581" s="15">
        <v>57.21</v>
      </c>
      <c r="BM1581" s="15">
        <v>162.41</v>
      </c>
      <c r="BN1581" s="16">
        <v>249.46</v>
      </c>
      <c r="BO1581" s="15">
        <v>13.97</v>
      </c>
      <c r="BP1581" s="15">
        <v>65.349999999999994</v>
      </c>
      <c r="BQ1581" s="15">
        <v>78.430000000000007</v>
      </c>
    </row>
    <row r="1582" spans="1:69">
      <c r="A1582" s="71">
        <v>44625</v>
      </c>
      <c r="B1582" s="16">
        <v>135.66999999999999</v>
      </c>
      <c r="BB1582" s="75"/>
      <c r="BC1582" s="75"/>
      <c r="BE1582" s="16">
        <v>274.73</v>
      </c>
      <c r="BF1582" s="15">
        <v>280.95999999999998</v>
      </c>
      <c r="BG1582" s="15">
        <v>143.28</v>
      </c>
      <c r="BH1582" s="15">
        <v>122.27</v>
      </c>
      <c r="BI1582" s="15">
        <v>51.43</v>
      </c>
      <c r="BJ1582" s="15">
        <v>39.29</v>
      </c>
      <c r="BK1582" s="15">
        <v>44.24</v>
      </c>
      <c r="BL1582" s="15">
        <v>60.7</v>
      </c>
      <c r="BM1582" s="15">
        <v>161.72</v>
      </c>
      <c r="BN1582" s="16">
        <v>237.35</v>
      </c>
      <c r="BO1582" s="15">
        <v>13.79</v>
      </c>
      <c r="BP1582" s="15">
        <v>66.349999999999994</v>
      </c>
      <c r="BQ1582" s="15">
        <v>77.209999999999994</v>
      </c>
    </row>
    <row r="1583" spans="1:69">
      <c r="A1583" s="71">
        <v>44632</v>
      </c>
      <c r="B1583" s="16">
        <v>140.58000000000001</v>
      </c>
      <c r="BB1583" s="75"/>
      <c r="BC1583" s="75"/>
      <c r="BE1583" s="16">
        <v>275.87</v>
      </c>
      <c r="BF1583" s="15">
        <v>282.52</v>
      </c>
      <c r="BG1583" s="15">
        <v>145.84</v>
      </c>
      <c r="BH1583" s="15">
        <v>129.06</v>
      </c>
      <c r="BI1583" s="15">
        <v>53.35</v>
      </c>
      <c r="BJ1583" s="15">
        <v>37.9</v>
      </c>
      <c r="BK1583" s="15">
        <v>45.4</v>
      </c>
      <c r="BL1583" s="15">
        <v>55.87</v>
      </c>
      <c r="BM1583" s="15">
        <v>161.97</v>
      </c>
      <c r="BN1583" s="16">
        <v>229.41</v>
      </c>
      <c r="BO1583" s="15">
        <v>14</v>
      </c>
      <c r="BP1583" s="15">
        <v>66.5</v>
      </c>
      <c r="BQ1583" s="15">
        <v>78.069999999999993</v>
      </c>
    </row>
    <row r="1584" spans="1:69">
      <c r="A1584" s="71">
        <v>44639</v>
      </c>
      <c r="B1584" s="16">
        <v>148.91999999999999</v>
      </c>
      <c r="BB1584" s="75"/>
      <c r="BC1584" s="75"/>
      <c r="BE1584" s="16">
        <v>277.04000000000002</v>
      </c>
      <c r="BF1584" s="15">
        <v>282.18</v>
      </c>
      <c r="BG1584" s="15">
        <v>159.37</v>
      </c>
      <c r="BH1584" s="15">
        <v>135.34</v>
      </c>
      <c r="BI1584" s="15">
        <v>51.92</v>
      </c>
      <c r="BJ1584" s="15">
        <v>38.369999999999997</v>
      </c>
      <c r="BK1584" s="15">
        <v>44.88</v>
      </c>
      <c r="BL1584" s="15">
        <v>59.24</v>
      </c>
      <c r="BM1584" s="15">
        <v>162.25</v>
      </c>
      <c r="BN1584" s="16">
        <v>228.22</v>
      </c>
      <c r="BO1584" s="15">
        <v>14.21</v>
      </c>
      <c r="BP1584" s="15">
        <v>66.930000000000007</v>
      </c>
      <c r="BQ1584" s="15">
        <v>78.45</v>
      </c>
    </row>
    <row r="1585" spans="1:69">
      <c r="A1585" s="71">
        <v>44646</v>
      </c>
      <c r="B1585" s="16">
        <v>155.72999999999999</v>
      </c>
      <c r="BB1585" s="75"/>
      <c r="BC1585" s="75"/>
      <c r="BE1585" s="16">
        <v>279.39</v>
      </c>
      <c r="BF1585" s="15">
        <v>282.97000000000003</v>
      </c>
      <c r="BG1585" s="15">
        <v>157.58000000000001</v>
      </c>
      <c r="BH1585" s="15">
        <v>136.79</v>
      </c>
      <c r="BI1585" s="15">
        <v>49.56</v>
      </c>
      <c r="BJ1585" s="15">
        <v>39.72</v>
      </c>
      <c r="BK1585" s="15">
        <v>42.25</v>
      </c>
      <c r="BL1585" s="15">
        <v>65.319999999999993</v>
      </c>
      <c r="BM1585" s="15">
        <v>163.46</v>
      </c>
      <c r="BN1585" s="16">
        <v>211.72</v>
      </c>
      <c r="BO1585" s="15">
        <v>14.11</v>
      </c>
      <c r="BP1585" s="15">
        <v>66.69</v>
      </c>
      <c r="BQ1585" s="15">
        <v>78.31</v>
      </c>
    </row>
    <row r="1586" spans="1:69">
      <c r="A1586" s="71">
        <v>44653</v>
      </c>
      <c r="B1586" s="16">
        <v>159.81</v>
      </c>
      <c r="BB1586" s="75"/>
      <c r="BC1586" s="75"/>
      <c r="BE1586" s="16">
        <v>280.88</v>
      </c>
      <c r="BF1586" s="15">
        <v>282.75</v>
      </c>
      <c r="BG1586" s="15">
        <v>161.62</v>
      </c>
      <c r="BH1586" s="15">
        <v>139.61000000000001</v>
      </c>
      <c r="BI1586" s="15">
        <v>54.15</v>
      </c>
      <c r="BJ1586" s="15">
        <v>39.57</v>
      </c>
      <c r="BK1586" s="15">
        <v>44.73</v>
      </c>
      <c r="BL1586" s="15">
        <v>67.209999999999994</v>
      </c>
      <c r="BM1586" s="15">
        <v>162.72999999999999</v>
      </c>
      <c r="BN1586" s="16">
        <v>206.77</v>
      </c>
      <c r="BO1586" s="15">
        <v>14</v>
      </c>
      <c r="BP1586" s="15">
        <v>66.260000000000005</v>
      </c>
      <c r="BQ1586" s="15">
        <v>78.19</v>
      </c>
    </row>
    <row r="1587" spans="1:69">
      <c r="A1587" s="71">
        <v>44660</v>
      </c>
      <c r="B1587" s="16">
        <v>164.12</v>
      </c>
      <c r="BB1587" s="75"/>
      <c r="BC1587" s="75"/>
      <c r="BE1587" s="16">
        <v>288.49</v>
      </c>
      <c r="BF1587" s="15">
        <v>285.83999999999997</v>
      </c>
      <c r="BG1587" s="15">
        <v>165.88</v>
      </c>
      <c r="BH1587" s="15">
        <v>143.66</v>
      </c>
      <c r="BI1587" s="15">
        <v>56.45</v>
      </c>
      <c r="BJ1587" s="15">
        <v>41.5</v>
      </c>
      <c r="BK1587" s="15">
        <v>44.03</v>
      </c>
      <c r="BL1587" s="15">
        <v>65.78</v>
      </c>
      <c r="BM1587" s="15">
        <v>165.55</v>
      </c>
      <c r="BN1587" s="16">
        <v>211.66</v>
      </c>
      <c r="BO1587" s="15">
        <v>14.02</v>
      </c>
      <c r="BP1587" s="15">
        <v>66.53</v>
      </c>
      <c r="BQ1587" s="15">
        <v>78.08</v>
      </c>
    </row>
    <row r="1588" spans="1:69">
      <c r="A1588" s="71">
        <v>44667</v>
      </c>
      <c r="B1588" s="16">
        <v>166.9</v>
      </c>
      <c r="BB1588" s="75"/>
      <c r="BC1588" s="75"/>
      <c r="BE1588" s="16">
        <v>296.8</v>
      </c>
      <c r="BF1588" s="15">
        <v>290.89</v>
      </c>
      <c r="BG1588" s="15">
        <v>170.48</v>
      </c>
      <c r="BH1588" s="15">
        <v>148.37</v>
      </c>
      <c r="BI1588" s="15">
        <v>57.61</v>
      </c>
      <c r="BJ1588" s="15">
        <v>43.48</v>
      </c>
      <c r="BK1588" s="15">
        <v>45.34</v>
      </c>
      <c r="BL1588" s="15">
        <v>72.83</v>
      </c>
      <c r="BM1588" s="15">
        <v>169.93</v>
      </c>
      <c r="BN1588" s="16">
        <v>210.25</v>
      </c>
      <c r="BO1588" s="15">
        <v>14</v>
      </c>
      <c r="BP1588" s="15">
        <v>67.650000000000006</v>
      </c>
      <c r="BQ1588" s="15">
        <v>78.8</v>
      </c>
    </row>
    <row r="1589" spans="1:69">
      <c r="A1589" s="71">
        <v>44674</v>
      </c>
      <c r="B1589" s="16">
        <v>167.41</v>
      </c>
      <c r="BB1589" s="75"/>
      <c r="BC1589" s="75"/>
      <c r="BE1589" s="16">
        <v>305.51</v>
      </c>
      <c r="BF1589" s="15">
        <v>295.89</v>
      </c>
      <c r="BG1589" s="15">
        <v>173.83</v>
      </c>
      <c r="BH1589" s="15">
        <v>154.68</v>
      </c>
      <c r="BI1589" s="15">
        <v>53.07</v>
      </c>
      <c r="BJ1589" s="15">
        <v>44.97</v>
      </c>
      <c r="BK1589" s="15">
        <v>47.88</v>
      </c>
      <c r="BL1589" s="15">
        <v>69.38</v>
      </c>
      <c r="BM1589" s="15">
        <v>178.62</v>
      </c>
      <c r="BN1589" s="16">
        <v>207.67</v>
      </c>
      <c r="BO1589" s="15">
        <v>13.84</v>
      </c>
      <c r="BP1589" s="15">
        <v>67.02</v>
      </c>
      <c r="BQ1589" s="15">
        <v>78.31</v>
      </c>
    </row>
    <row r="1590" spans="1:69">
      <c r="A1590" s="71">
        <v>44681</v>
      </c>
      <c r="B1590" s="16">
        <v>169.23</v>
      </c>
      <c r="BB1590" s="75"/>
      <c r="BC1590" s="75"/>
      <c r="BE1590" s="16">
        <v>317.48</v>
      </c>
      <c r="BF1590" s="15">
        <v>301.51</v>
      </c>
      <c r="BG1590" s="15">
        <v>184.26</v>
      </c>
      <c r="BH1590" s="15">
        <v>162.26</v>
      </c>
      <c r="BI1590" s="15">
        <v>60.4</v>
      </c>
      <c r="BJ1590" s="15">
        <v>47.69</v>
      </c>
      <c r="BK1590" s="15">
        <v>50.25</v>
      </c>
      <c r="BL1590" s="15">
        <v>75.72</v>
      </c>
      <c r="BM1590" s="15">
        <v>188.18</v>
      </c>
      <c r="BN1590" s="16">
        <v>202.17</v>
      </c>
      <c r="BO1590" s="15">
        <v>14.04</v>
      </c>
      <c r="BP1590" s="15">
        <v>67.36</v>
      </c>
      <c r="BQ1590" s="15">
        <v>78.61</v>
      </c>
    </row>
    <row r="1591" spans="1:69">
      <c r="A1591" s="71">
        <v>44688</v>
      </c>
      <c r="B1591" s="16">
        <v>169.45</v>
      </c>
      <c r="BB1591" s="75"/>
      <c r="BC1591" s="75"/>
      <c r="BE1591" s="16">
        <v>338.79</v>
      </c>
      <c r="BF1591" s="15">
        <v>309.51</v>
      </c>
      <c r="BG1591" s="15">
        <v>189.14</v>
      </c>
      <c r="BH1591" s="15">
        <v>173.63</v>
      </c>
      <c r="BI1591" s="15">
        <v>62.42</v>
      </c>
      <c r="BJ1591" s="15">
        <v>47.85</v>
      </c>
      <c r="BK1591" s="15">
        <v>54.04</v>
      </c>
      <c r="BL1591" s="15">
        <v>80.97</v>
      </c>
      <c r="BM1591" s="15">
        <v>197.29</v>
      </c>
      <c r="BN1591" s="16">
        <v>201.85</v>
      </c>
      <c r="BO1591" s="15">
        <v>13.62</v>
      </c>
      <c r="BP1591" s="15">
        <v>67.180000000000007</v>
      </c>
      <c r="BQ1591" s="15">
        <v>79.239999999999995</v>
      </c>
    </row>
    <row r="1592" spans="1:69">
      <c r="A1592" s="71">
        <v>44695</v>
      </c>
      <c r="B1592" s="16">
        <v>170.24</v>
      </c>
      <c r="BB1592" s="75"/>
      <c r="BC1592" s="75"/>
      <c r="BE1592" s="16">
        <v>349.17</v>
      </c>
      <c r="BF1592" s="15">
        <v>321.77999999999997</v>
      </c>
      <c r="BG1592" s="15">
        <v>203.81</v>
      </c>
      <c r="BH1592" s="15">
        <v>183.54</v>
      </c>
      <c r="BI1592" s="15">
        <v>59.64</v>
      </c>
      <c r="BJ1592" s="15">
        <v>48.83</v>
      </c>
      <c r="BK1592" s="15">
        <v>55.17</v>
      </c>
      <c r="BL1592" s="15">
        <v>83</v>
      </c>
      <c r="BM1592" s="15">
        <v>207.78</v>
      </c>
      <c r="BN1592" s="16">
        <v>191.03</v>
      </c>
      <c r="BO1592" s="15">
        <v>14.15</v>
      </c>
      <c r="BP1592" s="15">
        <v>66.28</v>
      </c>
      <c r="BQ1592" s="15">
        <v>78.62</v>
      </c>
    </row>
    <row r="1593" spans="1:69">
      <c r="A1593" s="71">
        <v>44702</v>
      </c>
      <c r="B1593" s="16">
        <v>169.53</v>
      </c>
      <c r="BB1593" s="75"/>
      <c r="BC1593" s="75"/>
      <c r="BE1593" s="16">
        <v>356.41</v>
      </c>
      <c r="BF1593" s="15">
        <v>333.74</v>
      </c>
      <c r="BG1593" s="15">
        <v>210.33</v>
      </c>
      <c r="BH1593" s="15">
        <v>189.01</v>
      </c>
      <c r="BI1593" s="15">
        <v>72.48</v>
      </c>
      <c r="BJ1593" s="15">
        <v>52.95</v>
      </c>
      <c r="BK1593" s="15">
        <v>53.17</v>
      </c>
      <c r="BL1593" s="15">
        <v>81.96</v>
      </c>
      <c r="BM1593" s="15">
        <v>218.93</v>
      </c>
      <c r="BN1593" s="16">
        <v>185.93</v>
      </c>
      <c r="BO1593" s="15">
        <v>14.12</v>
      </c>
      <c r="BP1593" s="15">
        <v>66.83</v>
      </c>
      <c r="BQ1593" s="15">
        <v>78.12</v>
      </c>
    </row>
    <row r="1594" spans="1:69">
      <c r="A1594" s="71">
        <v>44709</v>
      </c>
      <c r="B1594" s="16">
        <v>169.45</v>
      </c>
      <c r="BB1594" s="75"/>
      <c r="BC1594" s="75"/>
      <c r="BE1594" s="16">
        <v>362.05</v>
      </c>
      <c r="BF1594" s="15">
        <v>341.71</v>
      </c>
      <c r="BG1594" s="15">
        <v>212.39</v>
      </c>
      <c r="BH1594" s="15">
        <v>193.62</v>
      </c>
      <c r="BI1594" s="15">
        <v>79.64</v>
      </c>
      <c r="BJ1594" s="15">
        <v>56.68</v>
      </c>
      <c r="BK1594" s="15">
        <v>60.41</v>
      </c>
      <c r="BL1594" s="15">
        <v>85.38</v>
      </c>
      <c r="BM1594" s="15">
        <v>227.54</v>
      </c>
      <c r="BN1594" s="16">
        <v>184.54</v>
      </c>
      <c r="BO1594" s="15">
        <v>14</v>
      </c>
      <c r="BP1594" s="15">
        <v>66.84</v>
      </c>
      <c r="BQ1594" s="15">
        <v>78.98</v>
      </c>
    </row>
    <row r="1595" spans="1:69">
      <c r="A1595" s="71">
        <v>44716</v>
      </c>
      <c r="B1595" s="16">
        <v>168.2</v>
      </c>
      <c r="BB1595" s="75"/>
      <c r="BC1595" s="75"/>
      <c r="BE1595" s="16">
        <v>359.61</v>
      </c>
      <c r="BF1595" s="15">
        <v>348.31</v>
      </c>
      <c r="BG1595" s="15">
        <v>208.84</v>
      </c>
      <c r="BH1595" s="15">
        <v>192.7</v>
      </c>
      <c r="BI1595" s="15">
        <v>87.01</v>
      </c>
      <c r="BJ1595" s="15">
        <v>58.97</v>
      </c>
      <c r="BK1595" s="15">
        <v>59.28</v>
      </c>
      <c r="BL1595" s="15">
        <v>86.05</v>
      </c>
      <c r="BM1595" s="15">
        <v>232.56</v>
      </c>
      <c r="BN1595" s="16">
        <v>179.33</v>
      </c>
      <c r="BO1595" s="15">
        <v>14.37</v>
      </c>
      <c r="BP1595" s="15">
        <v>66.599999999999994</v>
      </c>
      <c r="BQ1595" s="15">
        <v>78.86</v>
      </c>
    </row>
    <row r="1596" spans="1:69">
      <c r="A1596" s="71">
        <v>44723</v>
      </c>
      <c r="B1596" s="16">
        <v>167.06</v>
      </c>
      <c r="BB1596" s="75"/>
      <c r="BC1596" s="75"/>
      <c r="BE1596" s="16">
        <v>350.33</v>
      </c>
      <c r="BF1596" s="15">
        <v>351.8</v>
      </c>
      <c r="BG1596" s="15">
        <v>208.16</v>
      </c>
      <c r="BH1596" s="15">
        <v>192.6</v>
      </c>
      <c r="BI1596" s="15">
        <v>83.55</v>
      </c>
      <c r="BJ1596" s="15">
        <v>59.38</v>
      </c>
      <c r="BK1596" s="15">
        <v>56.87</v>
      </c>
      <c r="BL1596" s="15">
        <v>86.67</v>
      </c>
      <c r="BM1596" s="15">
        <v>236.57</v>
      </c>
      <c r="BN1596" s="16">
        <v>182.38</v>
      </c>
      <c r="BO1596" s="15">
        <v>14</v>
      </c>
      <c r="BP1596" s="15">
        <v>66.12</v>
      </c>
      <c r="BQ1596" s="15">
        <v>79.5</v>
      </c>
    </row>
    <row r="1597" spans="1:69">
      <c r="A1597" s="71">
        <v>44730</v>
      </c>
      <c r="B1597" s="16">
        <v>166.16</v>
      </c>
      <c r="BB1597" s="75"/>
      <c r="BC1597" s="75"/>
      <c r="BE1597" s="16">
        <v>331.11</v>
      </c>
      <c r="BF1597" s="15">
        <v>351.65</v>
      </c>
      <c r="BG1597" s="15">
        <v>209.65</v>
      </c>
      <c r="BH1597" s="15">
        <v>192.41</v>
      </c>
      <c r="BI1597" s="15">
        <v>85</v>
      </c>
      <c r="BJ1597" s="15">
        <v>59.71</v>
      </c>
      <c r="BK1597" s="15">
        <v>56.4</v>
      </c>
      <c r="BL1597" s="15">
        <v>81.92</v>
      </c>
      <c r="BM1597" s="15">
        <v>239.94</v>
      </c>
      <c r="BN1597" s="16">
        <v>177.3</v>
      </c>
      <c r="BO1597" s="15">
        <v>14</v>
      </c>
      <c r="BP1597" s="15">
        <v>66.52</v>
      </c>
      <c r="BQ1597" s="15">
        <v>78.989999999999995</v>
      </c>
    </row>
    <row r="1598" spans="1:69">
      <c r="A1598" s="71">
        <v>44737</v>
      </c>
      <c r="B1598" s="16">
        <v>164.35</v>
      </c>
      <c r="BB1598" s="75"/>
      <c r="BC1598" s="75"/>
      <c r="BE1598" s="16">
        <v>314.49</v>
      </c>
      <c r="BF1598" s="15">
        <v>351.36</v>
      </c>
      <c r="BG1598" s="15">
        <v>214.57</v>
      </c>
      <c r="BH1598" s="15">
        <v>191.92</v>
      </c>
      <c r="BI1598" s="15">
        <v>89.27</v>
      </c>
      <c r="BJ1598" s="15">
        <v>60.23</v>
      </c>
      <c r="BK1598" s="15">
        <v>62.13</v>
      </c>
      <c r="BL1598" s="15">
        <v>82.88</v>
      </c>
      <c r="BM1598" s="15">
        <v>239.82</v>
      </c>
      <c r="BN1598" s="16">
        <v>182.48</v>
      </c>
      <c r="BO1598" s="15">
        <v>14.11</v>
      </c>
      <c r="BP1598" s="15">
        <v>66.28</v>
      </c>
      <c r="BQ1598" s="15">
        <v>78.55</v>
      </c>
    </row>
    <row r="1599" spans="1:69">
      <c r="A1599" s="71">
        <v>44744</v>
      </c>
      <c r="B1599" s="16">
        <v>163.4</v>
      </c>
      <c r="BB1599" s="75"/>
      <c r="BC1599" s="75"/>
      <c r="BE1599" s="16">
        <v>302.45</v>
      </c>
      <c r="BF1599" s="15">
        <v>351.78</v>
      </c>
      <c r="BG1599" s="15">
        <v>213.75</v>
      </c>
      <c r="BH1599" s="15">
        <v>192.34</v>
      </c>
      <c r="BI1599" s="15">
        <v>87.78</v>
      </c>
      <c r="BJ1599" s="15">
        <v>60.81</v>
      </c>
      <c r="BK1599" s="15">
        <v>62.42</v>
      </c>
      <c r="BL1599" s="15">
        <v>85.44</v>
      </c>
      <c r="BM1599" s="15">
        <v>237.42</v>
      </c>
      <c r="BN1599" s="16">
        <v>181.21</v>
      </c>
      <c r="BO1599" s="15">
        <v>14</v>
      </c>
      <c r="BP1599" s="15">
        <v>66.36</v>
      </c>
      <c r="BQ1599" s="15">
        <v>78.03</v>
      </c>
    </row>
    <row r="1600" spans="1:69">
      <c r="A1600" s="71">
        <v>44751</v>
      </c>
      <c r="B1600" s="16">
        <v>162.47999999999999</v>
      </c>
      <c r="BB1600" s="75"/>
      <c r="BC1600" s="75"/>
      <c r="BE1600" s="16">
        <v>295.95999999999998</v>
      </c>
      <c r="BF1600" s="15">
        <v>352.07</v>
      </c>
      <c r="BG1600" s="15">
        <v>210.22</v>
      </c>
      <c r="BH1600" s="15">
        <v>192.91</v>
      </c>
      <c r="BI1600" s="15">
        <v>86.4</v>
      </c>
      <c r="BJ1600" s="15">
        <v>60.79</v>
      </c>
      <c r="BK1600" s="15">
        <v>62.16</v>
      </c>
      <c r="BL1600" s="15">
        <v>84.54</v>
      </c>
      <c r="BM1600" s="15">
        <v>235.74</v>
      </c>
      <c r="BN1600" s="16">
        <v>178.41</v>
      </c>
      <c r="BO1600" s="15">
        <v>13.78</v>
      </c>
      <c r="BP1600" s="15">
        <v>66.5</v>
      </c>
      <c r="BQ1600" s="15">
        <v>78.56</v>
      </c>
    </row>
    <row r="1601" spans="1:84">
      <c r="A1601" s="71">
        <v>44758</v>
      </c>
      <c r="B1601" s="16">
        <v>156.53</v>
      </c>
      <c r="BB1601" s="75"/>
      <c r="BC1601" s="75"/>
      <c r="BE1601" s="16">
        <v>289.51</v>
      </c>
      <c r="BF1601" s="15">
        <v>351.43</v>
      </c>
      <c r="BG1601" s="15">
        <v>210.18</v>
      </c>
      <c r="BH1601" s="15">
        <v>193.48</v>
      </c>
      <c r="BI1601" s="15">
        <v>86.61</v>
      </c>
      <c r="BJ1601" s="15">
        <v>60.79</v>
      </c>
      <c r="BK1601" s="15">
        <v>62.08</v>
      </c>
      <c r="BL1601" s="15">
        <v>83.84</v>
      </c>
      <c r="BM1601" s="15">
        <v>232.32</v>
      </c>
      <c r="BN1601" s="16">
        <v>175.85</v>
      </c>
      <c r="BO1601" s="15">
        <v>14</v>
      </c>
      <c r="BP1601" s="15">
        <v>66.41</v>
      </c>
      <c r="BQ1601" s="15">
        <v>78.58</v>
      </c>
    </row>
    <row r="1602" spans="1:84">
      <c r="A1602" s="71">
        <v>44765</v>
      </c>
      <c r="B1602" s="16">
        <v>151.85</v>
      </c>
      <c r="BB1602" s="75"/>
      <c r="BC1602" s="75"/>
      <c r="BE1602" s="16">
        <v>279.60000000000002</v>
      </c>
      <c r="BF1602" s="15">
        <v>341.41</v>
      </c>
      <c r="BG1602" s="15">
        <v>211.6</v>
      </c>
      <c r="BH1602" s="15">
        <v>192.06</v>
      </c>
      <c r="BI1602" s="15">
        <v>81.569999999999993</v>
      </c>
      <c r="BJ1602" s="15">
        <v>61.64</v>
      </c>
      <c r="BK1602" s="15">
        <v>65.39</v>
      </c>
      <c r="BL1602" s="15">
        <v>84.07</v>
      </c>
      <c r="BM1602" s="15">
        <v>231.07</v>
      </c>
      <c r="BN1602" s="16">
        <v>164.77</v>
      </c>
      <c r="BO1602" s="15">
        <v>14.03</v>
      </c>
      <c r="BP1602" s="15">
        <v>66.599999999999994</v>
      </c>
      <c r="BQ1602" s="15">
        <v>78.430000000000007</v>
      </c>
    </row>
    <row r="1603" spans="1:84">
      <c r="A1603" s="71">
        <v>44772</v>
      </c>
      <c r="B1603" s="16">
        <v>143.22</v>
      </c>
      <c r="BB1603" s="75"/>
      <c r="BC1603" s="75"/>
      <c r="BE1603" s="16">
        <v>259.20999999999998</v>
      </c>
      <c r="BF1603" s="15">
        <v>351.54</v>
      </c>
      <c r="BG1603" s="15">
        <v>210.58</v>
      </c>
      <c r="BH1603" s="15">
        <v>192.72</v>
      </c>
      <c r="BI1603" s="15">
        <v>75.84</v>
      </c>
      <c r="BJ1603" s="15">
        <v>61.77</v>
      </c>
      <c r="BK1603" s="15">
        <v>59.79</v>
      </c>
      <c r="BL1603" s="15">
        <v>75.209999999999994</v>
      </c>
      <c r="BM1603" s="15">
        <v>226.43</v>
      </c>
      <c r="BN1603" s="16">
        <v>149.79</v>
      </c>
      <c r="BO1603" s="15">
        <v>14.1</v>
      </c>
      <c r="BP1603" s="15">
        <v>66.03</v>
      </c>
      <c r="BQ1603" s="15">
        <v>79.2</v>
      </c>
    </row>
    <row r="1604" spans="1:84">
      <c r="A1604" s="71">
        <v>44779</v>
      </c>
      <c r="B1604" s="16">
        <v>138.43</v>
      </c>
      <c r="BB1604" s="75"/>
      <c r="BC1604" s="75"/>
      <c r="BE1604" s="16">
        <v>243.88</v>
      </c>
      <c r="BF1604" s="15">
        <v>352.26</v>
      </c>
      <c r="BG1604" s="15">
        <v>200.42</v>
      </c>
      <c r="BH1604" s="15">
        <v>192</v>
      </c>
      <c r="BI1604" s="15">
        <v>77.180000000000007</v>
      </c>
      <c r="BJ1604" s="15">
        <v>60.67</v>
      </c>
      <c r="BK1604" s="15">
        <v>62.43</v>
      </c>
      <c r="BL1604" s="15">
        <v>81.31</v>
      </c>
      <c r="BM1604" s="15">
        <v>214.97</v>
      </c>
      <c r="BN1604" s="16">
        <v>134.21</v>
      </c>
      <c r="BO1604" s="15">
        <v>14</v>
      </c>
      <c r="BP1604" s="15">
        <v>65.81</v>
      </c>
      <c r="BQ1604" s="15">
        <v>79.25</v>
      </c>
    </row>
    <row r="1605" spans="1:84">
      <c r="A1605" s="71">
        <v>44786</v>
      </c>
      <c r="B1605" s="16">
        <v>132.25</v>
      </c>
      <c r="BB1605" s="75"/>
      <c r="BC1605" s="75"/>
      <c r="BE1605" s="16">
        <v>226.66</v>
      </c>
      <c r="BF1605" s="15">
        <v>348.63</v>
      </c>
      <c r="BG1605" s="15">
        <v>193.55</v>
      </c>
      <c r="BH1605" s="15">
        <v>191.79</v>
      </c>
      <c r="BI1605" s="15">
        <v>78.27</v>
      </c>
      <c r="BJ1605" s="15">
        <v>60.57</v>
      </c>
      <c r="BK1605" s="15">
        <v>63.76</v>
      </c>
      <c r="BL1605" s="15">
        <v>81.94</v>
      </c>
      <c r="BM1605" s="15">
        <v>198.35</v>
      </c>
      <c r="BN1605" s="16">
        <v>131.21</v>
      </c>
      <c r="BO1605" s="15">
        <v>14.12</v>
      </c>
      <c r="BP1605" s="15">
        <v>65.17</v>
      </c>
      <c r="BQ1605" s="15">
        <v>78.66</v>
      </c>
    </row>
    <row r="1606" spans="1:84">
      <c r="A1606" s="71">
        <v>44793</v>
      </c>
      <c r="B1606" s="16">
        <v>129.16999999999999</v>
      </c>
      <c r="BB1606" s="75"/>
      <c r="BC1606" s="75"/>
      <c r="BE1606" s="16">
        <v>227.49</v>
      </c>
      <c r="BF1606" s="15">
        <v>345.85</v>
      </c>
      <c r="BG1606" s="15">
        <v>199.3</v>
      </c>
      <c r="BH1606" s="15">
        <v>191.3</v>
      </c>
      <c r="BI1606" s="15">
        <v>79.84</v>
      </c>
      <c r="BJ1606" s="15">
        <v>59.51</v>
      </c>
      <c r="BK1606" s="15">
        <v>62.38</v>
      </c>
      <c r="BL1606" s="15">
        <v>83.41</v>
      </c>
      <c r="BM1606" s="15">
        <v>189.58</v>
      </c>
      <c r="BN1606" s="16">
        <v>130.71</v>
      </c>
      <c r="BO1606" s="15">
        <v>14</v>
      </c>
      <c r="BP1606" s="15">
        <v>66.22</v>
      </c>
      <c r="BQ1606" s="15">
        <v>78.87</v>
      </c>
    </row>
    <row r="1607" spans="1:84">
      <c r="A1607" s="71">
        <v>44800</v>
      </c>
      <c r="B1607" s="16">
        <v>125.97</v>
      </c>
      <c r="D1607" s="16">
        <v>124.38</v>
      </c>
      <c r="E1607" s="16">
        <v>134.56</v>
      </c>
      <c r="F1607" s="16">
        <v>124.14</v>
      </c>
      <c r="G1607" s="16">
        <v>112.24</v>
      </c>
      <c r="I1607" s="16">
        <v>130.21</v>
      </c>
      <c r="J1607" s="16">
        <v>139.86000000000001</v>
      </c>
      <c r="K1607" s="16">
        <v>126.9</v>
      </c>
      <c r="M1607" s="16">
        <v>127.3</v>
      </c>
      <c r="N1607" s="16">
        <v>125.33</v>
      </c>
      <c r="O1607" s="16">
        <v>129.65</v>
      </c>
      <c r="P1607" s="16">
        <v>114.62</v>
      </c>
      <c r="Q1607" s="16">
        <v>112.85</v>
      </c>
      <c r="R1607" s="16">
        <v>114.06</v>
      </c>
      <c r="S1607" s="16">
        <v>135.74</v>
      </c>
      <c r="T1607" s="16">
        <v>135.13</v>
      </c>
      <c r="U1607" s="16">
        <v>134.38</v>
      </c>
      <c r="W1607" s="16">
        <v>13.53</v>
      </c>
      <c r="X1607" s="16">
        <v>222.11</v>
      </c>
      <c r="Y1607" s="16">
        <v>164.13</v>
      </c>
      <c r="Z1607" s="16">
        <v>187.99</v>
      </c>
      <c r="AA1607" s="16">
        <v>59.07</v>
      </c>
      <c r="AB1607" s="16">
        <v>9.41</v>
      </c>
      <c r="AC1607" s="16">
        <v>140.13999999999999</v>
      </c>
      <c r="AD1607" s="16">
        <v>62.7</v>
      </c>
      <c r="AE1607" s="16">
        <v>50.75</v>
      </c>
      <c r="AF1607" s="16">
        <v>53.42</v>
      </c>
      <c r="AH1607" s="16">
        <v>69.400000000000006</v>
      </c>
      <c r="AI1607" s="16">
        <v>66.02</v>
      </c>
      <c r="AJ1607" s="16">
        <v>35.29</v>
      </c>
      <c r="AK1607" s="16">
        <v>339.46</v>
      </c>
      <c r="AL1607" s="16">
        <v>188.58</v>
      </c>
      <c r="AM1607" s="16">
        <v>87.34</v>
      </c>
      <c r="AN1607" s="16">
        <v>125.14</v>
      </c>
      <c r="AO1607" s="16">
        <v>118.6</v>
      </c>
      <c r="AU1607" s="16">
        <v>59.5</v>
      </c>
      <c r="AX1607" s="16">
        <v>35.29</v>
      </c>
      <c r="BB1607" s="75"/>
      <c r="BC1607" s="75"/>
      <c r="BE1607" s="16">
        <v>221.45</v>
      </c>
      <c r="BF1607" s="15">
        <v>339.43</v>
      </c>
      <c r="BG1607" s="15">
        <v>208.22</v>
      </c>
      <c r="BH1607" s="15">
        <v>191.42</v>
      </c>
      <c r="BI1607" s="15">
        <v>78.09</v>
      </c>
      <c r="BJ1607" s="15">
        <v>56.13</v>
      </c>
      <c r="BK1607" s="15">
        <v>63.7</v>
      </c>
      <c r="BL1607" s="15">
        <v>82.38</v>
      </c>
      <c r="BM1607" s="15">
        <v>188.82</v>
      </c>
      <c r="BN1607" s="16">
        <v>130.15</v>
      </c>
      <c r="BO1607" s="15">
        <v>14.1</v>
      </c>
      <c r="BP1607" s="15">
        <v>66.790000000000006</v>
      </c>
      <c r="BQ1607" s="15">
        <v>78.52</v>
      </c>
      <c r="CF1607" s="16">
        <v>86.15</v>
      </c>
    </row>
    <row r="1608" spans="1:84">
      <c r="A1608" s="71">
        <v>44807</v>
      </c>
      <c r="B1608" s="16">
        <v>126.64</v>
      </c>
      <c r="D1608" s="16">
        <v>125.32</v>
      </c>
      <c r="E1608" s="16">
        <v>136.35</v>
      </c>
      <c r="F1608" s="16">
        <v>123.06</v>
      </c>
      <c r="G1608" s="16">
        <v>112.03</v>
      </c>
      <c r="I1608" s="16">
        <v>129.76</v>
      </c>
      <c r="J1608" s="16">
        <v>135.1</v>
      </c>
      <c r="K1608" s="16">
        <v>127.64</v>
      </c>
      <c r="M1608" s="16">
        <v>128.37</v>
      </c>
      <c r="N1608" s="16">
        <v>128.08000000000001</v>
      </c>
      <c r="O1608" s="16">
        <v>129.94999999999999</v>
      </c>
      <c r="P1608" s="16">
        <v>114.29</v>
      </c>
      <c r="Q1608" s="16">
        <v>112.69</v>
      </c>
      <c r="R1608" s="16">
        <v>114.76</v>
      </c>
      <c r="S1608" s="16">
        <v>136.41999999999999</v>
      </c>
      <c r="T1608" s="16">
        <v>135.66</v>
      </c>
      <c r="U1608" s="16">
        <v>135.13</v>
      </c>
      <c r="W1608" s="16">
        <v>10.68</v>
      </c>
      <c r="X1608" s="16">
        <v>224.87</v>
      </c>
      <c r="Y1608" s="16">
        <v>161.38</v>
      </c>
      <c r="Z1608" s="16">
        <v>173.38</v>
      </c>
      <c r="AA1608" s="16">
        <v>53.22</v>
      </c>
      <c r="AB1608" s="16">
        <v>9.32</v>
      </c>
      <c r="AC1608" s="16">
        <v>138.56</v>
      </c>
      <c r="AD1608" s="16">
        <v>64.489999999999995</v>
      </c>
      <c r="AE1608" s="16">
        <v>46</v>
      </c>
      <c r="AF1608" s="16">
        <v>44.84</v>
      </c>
      <c r="AG1608" s="16">
        <v>124</v>
      </c>
      <c r="AH1608" s="16">
        <v>64.95</v>
      </c>
      <c r="AI1608" s="16">
        <v>62.32</v>
      </c>
      <c r="AJ1608" s="16">
        <v>35</v>
      </c>
      <c r="AK1608" s="16">
        <v>328.62</v>
      </c>
      <c r="AL1608" s="16">
        <v>182.88</v>
      </c>
      <c r="AM1608" s="16">
        <v>76.739999999999995</v>
      </c>
      <c r="AN1608" s="16">
        <v>120.58</v>
      </c>
      <c r="AO1608" s="16">
        <v>115.85</v>
      </c>
      <c r="AU1608" s="16">
        <v>33.94</v>
      </c>
      <c r="AX1608" s="16">
        <v>49.7</v>
      </c>
      <c r="BB1608" s="75"/>
      <c r="BC1608" s="75"/>
      <c r="BE1608" s="75"/>
      <c r="BF1608" s="75" t="s">
        <v>98</v>
      </c>
      <c r="BG1608" s="75"/>
      <c r="BH1608" s="75" t="s">
        <v>98</v>
      </c>
      <c r="BI1608" s="75"/>
      <c r="BJ1608" s="75" t="s">
        <v>98</v>
      </c>
      <c r="BK1608" s="75"/>
      <c r="BL1608" s="75" t="s">
        <v>98</v>
      </c>
      <c r="BM1608" s="75"/>
      <c r="BN1608" s="75" t="s">
        <v>98</v>
      </c>
      <c r="BO1608" s="75"/>
      <c r="BP1608" s="75" t="s">
        <v>98</v>
      </c>
      <c r="BQ1608" s="75"/>
      <c r="BU1608" s="16">
        <v>177.97</v>
      </c>
      <c r="BV1608" s="16">
        <v>401.21</v>
      </c>
      <c r="BW1608" s="16">
        <v>43.43</v>
      </c>
      <c r="BX1608" s="16">
        <v>74.27</v>
      </c>
      <c r="BY1608" s="16">
        <v>327.87</v>
      </c>
      <c r="BZ1608" s="16">
        <v>120.06</v>
      </c>
      <c r="CA1608" s="16">
        <v>30.6</v>
      </c>
      <c r="CB1608" s="16">
        <v>40</v>
      </c>
      <c r="CD1608" s="16">
        <v>38.909999999999997</v>
      </c>
      <c r="CE1608" s="16">
        <v>58.61</v>
      </c>
      <c r="CF1608" s="16">
        <v>48</v>
      </c>
    </row>
    <row r="1609" spans="1:84">
      <c r="A1609" s="71">
        <v>44814</v>
      </c>
      <c r="B1609" s="16">
        <v>125.14</v>
      </c>
      <c r="D1609" s="16">
        <v>123.62</v>
      </c>
      <c r="E1609" s="16">
        <v>137.44999999999999</v>
      </c>
      <c r="F1609" s="16">
        <v>120.59</v>
      </c>
      <c r="G1609" s="16">
        <v>110.66</v>
      </c>
      <c r="I1609" s="16">
        <v>129.21</v>
      </c>
      <c r="J1609" s="16">
        <v>149.76</v>
      </c>
      <c r="K1609" s="16">
        <v>126.51</v>
      </c>
      <c r="M1609" s="16">
        <v>126.7</v>
      </c>
      <c r="N1609" s="16">
        <v>125.45</v>
      </c>
      <c r="O1609" s="16">
        <v>128.97</v>
      </c>
      <c r="P1609" s="16">
        <v>114.19</v>
      </c>
      <c r="Q1609" s="16">
        <v>112.32</v>
      </c>
      <c r="R1609" s="16">
        <v>114.41</v>
      </c>
      <c r="S1609" s="16">
        <v>135.57</v>
      </c>
      <c r="T1609" s="16">
        <v>134.80000000000001</v>
      </c>
      <c r="U1609" s="16">
        <v>134.15</v>
      </c>
      <c r="W1609" s="16">
        <v>11.14</v>
      </c>
      <c r="X1609" s="16">
        <v>211.79</v>
      </c>
      <c r="Y1609" s="16">
        <v>160.93</v>
      </c>
      <c r="Z1609" s="16">
        <v>169.38</v>
      </c>
      <c r="AA1609" s="16">
        <v>52.35</v>
      </c>
      <c r="AB1609" s="16">
        <v>9.3000000000000007</v>
      </c>
      <c r="AC1609" s="16">
        <v>138.81</v>
      </c>
      <c r="AD1609" s="16">
        <v>60.74</v>
      </c>
      <c r="AE1609" s="16">
        <v>50.93</v>
      </c>
      <c r="AF1609" s="16">
        <v>44.65</v>
      </c>
      <c r="AH1609" s="16">
        <v>67.099999999999994</v>
      </c>
      <c r="AI1609" s="16">
        <v>63.19</v>
      </c>
      <c r="AJ1609" s="16">
        <v>34</v>
      </c>
      <c r="AK1609" s="16">
        <v>313.98</v>
      </c>
      <c r="AL1609" s="16">
        <v>179.14</v>
      </c>
      <c r="AM1609" s="16">
        <v>81.069999999999993</v>
      </c>
      <c r="AN1609" s="16">
        <v>120.16</v>
      </c>
      <c r="AO1609" s="16">
        <v>118.51</v>
      </c>
      <c r="AX1609" s="16">
        <v>48.51</v>
      </c>
      <c r="BB1609" s="75"/>
      <c r="BC1609" s="75"/>
      <c r="BE1609" s="75"/>
      <c r="BF1609" s="75"/>
      <c r="BG1609" s="75"/>
      <c r="BH1609" s="75"/>
      <c r="BI1609" s="75"/>
      <c r="BJ1609" s="75"/>
      <c r="BK1609" s="75"/>
      <c r="BL1609" s="75"/>
      <c r="BM1609" s="75"/>
      <c r="BN1609" s="75"/>
      <c r="BO1609" s="75"/>
      <c r="BP1609" s="75"/>
      <c r="BQ1609" s="75"/>
    </row>
    <row r="1610" spans="1:84">
      <c r="A1610" s="71">
        <v>44821</v>
      </c>
      <c r="B1610" s="16">
        <v>124.26</v>
      </c>
      <c r="D1610" s="16">
        <v>122.31</v>
      </c>
      <c r="E1610" s="16">
        <v>133.94</v>
      </c>
      <c r="F1610" s="16">
        <v>120.69</v>
      </c>
      <c r="G1610" s="16">
        <v>106.29</v>
      </c>
      <c r="I1610" s="16">
        <v>129.12</v>
      </c>
      <c r="J1610" s="16">
        <v>149.78</v>
      </c>
      <c r="K1610" s="16">
        <v>126.61</v>
      </c>
      <c r="M1610" s="16">
        <v>125.68</v>
      </c>
      <c r="N1610" s="16">
        <v>122.87</v>
      </c>
      <c r="O1610" s="16">
        <v>127.14</v>
      </c>
      <c r="P1610" s="16">
        <v>114.09</v>
      </c>
      <c r="Q1610" s="16">
        <v>112.18</v>
      </c>
      <c r="R1610" s="16">
        <v>114.44</v>
      </c>
      <c r="S1610" s="16">
        <v>133.66</v>
      </c>
      <c r="T1610" s="16">
        <v>132.83000000000001</v>
      </c>
      <c r="U1610" s="16">
        <v>133.33000000000001</v>
      </c>
      <c r="W1610" s="16">
        <v>11.16</v>
      </c>
      <c r="X1610" s="16">
        <v>193.57</v>
      </c>
      <c r="Y1610" s="16">
        <v>159.44999999999999</v>
      </c>
      <c r="Z1610" s="16">
        <v>163.13999999999999</v>
      </c>
      <c r="AA1610" s="16">
        <v>51.3</v>
      </c>
      <c r="AB1610" s="16">
        <v>8.94</v>
      </c>
      <c r="AC1610" s="16">
        <v>136.30000000000001</v>
      </c>
      <c r="AD1610" s="16">
        <v>63.06</v>
      </c>
      <c r="AE1610" s="16">
        <v>49.38</v>
      </c>
      <c r="AF1610" s="16">
        <v>44.19</v>
      </c>
      <c r="AH1610" s="16">
        <v>59.97</v>
      </c>
      <c r="AI1610" s="16">
        <v>63</v>
      </c>
      <c r="AJ1610" s="16">
        <v>35.049999999999997</v>
      </c>
      <c r="AK1610" s="16">
        <v>293.86</v>
      </c>
      <c r="AL1610" s="16">
        <v>178.68</v>
      </c>
      <c r="AM1610" s="16">
        <v>78.31</v>
      </c>
      <c r="AN1610" s="16">
        <v>117.71</v>
      </c>
      <c r="AO1610" s="16">
        <v>118.45</v>
      </c>
      <c r="AV1610" s="16">
        <v>36.56</v>
      </c>
      <c r="AX1610" s="16">
        <v>49.31</v>
      </c>
      <c r="BB1610" s="75"/>
      <c r="BC1610" s="75"/>
      <c r="BE1610" s="75"/>
      <c r="BF1610" s="75"/>
      <c r="BG1610" s="75"/>
      <c r="BH1610" s="75"/>
      <c r="BI1610" s="75"/>
      <c r="BJ1610" s="75"/>
      <c r="BK1610" s="75"/>
      <c r="BL1610" s="75"/>
      <c r="BM1610" s="75"/>
      <c r="BN1610" s="75"/>
      <c r="BO1610" s="75"/>
      <c r="BP1610" s="75"/>
      <c r="BQ1610" s="75"/>
    </row>
    <row r="1611" spans="1:84">
      <c r="A1611" s="71">
        <v>44828</v>
      </c>
      <c r="B1611" s="16">
        <v>125.19</v>
      </c>
      <c r="D1611" s="16">
        <v>123.48</v>
      </c>
      <c r="E1611" s="16">
        <v>136.25</v>
      </c>
      <c r="F1611" s="16">
        <v>120.74</v>
      </c>
      <c r="G1611" s="16">
        <v>114.53</v>
      </c>
      <c r="I1611" s="16">
        <v>129.38</v>
      </c>
      <c r="J1611" s="16">
        <v>135.88999999999999</v>
      </c>
      <c r="K1611" s="16">
        <v>128.97</v>
      </c>
      <c r="M1611" s="16">
        <v>127.89</v>
      </c>
      <c r="N1611" s="16">
        <v>128.13999999999999</v>
      </c>
      <c r="O1611" s="16">
        <v>129.80000000000001</v>
      </c>
      <c r="P1611" s="16">
        <v>113.52</v>
      </c>
      <c r="Q1611" s="16">
        <v>111.86</v>
      </c>
      <c r="R1611" s="16">
        <v>114.05</v>
      </c>
      <c r="S1611" s="16">
        <v>133.93</v>
      </c>
      <c r="T1611" s="16">
        <v>132.80000000000001</v>
      </c>
      <c r="U1611" s="16">
        <v>133.72999999999999</v>
      </c>
      <c r="W1611" s="16">
        <v>12.47</v>
      </c>
      <c r="X1611" s="16">
        <v>179.07</v>
      </c>
      <c r="Y1611" s="16">
        <v>158.74</v>
      </c>
      <c r="Z1611" s="16">
        <v>160.86000000000001</v>
      </c>
      <c r="AA1611" s="16">
        <v>46.54</v>
      </c>
      <c r="AB1611" s="16">
        <v>9.49</v>
      </c>
      <c r="AC1611" s="16">
        <v>137.69</v>
      </c>
      <c r="AD1611" s="16">
        <v>59.75</v>
      </c>
      <c r="AE1611" s="16">
        <v>46.5</v>
      </c>
      <c r="AF1611" s="16">
        <v>43.9</v>
      </c>
      <c r="AG1611" s="16">
        <v>94.84</v>
      </c>
      <c r="AH1611" s="16">
        <v>56.68</v>
      </c>
      <c r="AI1611" s="16">
        <v>63.22</v>
      </c>
      <c r="AJ1611" s="16">
        <v>35.130000000000003</v>
      </c>
      <c r="AK1611" s="16">
        <v>262.38</v>
      </c>
      <c r="AL1611" s="16">
        <v>175.6</v>
      </c>
      <c r="AM1611" s="16">
        <v>72.05</v>
      </c>
      <c r="AN1611" s="16">
        <v>120.04</v>
      </c>
      <c r="AO1611" s="16">
        <v>115.42</v>
      </c>
      <c r="AQ1611" s="16">
        <v>23.29</v>
      </c>
      <c r="AU1611" s="16">
        <v>34.56</v>
      </c>
      <c r="AV1611" s="16">
        <v>40.25</v>
      </c>
      <c r="AW1611" s="16">
        <v>48</v>
      </c>
      <c r="AX1611" s="16">
        <v>48.44</v>
      </c>
      <c r="BB1611" s="75"/>
      <c r="BC1611" s="75"/>
      <c r="BE1611" s="75"/>
      <c r="BF1611" s="75"/>
      <c r="BG1611" s="75"/>
      <c r="BH1611" s="75"/>
      <c r="BI1611" s="75"/>
      <c r="BJ1611" s="75"/>
      <c r="BK1611" s="75"/>
      <c r="BL1611" s="75"/>
      <c r="BM1611" s="75"/>
      <c r="BN1611" s="75"/>
      <c r="BO1611" s="75"/>
      <c r="BP1611" s="75"/>
      <c r="BQ1611" s="75"/>
    </row>
    <row r="1612" spans="1:84">
      <c r="A1612" s="71">
        <v>44835</v>
      </c>
      <c r="B1612" s="16">
        <v>124.02</v>
      </c>
      <c r="D1612" s="16">
        <v>121.78</v>
      </c>
      <c r="E1612" s="16">
        <v>135.36000000000001</v>
      </c>
      <c r="F1612" s="16">
        <v>119.04</v>
      </c>
      <c r="G1612" s="16">
        <v>107.61</v>
      </c>
      <c r="I1612" s="16">
        <v>129.22999999999999</v>
      </c>
      <c r="J1612" s="16">
        <v>140.54</v>
      </c>
      <c r="K1612" s="16">
        <v>127.3</v>
      </c>
      <c r="M1612" s="16">
        <v>127.47</v>
      </c>
      <c r="N1612" s="16">
        <v>127.43</v>
      </c>
      <c r="O1612" s="16">
        <v>127.38</v>
      </c>
      <c r="P1612" s="16">
        <v>113.47</v>
      </c>
      <c r="Q1612" s="16">
        <v>111.83</v>
      </c>
      <c r="R1612" s="16">
        <v>113.99</v>
      </c>
      <c r="S1612" s="16">
        <v>131.27000000000001</v>
      </c>
      <c r="T1612" s="16">
        <v>129.72</v>
      </c>
      <c r="U1612" s="16">
        <v>130.68</v>
      </c>
      <c r="W1612" s="16">
        <v>13.3</v>
      </c>
      <c r="X1612" s="16">
        <v>153.6</v>
      </c>
      <c r="Y1612" s="16">
        <v>160.29</v>
      </c>
      <c r="Z1612" s="16">
        <v>165.12</v>
      </c>
      <c r="AA1612" s="16">
        <v>45.87</v>
      </c>
      <c r="AB1612" s="16">
        <v>8.91</v>
      </c>
      <c r="AC1612" s="16">
        <v>130.04</v>
      </c>
      <c r="AD1612" s="16">
        <v>60.14</v>
      </c>
      <c r="AE1612" s="16">
        <v>45.84</v>
      </c>
      <c r="AF1612" s="16">
        <v>42.55</v>
      </c>
      <c r="AG1612" s="16">
        <v>85</v>
      </c>
      <c r="AH1612" s="16">
        <v>50.08</v>
      </c>
      <c r="AI1612" s="16">
        <v>65.27</v>
      </c>
      <c r="AJ1612" s="16">
        <v>35.53</v>
      </c>
      <c r="AK1612" s="16">
        <v>226.61</v>
      </c>
      <c r="AL1612" s="16">
        <v>171</v>
      </c>
      <c r="AM1612" s="16">
        <v>37.340000000000003</v>
      </c>
      <c r="AN1612" s="16">
        <v>122</v>
      </c>
      <c r="AO1612" s="16">
        <v>116.74</v>
      </c>
      <c r="AW1612" s="16">
        <v>47.88</v>
      </c>
      <c r="AX1612" s="16">
        <v>49.09</v>
      </c>
      <c r="BB1612" s="75"/>
      <c r="BC1612" s="75"/>
      <c r="BE1612" s="75"/>
      <c r="BF1612" s="75"/>
      <c r="BG1612" s="75"/>
      <c r="BH1612" s="75"/>
      <c r="BI1612" s="75"/>
      <c r="BJ1612" s="75"/>
      <c r="BK1612" s="75"/>
      <c r="BL1612" s="75"/>
      <c r="BM1612" s="75"/>
      <c r="BN1612" s="75"/>
      <c r="BO1612" s="75"/>
      <c r="BP1612" s="75"/>
      <c r="BQ1612" s="75"/>
    </row>
    <row r="1613" spans="1:84">
      <c r="A1613" s="71">
        <v>44842</v>
      </c>
      <c r="B1613" s="16">
        <v>121.99</v>
      </c>
      <c r="D1613" s="16">
        <v>119.26</v>
      </c>
      <c r="E1613" s="16">
        <v>128.21</v>
      </c>
      <c r="F1613" s="16">
        <v>116.71</v>
      </c>
      <c r="G1613" s="16">
        <v>110.74</v>
      </c>
      <c r="I1613" s="16">
        <v>128.33000000000001</v>
      </c>
      <c r="J1613" s="16">
        <v>139.77000000000001</v>
      </c>
      <c r="K1613" s="16">
        <v>125.73</v>
      </c>
      <c r="M1613" s="16">
        <v>126.64</v>
      </c>
      <c r="N1613" s="16">
        <v>125.84</v>
      </c>
      <c r="O1613" s="16">
        <v>128.31</v>
      </c>
      <c r="P1613" s="16">
        <v>108.83</v>
      </c>
      <c r="Q1613" s="16">
        <v>106.69</v>
      </c>
      <c r="R1613" s="16">
        <v>107.51</v>
      </c>
      <c r="S1613" s="16">
        <v>130.18</v>
      </c>
      <c r="T1613" s="16">
        <v>129.52000000000001</v>
      </c>
      <c r="U1613" s="16">
        <v>130.16999999999999</v>
      </c>
      <c r="W1613" s="16">
        <v>13.82</v>
      </c>
      <c r="X1613" s="16">
        <v>125.71</v>
      </c>
      <c r="Y1613" s="16">
        <v>151.69999999999999</v>
      </c>
      <c r="Z1613" s="16">
        <v>156.59</v>
      </c>
      <c r="AA1613" s="16">
        <v>46.29</v>
      </c>
      <c r="AB1613" s="16">
        <v>8.57</v>
      </c>
      <c r="AC1613" s="16">
        <v>116.14</v>
      </c>
      <c r="AD1613" s="16">
        <v>54.8</v>
      </c>
      <c r="AE1613" s="16">
        <v>41.46</v>
      </c>
      <c r="AF1613" s="16">
        <v>38.76</v>
      </c>
      <c r="AG1613" s="16">
        <v>82.54</v>
      </c>
      <c r="AH1613" s="16">
        <v>44.66</v>
      </c>
      <c r="AI1613" s="16">
        <v>62.57</v>
      </c>
      <c r="AJ1613" s="16">
        <v>33.68</v>
      </c>
      <c r="AK1613" s="16">
        <v>183.45</v>
      </c>
      <c r="AL1613" s="16">
        <v>160.84</v>
      </c>
      <c r="AM1613" s="16">
        <v>66.27</v>
      </c>
      <c r="AN1613" s="16">
        <v>120.5</v>
      </c>
      <c r="AO1613" s="16">
        <v>111.08</v>
      </c>
      <c r="AU1613" s="16">
        <v>37</v>
      </c>
      <c r="AV1613" s="16">
        <v>33.29</v>
      </c>
      <c r="AW1613" s="16">
        <v>43.86</v>
      </c>
      <c r="AX1613" s="16">
        <v>44.6</v>
      </c>
      <c r="BB1613" s="75"/>
      <c r="BC1613" s="75"/>
      <c r="BE1613" s="75"/>
      <c r="BF1613" s="75"/>
      <c r="BG1613" s="75"/>
      <c r="BH1613" s="75"/>
      <c r="BI1613" s="75"/>
      <c r="BJ1613" s="75"/>
      <c r="BK1613" s="75"/>
      <c r="BL1613" s="75"/>
      <c r="BM1613" s="75"/>
      <c r="BN1613" s="75"/>
      <c r="BO1613" s="75"/>
      <c r="BP1613" s="75"/>
      <c r="BQ1613" s="75"/>
    </row>
    <row r="1614" spans="1:84">
      <c r="A1614" s="71">
        <v>44849</v>
      </c>
      <c r="B1614" s="16">
        <v>121.74</v>
      </c>
      <c r="D1614" s="16">
        <v>119.46</v>
      </c>
      <c r="E1614" s="16">
        <v>124.28</v>
      </c>
      <c r="F1614" s="16">
        <v>117.83</v>
      </c>
      <c r="G1614" s="16">
        <v>111.76</v>
      </c>
      <c r="I1614" s="16">
        <v>127.42</v>
      </c>
      <c r="J1614" s="16">
        <v>132.25</v>
      </c>
      <c r="K1614" s="16">
        <v>125.85</v>
      </c>
      <c r="M1614" s="16">
        <v>126.37</v>
      </c>
      <c r="N1614" s="16">
        <v>127.88</v>
      </c>
      <c r="O1614" s="16">
        <v>127.8</v>
      </c>
      <c r="P1614" s="16">
        <v>108.82</v>
      </c>
      <c r="Q1614" s="16">
        <v>106.7</v>
      </c>
      <c r="R1614" s="16">
        <v>107.45</v>
      </c>
      <c r="S1614" s="16">
        <v>130.04</v>
      </c>
      <c r="T1614" s="16">
        <v>128.68</v>
      </c>
      <c r="U1614" s="16">
        <v>129.56</v>
      </c>
      <c r="W1614" s="16">
        <v>12.96</v>
      </c>
      <c r="X1614" s="16">
        <v>124.9</v>
      </c>
      <c r="Y1614" s="16">
        <v>143.33000000000001</v>
      </c>
      <c r="Z1614" s="16">
        <v>150.58000000000001</v>
      </c>
      <c r="AA1614" s="16">
        <v>46.39</v>
      </c>
      <c r="AB1614" s="16">
        <v>7.17</v>
      </c>
      <c r="AD1614" s="16">
        <v>54.45</v>
      </c>
      <c r="AE1614" s="16">
        <v>41.43</v>
      </c>
      <c r="AF1614" s="16">
        <v>38.159999999999997</v>
      </c>
      <c r="AH1614" s="16">
        <v>44.29</v>
      </c>
      <c r="AI1614" s="16">
        <v>62.44</v>
      </c>
      <c r="AJ1614" s="16">
        <v>32.29</v>
      </c>
      <c r="AK1614" s="16">
        <v>171.09</v>
      </c>
      <c r="AL1614" s="16">
        <v>157.76</v>
      </c>
      <c r="AM1614" s="16">
        <v>65.72</v>
      </c>
      <c r="AN1614" s="16">
        <v>115</v>
      </c>
      <c r="AO1614" s="16">
        <v>110.05</v>
      </c>
      <c r="AT1614" s="16">
        <v>93.5</v>
      </c>
      <c r="AV1614" s="16">
        <v>25.3</v>
      </c>
      <c r="AW1614" s="16">
        <v>44.07</v>
      </c>
      <c r="AX1614" s="16">
        <v>41.9</v>
      </c>
      <c r="BB1614" s="75"/>
      <c r="BC1614" s="75"/>
      <c r="BE1614" s="75"/>
      <c r="BF1614" s="75"/>
      <c r="BG1614" s="75"/>
      <c r="BH1614" s="75"/>
      <c r="BI1614" s="75"/>
      <c r="BJ1614" s="75"/>
      <c r="BK1614" s="75"/>
      <c r="BL1614" s="75"/>
      <c r="BM1614" s="75"/>
      <c r="BN1614" s="75"/>
      <c r="BO1614" s="75"/>
      <c r="BP1614" s="75"/>
      <c r="BQ1614" s="75"/>
    </row>
    <row r="1615" spans="1:84">
      <c r="A1615" s="71">
        <v>44856</v>
      </c>
      <c r="B1615" s="78">
        <v>121.44999694824219</v>
      </c>
      <c r="D1615" s="78">
        <v>118.83000183105469</v>
      </c>
      <c r="E1615" s="78">
        <v>125.48999786376953</v>
      </c>
      <c r="F1615" s="78">
        <v>117.16999816894531</v>
      </c>
      <c r="G1615" s="78">
        <v>113.84999847412109</v>
      </c>
      <c r="I1615" s="78">
        <v>127.16000366210938</v>
      </c>
      <c r="J1615" s="78">
        <v>132.3699951171875</v>
      </c>
      <c r="K1615" s="78">
        <v>125.66999816894531</v>
      </c>
      <c r="M1615" s="78">
        <v>125.94000244140625</v>
      </c>
      <c r="N1615" s="78">
        <v>127.27999877929688</v>
      </c>
      <c r="O1615" s="78">
        <v>128.58999633789063</v>
      </c>
      <c r="P1615" s="78">
        <v>107.94999694824219</v>
      </c>
      <c r="Q1615" s="78">
        <v>105.73000335693359</v>
      </c>
      <c r="R1615" s="78">
        <v>107.75</v>
      </c>
      <c r="S1615" s="78">
        <v>130.25999450683594</v>
      </c>
      <c r="T1615" s="78">
        <v>128.63999938964844</v>
      </c>
      <c r="U1615" s="78">
        <v>129.41000366210938</v>
      </c>
      <c r="W1615" s="78">
        <v>13.520000457763672</v>
      </c>
      <c r="X1615" s="78">
        <v>114.62000274658203</v>
      </c>
      <c r="Y1615" s="78">
        <v>132.47000122070313</v>
      </c>
      <c r="Z1615" s="78">
        <v>140.71000671386719</v>
      </c>
      <c r="AA1615" s="78">
        <v>44.340000152587891</v>
      </c>
      <c r="AB1615" s="78">
        <v>6.3299999237060547</v>
      </c>
      <c r="AD1615" s="78">
        <v>56.950000762939453</v>
      </c>
      <c r="AE1615" s="78">
        <v>37.310001373291016</v>
      </c>
      <c r="AF1615" s="78">
        <v>35.950000762939453</v>
      </c>
      <c r="AG1615" s="78">
        <v>77.25</v>
      </c>
      <c r="AH1615" s="78">
        <v>43.259998321533203</v>
      </c>
      <c r="AI1615" s="78">
        <v>62.509998321533203</v>
      </c>
      <c r="AJ1615" s="78">
        <v>32.25</v>
      </c>
      <c r="AK1615" s="78">
        <v>151.05999755859375</v>
      </c>
      <c r="AL1615" s="78">
        <v>140.49000549316406</v>
      </c>
      <c r="AM1615" s="78">
        <v>62.340000152587891</v>
      </c>
      <c r="AN1615" s="78">
        <v>113.83999633789063</v>
      </c>
      <c r="AO1615" s="78">
        <v>109.51999664306641</v>
      </c>
      <c r="AU1615" s="78">
        <v>27.309999465942383</v>
      </c>
      <c r="AV1615" s="78">
        <v>24.420000076293945</v>
      </c>
      <c r="AX1615" s="78">
        <v>42.819999694824219</v>
      </c>
      <c r="BB1615" s="75"/>
      <c r="BC1615" s="75"/>
      <c r="BE1615" s="75"/>
      <c r="BF1615" s="75"/>
      <c r="BG1615" s="75"/>
      <c r="BH1615" s="75"/>
      <c r="BI1615" s="75"/>
      <c r="BJ1615" s="75"/>
      <c r="BK1615" s="75"/>
      <c r="BL1615" s="75"/>
      <c r="BM1615" s="75"/>
      <c r="BN1615" s="75"/>
      <c r="BO1615" s="75"/>
      <c r="BP1615" s="75"/>
      <c r="BQ1615" s="75"/>
    </row>
    <row r="1616" spans="1:84">
      <c r="A1616" s="71">
        <v>44863</v>
      </c>
      <c r="B1616" s="78">
        <v>122.58000183105469</v>
      </c>
      <c r="D1616" s="78">
        <v>120.16000366210938</v>
      </c>
      <c r="E1616" s="78">
        <v>128.30000305175781</v>
      </c>
      <c r="F1616" s="78">
        <v>117.93000030517578</v>
      </c>
      <c r="G1616" s="78">
        <v>112.97000122070313</v>
      </c>
      <c r="I1616" s="78">
        <v>128.30000305175781</v>
      </c>
      <c r="J1616" s="78">
        <v>135.16999816894531</v>
      </c>
      <c r="K1616" s="78">
        <v>124.55000305175781</v>
      </c>
      <c r="M1616" s="78">
        <v>127.62000274658203</v>
      </c>
      <c r="N1616" s="78">
        <v>129.60000610351563</v>
      </c>
      <c r="O1616" s="78">
        <v>128.72999572753906</v>
      </c>
      <c r="P1616" s="78">
        <v>109.26999664306641</v>
      </c>
      <c r="Q1616" s="78">
        <v>107.26000213623047</v>
      </c>
      <c r="R1616" s="78">
        <v>107.19000244140625</v>
      </c>
      <c r="S1616" s="78">
        <v>131.25999450683594</v>
      </c>
      <c r="T1616" s="78">
        <v>129.99000549316406</v>
      </c>
      <c r="U1616" s="78">
        <v>130.75</v>
      </c>
      <c r="W1616" s="78">
        <v>13.180000305175781</v>
      </c>
      <c r="X1616" s="78">
        <v>105.55000305175781</v>
      </c>
      <c r="Y1616" s="78">
        <v>121.29000091552734</v>
      </c>
      <c r="Z1616" s="78">
        <v>131.22000122070313</v>
      </c>
      <c r="AA1616" s="78">
        <v>44.400001525878906</v>
      </c>
      <c r="AB1616" s="78">
        <v>5.869999885559082</v>
      </c>
      <c r="AC1616" s="78">
        <v>110</v>
      </c>
      <c r="AD1616" s="78">
        <v>53.430000305175781</v>
      </c>
      <c r="AE1616" s="78">
        <v>36.400001525878906</v>
      </c>
      <c r="AF1616" s="78">
        <v>35.069999694824219</v>
      </c>
      <c r="AH1616" s="78">
        <v>42.369998931884766</v>
      </c>
      <c r="AI1616" s="78">
        <v>62.020000457763672</v>
      </c>
      <c r="AJ1616" s="78">
        <v>32.080001831054688</v>
      </c>
      <c r="AK1616" s="78">
        <v>138.72000122070313</v>
      </c>
      <c r="AL1616" s="78">
        <v>124.5</v>
      </c>
      <c r="AM1616" s="78">
        <v>62.169998168945313</v>
      </c>
      <c r="AN1616" s="78">
        <v>109.76000213623047</v>
      </c>
      <c r="AO1616" s="78">
        <v>106.08999633789063</v>
      </c>
      <c r="AQ1616" s="78">
        <v>19</v>
      </c>
      <c r="AR1616" s="78"/>
      <c r="AU1616" s="78">
        <v>24.049999237060547</v>
      </c>
      <c r="AV1616" s="78">
        <v>22</v>
      </c>
      <c r="AX1616" s="78">
        <v>42</v>
      </c>
      <c r="BB1616" s="75"/>
      <c r="BC1616" s="75"/>
      <c r="BE1616" s="75"/>
      <c r="BF1616" s="75"/>
      <c r="BG1616" s="75"/>
      <c r="BH1616" s="75"/>
      <c r="BI1616" s="75"/>
      <c r="BJ1616" s="75"/>
      <c r="BK1616" s="75"/>
      <c r="BL1616" s="75"/>
      <c r="BM1616" s="75"/>
      <c r="BN1616" s="75"/>
      <c r="BO1616" s="75"/>
      <c r="BP1616" s="75"/>
      <c r="BQ1616" s="75"/>
    </row>
    <row r="1617" spans="1:69">
      <c r="A1617" s="71">
        <v>44870</v>
      </c>
      <c r="B1617" s="78">
        <v>123.55000305175781</v>
      </c>
      <c r="D1617" s="78">
        <v>120.91000366210938</v>
      </c>
      <c r="E1617" s="78">
        <v>128.52999877929688</v>
      </c>
      <c r="F1617" s="78">
        <v>118.87999725341797</v>
      </c>
      <c r="G1617" s="78">
        <v>118.16999816894531</v>
      </c>
      <c r="I1617" s="78">
        <v>129.91000366210938</v>
      </c>
      <c r="J1617" s="78">
        <v>135.03999328613281</v>
      </c>
      <c r="K1617" s="78">
        <v>128.33999633789063</v>
      </c>
      <c r="M1617" s="78">
        <v>129.21000671386719</v>
      </c>
      <c r="N1617" s="78">
        <v>131.60000610351563</v>
      </c>
      <c r="O1617" s="78">
        <v>129.22000122070313</v>
      </c>
      <c r="P1617" s="78">
        <v>109.58999633789063</v>
      </c>
      <c r="Q1617" s="78">
        <v>107.44999694824219</v>
      </c>
      <c r="R1617" s="78">
        <v>107.04000091552734</v>
      </c>
      <c r="S1617" s="78">
        <v>132.71000671386719</v>
      </c>
      <c r="T1617" s="78">
        <v>131.24000549316406</v>
      </c>
      <c r="U1617" s="78">
        <v>131.50999450683594</v>
      </c>
      <c r="W1617" s="78">
        <v>12.800000190734863</v>
      </c>
      <c r="X1617" s="78">
        <v>101.12999725341797</v>
      </c>
      <c r="Y1617" s="78">
        <v>110.45999908447266</v>
      </c>
      <c r="Z1617" s="78">
        <v>121.73999786376953</v>
      </c>
      <c r="AA1617" s="78">
        <v>46.159999847412109</v>
      </c>
      <c r="AB1617" s="78">
        <v>5.2899999618530273</v>
      </c>
      <c r="AD1617" s="78">
        <v>54.639999389648438</v>
      </c>
      <c r="AE1617" s="78">
        <v>34.330001831054688</v>
      </c>
      <c r="AF1617" s="78">
        <v>38.400001525878906</v>
      </c>
      <c r="AH1617" s="78">
        <v>42.529998779296875</v>
      </c>
      <c r="AI1617" s="78">
        <v>62.119998931884766</v>
      </c>
      <c r="AJ1617" s="78">
        <v>32.169998168945313</v>
      </c>
      <c r="AK1617" s="78">
        <v>119.98000335693359</v>
      </c>
      <c r="AL1617" s="78">
        <v>108.19000244140625</v>
      </c>
      <c r="AM1617" s="78">
        <v>62.740001678466797</v>
      </c>
      <c r="AN1617" s="78">
        <v>107.33000183105469</v>
      </c>
      <c r="AO1617" s="78">
        <v>106.68000030517578</v>
      </c>
      <c r="AU1617" s="78">
        <v>30.760000228881836</v>
      </c>
      <c r="AV1617" s="78">
        <v>26.040000915527344</v>
      </c>
      <c r="AX1617" s="78">
        <v>41.310001373291016</v>
      </c>
      <c r="BB1617" s="75"/>
      <c r="BC1617" s="75"/>
      <c r="BE1617" s="75"/>
      <c r="BF1617" s="75"/>
      <c r="BG1617" s="75"/>
      <c r="BH1617" s="75"/>
      <c r="BI1617" s="75"/>
      <c r="BJ1617" s="75"/>
      <c r="BK1617" s="75"/>
      <c r="BL1617" s="75"/>
      <c r="BM1617" s="75"/>
      <c r="BN1617" s="75"/>
      <c r="BO1617" s="75"/>
      <c r="BP1617" s="75"/>
      <c r="BQ1617" s="75"/>
    </row>
    <row r="1618" spans="1:69">
      <c r="A1618" s="71">
        <v>44877</v>
      </c>
      <c r="B1618" s="78">
        <v>123.91999816894531</v>
      </c>
      <c r="D1618" s="78">
        <v>121.70999908447266</v>
      </c>
      <c r="E1618" s="78">
        <v>127.72000122070313</v>
      </c>
      <c r="F1618" s="78">
        <v>119.69999694824219</v>
      </c>
      <c r="G1618" s="78">
        <v>115.37000274658203</v>
      </c>
      <c r="I1618" s="78">
        <v>129.35000610351563</v>
      </c>
      <c r="J1618" s="78">
        <v>137.27000427246094</v>
      </c>
      <c r="K1618" s="78">
        <v>126.55000305175781</v>
      </c>
      <c r="M1618" s="78">
        <v>130.13999938964844</v>
      </c>
      <c r="N1618" s="78">
        <v>134.32000732421875</v>
      </c>
      <c r="O1618" s="78">
        <v>130.99000549316406</v>
      </c>
      <c r="P1618" s="78">
        <v>109.44000244140625</v>
      </c>
      <c r="Q1618" s="78">
        <v>107.44999694824219</v>
      </c>
      <c r="R1618" s="78">
        <v>107.12000274658203</v>
      </c>
      <c r="S1618" s="78">
        <v>132.72999572753906</v>
      </c>
      <c r="T1618" s="78">
        <v>131.49000549316406</v>
      </c>
      <c r="U1618" s="78">
        <v>131.8800048828125</v>
      </c>
      <c r="W1618" s="78">
        <v>10.100000381469727</v>
      </c>
      <c r="X1618" s="78">
        <v>98.150001525878906</v>
      </c>
      <c r="Y1618" s="78">
        <v>107.65000152587891</v>
      </c>
      <c r="Z1618" s="78">
        <v>115.66000366210938</v>
      </c>
      <c r="AA1618" s="78">
        <v>44.209999084472656</v>
      </c>
      <c r="AB1618" s="78">
        <v>5.2699999809265137</v>
      </c>
      <c r="AD1618" s="78">
        <v>58.630001068115234</v>
      </c>
      <c r="AE1618" s="78">
        <v>35</v>
      </c>
      <c r="AF1618" s="78">
        <v>31.549999237060547</v>
      </c>
      <c r="AH1618" s="78">
        <v>43.939998626708984</v>
      </c>
      <c r="AI1618" s="78">
        <v>62.080001831054688</v>
      </c>
      <c r="AJ1618" s="78">
        <v>31.440000534057617</v>
      </c>
      <c r="AK1618" s="78">
        <v>108.11000061035156</v>
      </c>
      <c r="AL1618" s="78">
        <v>98.489997863769531</v>
      </c>
      <c r="AM1618" s="78">
        <v>58.75</v>
      </c>
      <c r="AO1618" s="78">
        <v>102.66000366210938</v>
      </c>
      <c r="AU1618" s="78">
        <v>27.299999237060547</v>
      </c>
      <c r="AV1618" s="78">
        <v>31.860000610351563</v>
      </c>
      <c r="AW1618" s="78">
        <v>37.990001678466797</v>
      </c>
      <c r="AX1618" s="78">
        <v>41.939998626708984</v>
      </c>
      <c r="BB1618" s="75"/>
      <c r="BC1618" s="75"/>
      <c r="BE1618" s="75"/>
      <c r="BF1618" s="75"/>
      <c r="BG1618" s="75"/>
      <c r="BH1618" s="75"/>
      <c r="BI1618" s="75"/>
      <c r="BJ1618" s="75"/>
      <c r="BK1618" s="75"/>
      <c r="BL1618" s="75"/>
      <c r="BM1618" s="75"/>
      <c r="BN1618" s="75"/>
      <c r="BO1618" s="75"/>
      <c r="BP1618" s="75"/>
      <c r="BQ1618" s="75"/>
    </row>
    <row r="1619" spans="1:69">
      <c r="A1619" s="71">
        <v>44884</v>
      </c>
      <c r="B1619" s="78">
        <v>124.58999633789063</v>
      </c>
      <c r="D1619" s="78">
        <v>122.63999938964844</v>
      </c>
      <c r="E1619" s="78">
        <v>127.27999877929688</v>
      </c>
      <c r="F1619" s="78">
        <v>120.94999694824219</v>
      </c>
      <c r="G1619" s="78">
        <v>113.40000152587891</v>
      </c>
      <c r="I1619" s="78">
        <v>129.42999267578125</v>
      </c>
      <c r="J1619" s="78">
        <v>136.44000244140625</v>
      </c>
      <c r="K1619" s="78">
        <v>126.91999816894531</v>
      </c>
      <c r="M1619" s="78">
        <v>130.50999450683594</v>
      </c>
      <c r="N1619" s="78">
        <v>134.07000732421875</v>
      </c>
      <c r="O1619" s="78">
        <v>130.8699951171875</v>
      </c>
      <c r="P1619" s="78">
        <v>108.44000244140625</v>
      </c>
      <c r="Q1619" s="78">
        <v>106.62000274658203</v>
      </c>
      <c r="R1619" s="78">
        <v>106.47000122070313</v>
      </c>
      <c r="S1619" s="78">
        <v>132.30999755859375</v>
      </c>
      <c r="T1619" s="78">
        <v>131.22999572753906</v>
      </c>
      <c r="U1619" s="78">
        <v>130.07000732421875</v>
      </c>
      <c r="W1619" s="78">
        <v>12.210000038146973</v>
      </c>
      <c r="X1619" s="78">
        <v>98.69000244140625</v>
      </c>
      <c r="Y1619" s="78">
        <v>104.83999633789063</v>
      </c>
      <c r="Z1619" s="78">
        <v>109.72000122070313</v>
      </c>
      <c r="AA1619" s="78">
        <v>43.279998779296875</v>
      </c>
      <c r="AB1619" s="78">
        <v>4.9099998474121094</v>
      </c>
      <c r="AD1619" s="78">
        <v>60.409999847412109</v>
      </c>
      <c r="AE1619" s="78">
        <v>37.5</v>
      </c>
      <c r="AF1619" s="78">
        <v>31.579999923706055</v>
      </c>
      <c r="AH1619" s="78">
        <v>40.549999237060547</v>
      </c>
      <c r="AI1619" s="78">
        <v>61.990001678466797</v>
      </c>
      <c r="AJ1619" s="78">
        <v>30.440000534057617</v>
      </c>
      <c r="AK1619" s="78">
        <v>102.54000091552734</v>
      </c>
      <c r="AL1619" s="78">
        <v>93.610000610351563</v>
      </c>
      <c r="AM1619" s="78">
        <v>55.080001831054688</v>
      </c>
      <c r="AO1619" s="78">
        <v>97.529998779296875</v>
      </c>
      <c r="AT1619" s="78">
        <v>88.330001831054688</v>
      </c>
      <c r="AU1619" s="78">
        <v>37.220001220703125</v>
      </c>
      <c r="AV1619" s="78">
        <v>27.200000762939453</v>
      </c>
      <c r="AX1619" s="78">
        <v>41.25</v>
      </c>
      <c r="BB1619" s="75"/>
      <c r="BC1619" s="75"/>
      <c r="BE1619" s="75"/>
      <c r="BF1619" s="75"/>
      <c r="BG1619" s="75"/>
      <c r="BH1619" s="75"/>
      <c r="BI1619" s="75"/>
      <c r="BJ1619" s="75"/>
      <c r="BK1619" s="75"/>
      <c r="BL1619" s="75"/>
      <c r="BM1619" s="75"/>
      <c r="BN1619" s="75"/>
      <c r="BO1619" s="75"/>
      <c r="BP1619" s="75"/>
      <c r="BQ1619" s="75"/>
    </row>
    <row r="1620" spans="1:69">
      <c r="A1620" s="71">
        <v>44891</v>
      </c>
      <c r="B1620" s="78">
        <v>125.83000183105469</v>
      </c>
      <c r="D1620" s="78">
        <v>124.41999816894531</v>
      </c>
      <c r="E1620" s="78">
        <v>141.28999328613281</v>
      </c>
      <c r="F1620" s="78">
        <v>119.30999755859375</v>
      </c>
      <c r="G1620" s="78">
        <v>121.26000213623047</v>
      </c>
      <c r="I1620" s="78">
        <v>129.92999267578125</v>
      </c>
      <c r="J1620" s="78">
        <v>136.91000366210938</v>
      </c>
      <c r="K1620" s="78">
        <v>127.33999633789063</v>
      </c>
      <c r="M1620" s="78">
        <v>132.94999694824219</v>
      </c>
      <c r="N1620" s="78">
        <v>137.85000610351563</v>
      </c>
      <c r="O1620" s="78">
        <v>130.16999816894531</v>
      </c>
      <c r="P1620" s="78">
        <v>109.52999877929688</v>
      </c>
      <c r="Q1620" s="78">
        <v>107.73999786376953</v>
      </c>
      <c r="R1620" s="78">
        <v>107.40000152587891</v>
      </c>
      <c r="S1620" s="78">
        <v>133.94000244140625</v>
      </c>
      <c r="T1620" s="78">
        <v>132.41000366210938</v>
      </c>
      <c r="U1620" s="78">
        <v>131.17999267578125</v>
      </c>
      <c r="W1620" s="78">
        <v>12.649999618530273</v>
      </c>
      <c r="X1620" s="78">
        <v>96.779998779296875</v>
      </c>
      <c r="Y1620" s="78">
        <v>107.66000366210938</v>
      </c>
      <c r="Z1620" s="78">
        <v>111.72000122070313</v>
      </c>
      <c r="AA1620" s="78">
        <v>43.759998321533203</v>
      </c>
      <c r="AB1620" s="78">
        <v>4.4800000190734863</v>
      </c>
      <c r="AD1620" s="78">
        <v>59.380001068115234</v>
      </c>
      <c r="AE1620" s="78">
        <v>36.650001525878906</v>
      </c>
      <c r="AF1620" s="78">
        <v>34.299999237060547</v>
      </c>
      <c r="AH1620" s="78">
        <v>43.819999694824219</v>
      </c>
      <c r="AI1620" s="78">
        <v>61.319999694824219</v>
      </c>
      <c r="AJ1620" s="78">
        <v>30.209999084472656</v>
      </c>
      <c r="AK1620" s="78">
        <v>103.51000213623047</v>
      </c>
      <c r="AL1620" s="78">
        <v>83.980003356933594</v>
      </c>
      <c r="AM1620" s="78">
        <v>50.770000457763672</v>
      </c>
      <c r="AN1620" s="78">
        <v>99.75</v>
      </c>
      <c r="AO1620" s="78">
        <v>95.269996643066406</v>
      </c>
      <c r="AU1620" s="78">
        <v>29.989999771118164</v>
      </c>
      <c r="AV1620" s="78">
        <v>27.069999694824219</v>
      </c>
      <c r="AX1620" s="78">
        <v>40.25</v>
      </c>
      <c r="BB1620" s="75"/>
      <c r="BC1620" s="75"/>
      <c r="BE1620" s="75"/>
      <c r="BF1620" s="75"/>
      <c r="BG1620" s="75"/>
      <c r="BH1620" s="75"/>
      <c r="BI1620" s="75"/>
      <c r="BJ1620" s="75"/>
      <c r="BK1620" s="75"/>
      <c r="BL1620" s="75"/>
      <c r="BM1620" s="75"/>
      <c r="BN1620" s="75"/>
      <c r="BO1620" s="75"/>
      <c r="BP1620" s="75"/>
      <c r="BQ1620" s="75"/>
    </row>
    <row r="1621" spans="1:69">
      <c r="A1621" s="71">
        <v>44898</v>
      </c>
      <c r="B1621" s="78">
        <v>125.29000091552734</v>
      </c>
      <c r="D1621" s="78">
        <v>122.79000091552734</v>
      </c>
      <c r="E1621" s="78">
        <v>130.33000183105469</v>
      </c>
      <c r="F1621" s="78">
        <v>120.01999664306641</v>
      </c>
      <c r="G1621" s="78">
        <v>116.70999908447266</v>
      </c>
      <c r="I1621" s="78">
        <v>131.03999328613281</v>
      </c>
      <c r="J1621" s="78">
        <v>139.77000427246094</v>
      </c>
      <c r="K1621" s="78">
        <v>127.52999877929688</v>
      </c>
      <c r="M1621" s="78">
        <v>131.74000549316406</v>
      </c>
      <c r="N1621" s="78">
        <v>135.02999877929688</v>
      </c>
      <c r="O1621" s="78">
        <v>129.77000427246094</v>
      </c>
      <c r="P1621" s="78">
        <v>109.11000061035156</v>
      </c>
      <c r="Q1621" s="78">
        <v>107.19000244140625</v>
      </c>
      <c r="R1621" s="78">
        <v>107.52999877929688</v>
      </c>
      <c r="S1621" s="78">
        <v>132.71000671386719</v>
      </c>
      <c r="T1621" s="78">
        <v>131.1199951171875</v>
      </c>
      <c r="U1621" s="78">
        <v>129.86000061035156</v>
      </c>
      <c r="W1621" s="78">
        <v>12.199999809265137</v>
      </c>
      <c r="X1621" s="78">
        <v>95.80999755859375</v>
      </c>
      <c r="Y1621" s="78">
        <v>105.98999786376953</v>
      </c>
      <c r="Z1621" s="78">
        <v>112.68000030517578</v>
      </c>
      <c r="AA1621" s="78">
        <v>41.029998779296875</v>
      </c>
      <c r="AB1621" s="78">
        <v>4.3899998664855957</v>
      </c>
      <c r="AD1621" s="78">
        <v>61.619998931884766</v>
      </c>
      <c r="AE1621" s="78">
        <v>35</v>
      </c>
      <c r="AF1621" s="78">
        <v>34.930000305175781</v>
      </c>
      <c r="AG1621" s="78">
        <v>77.5</v>
      </c>
      <c r="AH1621" s="78">
        <v>47.209999084472656</v>
      </c>
      <c r="AI1621" s="78">
        <v>61.509998321533203</v>
      </c>
      <c r="AJ1621" s="78">
        <v>31.850000381469727</v>
      </c>
      <c r="AK1621" s="78">
        <v>103.93000030517578</v>
      </c>
      <c r="AL1621" s="78">
        <v>83.550003051757813</v>
      </c>
      <c r="AM1621" s="78">
        <v>48.5</v>
      </c>
      <c r="AN1621" s="78">
        <v>97.400001525878906</v>
      </c>
      <c r="AO1621" s="78">
        <v>92.129997253417969</v>
      </c>
      <c r="AV1621" s="78">
        <v>23.010000228881836</v>
      </c>
      <c r="AW1621" s="78">
        <v>37.569999694824219</v>
      </c>
      <c r="AX1621" s="78">
        <v>38.599998474121094</v>
      </c>
      <c r="BB1621" s="75"/>
      <c r="BC1621" s="75"/>
      <c r="BE1621" s="75"/>
      <c r="BF1621" s="75"/>
      <c r="BG1621" s="75"/>
      <c r="BH1621" s="75"/>
      <c r="BI1621" s="75"/>
      <c r="BJ1621" s="75"/>
      <c r="BK1621" s="75"/>
      <c r="BL1621" s="75"/>
      <c r="BM1621" s="75"/>
      <c r="BN1621" s="75"/>
      <c r="BO1621" s="75"/>
      <c r="BP1621" s="75"/>
      <c r="BQ1621" s="75"/>
    </row>
    <row r="1622" spans="1:69">
      <c r="A1622" s="79">
        <v>44905</v>
      </c>
      <c r="B1622" s="78">
        <v>125.09999847412109</v>
      </c>
      <c r="D1622" s="78">
        <v>122.90000152587891</v>
      </c>
      <c r="E1622" s="78">
        <v>133.33999633789063</v>
      </c>
      <c r="F1622" s="78">
        <v>120.40000152587891</v>
      </c>
      <c r="G1622" s="78">
        <v>122.15000152587891</v>
      </c>
      <c r="I1622" s="78">
        <v>130.3699951171875</v>
      </c>
      <c r="J1622" s="78">
        <v>136.97000122070313</v>
      </c>
      <c r="K1622" s="78">
        <v>126.44999694824219</v>
      </c>
      <c r="M1622" s="78">
        <v>131.21000671386719</v>
      </c>
      <c r="N1622" s="78">
        <v>135.44999694824219</v>
      </c>
      <c r="O1622" s="78">
        <v>130.89999389648438</v>
      </c>
      <c r="P1622" s="78">
        <v>111</v>
      </c>
      <c r="Q1622" s="78">
        <v>109.19000244140625</v>
      </c>
      <c r="R1622" s="78">
        <v>106.91999816894531</v>
      </c>
      <c r="S1622" s="78">
        <v>133.1199951171875</v>
      </c>
      <c r="T1622" s="78">
        <v>131.55999755859375</v>
      </c>
      <c r="U1622" s="78">
        <v>130.16000366210938</v>
      </c>
      <c r="W1622" s="78">
        <v>12.350000381469727</v>
      </c>
      <c r="X1622" s="78">
        <v>94.360000610351563</v>
      </c>
      <c r="Y1622" s="78">
        <v>104.23999786376953</v>
      </c>
      <c r="Z1622" s="78">
        <v>114.01000213623047</v>
      </c>
      <c r="AA1622" s="78">
        <v>40.569999694824219</v>
      </c>
      <c r="AB1622" s="78">
        <v>4.3499999046325684</v>
      </c>
      <c r="AD1622" s="78">
        <v>72.459999084472656</v>
      </c>
      <c r="AE1622" s="78">
        <v>31.399999618530273</v>
      </c>
      <c r="AF1622" s="78">
        <v>36.790000915527344</v>
      </c>
      <c r="AG1622" s="78">
        <v>75.5</v>
      </c>
      <c r="AH1622" s="78">
        <v>44.689998626708984</v>
      </c>
      <c r="AI1622" s="78">
        <v>62.130001068115234</v>
      </c>
      <c r="AJ1622" s="78">
        <v>31</v>
      </c>
      <c r="AK1622" s="78">
        <v>102.73000335693359</v>
      </c>
      <c r="AL1622" s="78">
        <v>79.610000610351563</v>
      </c>
      <c r="AM1622" s="78">
        <v>47.549999237060547</v>
      </c>
      <c r="AN1622" s="78">
        <v>93.870002746582031</v>
      </c>
      <c r="AO1622" s="78">
        <v>91.870002746582031</v>
      </c>
      <c r="AU1622" s="78">
        <v>29.309999465942383</v>
      </c>
      <c r="AX1622" s="78">
        <v>39.669998168945313</v>
      </c>
      <c r="BB1622" s="75"/>
      <c r="BC1622" s="75"/>
      <c r="BE1622" s="75"/>
      <c r="BF1622" s="75"/>
      <c r="BG1622" s="75"/>
      <c r="BH1622" s="75"/>
      <c r="BI1622" s="75"/>
      <c r="BJ1622" s="75"/>
      <c r="BK1622" s="75"/>
      <c r="BL1622" s="75"/>
      <c r="BM1622" s="75"/>
      <c r="BN1622" s="75"/>
      <c r="BO1622" s="75"/>
      <c r="BP1622" s="75"/>
      <c r="BQ1622" s="75"/>
    </row>
    <row r="1623" spans="1:69">
      <c r="A1623" s="79">
        <v>44912</v>
      </c>
      <c r="B1623" s="78">
        <v>124.62999725341797</v>
      </c>
      <c r="D1623" s="78">
        <v>121.97000122070313</v>
      </c>
      <c r="E1623" s="78">
        <v>132.3699951171875</v>
      </c>
      <c r="F1623" s="78">
        <v>118.91999816894531</v>
      </c>
      <c r="G1623" s="78">
        <v>115.12000274658203</v>
      </c>
      <c r="I1623" s="78">
        <v>130.27999877929688</v>
      </c>
      <c r="J1623" s="78">
        <v>137.05000305175781</v>
      </c>
      <c r="K1623" s="78">
        <v>128</v>
      </c>
      <c r="M1623" s="78">
        <v>129.25999450683594</v>
      </c>
      <c r="N1623" s="78">
        <v>131.50999450683594</v>
      </c>
      <c r="O1623" s="78">
        <v>129.52999877929688</v>
      </c>
      <c r="P1623" s="78">
        <v>107.91000366210938</v>
      </c>
      <c r="Q1623" s="78">
        <v>105.72000122070313</v>
      </c>
      <c r="R1623" s="78">
        <v>106.55999755859375</v>
      </c>
      <c r="S1623" s="78">
        <v>130.1199951171875</v>
      </c>
      <c r="T1623" s="78">
        <v>127.63999938964844</v>
      </c>
      <c r="U1623" s="78">
        <v>126.43000030517578</v>
      </c>
      <c r="W1623" s="78">
        <v>13.199999809265137</v>
      </c>
      <c r="X1623" s="78">
        <v>95.209999084472656</v>
      </c>
      <c r="Y1623" s="78">
        <v>103.56999969482422</v>
      </c>
      <c r="Z1623" s="78">
        <v>115.87000274658203</v>
      </c>
      <c r="AA1623" s="78">
        <v>38.470001220703125</v>
      </c>
      <c r="AB1623" s="78">
        <v>4.2600002288818359</v>
      </c>
      <c r="AD1623" s="78">
        <v>57.810001373291016</v>
      </c>
      <c r="AE1623" s="78">
        <v>29.25</v>
      </c>
      <c r="AF1623" s="78">
        <v>36.259998321533203</v>
      </c>
      <c r="AH1623" s="78">
        <v>40.799999237060547</v>
      </c>
      <c r="AI1623" s="78">
        <v>61.869998931884766</v>
      </c>
      <c r="AJ1623" s="78">
        <v>32.080001831054688</v>
      </c>
      <c r="AK1623" s="78">
        <v>104.34999847412109</v>
      </c>
      <c r="AL1623" s="78">
        <v>76.629997253417969</v>
      </c>
      <c r="AM1623" s="78">
        <v>49.860000610351563</v>
      </c>
      <c r="AN1623" s="78">
        <v>89.489997863769531</v>
      </c>
      <c r="AO1623" s="78">
        <v>89.480003356933594</v>
      </c>
      <c r="AX1623" s="78">
        <v>37</v>
      </c>
      <c r="BB1623" s="75"/>
      <c r="BC1623" s="75"/>
      <c r="BE1623" s="75"/>
      <c r="BF1623" s="75"/>
      <c r="BG1623" s="75"/>
      <c r="BH1623" s="75"/>
      <c r="BI1623" s="75"/>
      <c r="BJ1623" s="75"/>
      <c r="BK1623" s="75"/>
      <c r="BL1623" s="75"/>
      <c r="BM1623" s="75"/>
      <c r="BN1623" s="75"/>
      <c r="BO1623" s="75"/>
      <c r="BP1623" s="75"/>
      <c r="BQ1623" s="75"/>
    </row>
    <row r="1624" spans="1:69">
      <c r="A1624" s="79">
        <v>44919</v>
      </c>
      <c r="B1624" s="78">
        <v>123.16000366210938</v>
      </c>
      <c r="D1624" s="78">
        <v>120.66999816894531</v>
      </c>
      <c r="E1624" s="78">
        <v>140.47999572753906</v>
      </c>
      <c r="F1624" s="78">
        <v>117.55000305175781</v>
      </c>
      <c r="G1624" s="78">
        <v>116.15000152587891</v>
      </c>
      <c r="I1624" s="78">
        <v>128.92999267578125</v>
      </c>
      <c r="J1624" s="78">
        <v>136.47999572753906</v>
      </c>
      <c r="K1624" s="78">
        <v>125.12000274658203</v>
      </c>
      <c r="M1624" s="78">
        <v>128.21000671386719</v>
      </c>
      <c r="N1624" s="78">
        <v>128.25</v>
      </c>
      <c r="O1624" s="78">
        <v>128.72000122070313</v>
      </c>
      <c r="P1624" s="78">
        <v>108.15000152587891</v>
      </c>
      <c r="Q1624" s="78">
        <v>106.01000213623047</v>
      </c>
      <c r="R1624" s="78">
        <v>107.12000274658203</v>
      </c>
      <c r="S1624" s="78">
        <v>127.08999633789063</v>
      </c>
      <c r="T1624" s="78">
        <v>126.36000061035156</v>
      </c>
      <c r="U1624" s="78">
        <v>124.15000152587891</v>
      </c>
      <c r="W1624" s="78">
        <v>12.930000305175781</v>
      </c>
      <c r="X1624" s="78">
        <v>95.839996337890625</v>
      </c>
      <c r="Y1624" s="78">
        <v>104.48000335693359</v>
      </c>
      <c r="Z1624" s="78">
        <v>113.30999755859375</v>
      </c>
      <c r="AA1624" s="78">
        <v>39.869998931884766</v>
      </c>
      <c r="AB1624" s="78">
        <v>4.5</v>
      </c>
      <c r="AD1624" s="78">
        <v>62.159999847412109</v>
      </c>
      <c r="AE1624" s="78">
        <v>28.5</v>
      </c>
      <c r="AF1624" s="78">
        <v>34.290000915527344</v>
      </c>
      <c r="AH1624" s="78">
        <v>37.889999389648438</v>
      </c>
      <c r="AI1624" s="78">
        <v>61.509998321533203</v>
      </c>
      <c r="AJ1624" s="78">
        <v>33.430000305175781</v>
      </c>
      <c r="AK1624" s="78">
        <v>103.97000122070313</v>
      </c>
      <c r="AL1624" s="78">
        <v>73.989997863769531</v>
      </c>
      <c r="AM1624" s="78">
        <v>45.849998474121094</v>
      </c>
      <c r="AN1624" s="78">
        <v>90.75</v>
      </c>
      <c r="AO1624" s="78">
        <v>87</v>
      </c>
      <c r="AV1624" s="78">
        <v>22.170000076293945</v>
      </c>
      <c r="AX1624" s="78">
        <v>37.459999084472656</v>
      </c>
      <c r="BB1624" s="75"/>
      <c r="BC1624" s="75"/>
      <c r="BE1624" s="75"/>
      <c r="BF1624" s="75"/>
      <c r="BG1624" s="75"/>
      <c r="BH1624" s="75"/>
      <c r="BI1624" s="75"/>
      <c r="BJ1624" s="75"/>
      <c r="BK1624" s="75"/>
      <c r="BL1624" s="75"/>
      <c r="BM1624" s="75"/>
      <c r="BN1624" s="75"/>
      <c r="BO1624" s="75"/>
      <c r="BP1624" s="75"/>
      <c r="BQ1624" s="75"/>
    </row>
    <row r="1625" spans="1:69">
      <c r="A1625" s="79">
        <v>44926</v>
      </c>
      <c r="B1625" s="78">
        <v>121.72000122070313</v>
      </c>
      <c r="D1625" s="78">
        <v>119.11000061035156</v>
      </c>
      <c r="E1625" s="78">
        <v>140.57000732421875</v>
      </c>
      <c r="F1625" s="78">
        <v>115.97000122070313</v>
      </c>
      <c r="G1625" s="78">
        <v>104.91000366210938</v>
      </c>
      <c r="I1625" s="78">
        <v>128.08999633789063</v>
      </c>
      <c r="J1625" s="78">
        <v>135.99000549316406</v>
      </c>
      <c r="K1625" s="78">
        <v>125.27999877929688</v>
      </c>
      <c r="M1625" s="78">
        <v>127.69999694824219</v>
      </c>
      <c r="N1625" s="78">
        <v>128.13999938964844</v>
      </c>
      <c r="O1625" s="78">
        <v>129.91999816894531</v>
      </c>
      <c r="P1625" s="78">
        <v>107.66999816894531</v>
      </c>
      <c r="Q1625" s="78">
        <v>106.04000091552734</v>
      </c>
      <c r="R1625" s="78">
        <v>106.90000152587891</v>
      </c>
      <c r="S1625" s="78">
        <v>126.43000030517578</v>
      </c>
      <c r="T1625" s="78">
        <v>125.69999694824219</v>
      </c>
      <c r="U1625" s="78">
        <v>123.43000030517578</v>
      </c>
      <c r="W1625" s="78">
        <v>12.319999694824219</v>
      </c>
      <c r="X1625" s="78">
        <v>98.620002746582031</v>
      </c>
      <c r="Y1625" s="78">
        <v>105.36000061035156</v>
      </c>
      <c r="Z1625" s="78">
        <v>113.31999969482422</v>
      </c>
      <c r="AA1625" s="78">
        <v>41.189998626708984</v>
      </c>
      <c r="AB1625" s="78">
        <v>4.4200000762939453</v>
      </c>
      <c r="AD1625" s="78">
        <v>63.439998626708984</v>
      </c>
      <c r="AF1625" s="78">
        <v>35.659999847412109</v>
      </c>
      <c r="AH1625" s="78">
        <v>35.549999237060547</v>
      </c>
      <c r="AI1625" s="78">
        <v>61.330001831054688</v>
      </c>
      <c r="AJ1625" s="78">
        <v>31</v>
      </c>
      <c r="AK1625" s="78">
        <v>104.36000061035156</v>
      </c>
      <c r="AL1625" s="78">
        <v>74.529998779296875</v>
      </c>
      <c r="AM1625" s="78">
        <v>46.169998168945313</v>
      </c>
      <c r="AN1625" s="78">
        <v>87.669998168945313</v>
      </c>
      <c r="AO1625" s="78">
        <v>88.209999084472656</v>
      </c>
      <c r="AV1625" s="78">
        <v>22</v>
      </c>
      <c r="AX1625" s="78">
        <v>37.549999237060547</v>
      </c>
      <c r="BB1625" s="75"/>
      <c r="BC1625" s="75"/>
      <c r="BE1625" s="75"/>
      <c r="BF1625" s="75"/>
      <c r="BG1625" s="75"/>
      <c r="BH1625" s="75"/>
      <c r="BI1625" s="75"/>
      <c r="BJ1625" s="75"/>
      <c r="BK1625" s="75"/>
      <c r="BL1625" s="75"/>
      <c r="BM1625" s="75"/>
      <c r="BN1625" s="75"/>
      <c r="BO1625" s="75"/>
      <c r="BP1625" s="75"/>
      <c r="BQ1625" s="75"/>
    </row>
    <row r="1626" spans="1:69">
      <c r="A1626" s="79">
        <v>44933</v>
      </c>
      <c r="B1626" s="78">
        <v>123.01000213623047</v>
      </c>
      <c r="D1626" s="78">
        <v>120.72000122070313</v>
      </c>
      <c r="E1626" s="78">
        <v>143.6300048828125</v>
      </c>
      <c r="F1626" s="78">
        <v>116.94000244140625</v>
      </c>
      <c r="G1626" s="78">
        <v>116</v>
      </c>
      <c r="I1626" s="78">
        <v>128.1300048828125</v>
      </c>
      <c r="J1626" s="78">
        <v>134.80999755859375</v>
      </c>
      <c r="K1626" s="78">
        <v>125.58000183105469</v>
      </c>
      <c r="M1626" s="78">
        <v>128.75999450683594</v>
      </c>
      <c r="N1626" s="78">
        <v>131.22000122070313</v>
      </c>
      <c r="O1626" s="78">
        <v>129.94000244140625</v>
      </c>
      <c r="P1626" s="78">
        <v>109.22000122070313</v>
      </c>
      <c r="Q1626" s="78">
        <v>107.22000122070313</v>
      </c>
      <c r="R1626" s="78">
        <v>108.80999755859375</v>
      </c>
      <c r="S1626" s="78">
        <v>127.25</v>
      </c>
      <c r="T1626" s="78">
        <v>126.31999969482422</v>
      </c>
      <c r="U1626" s="78">
        <v>124.20999908447266</v>
      </c>
      <c r="W1626" s="78">
        <v>12.460000038146973</v>
      </c>
      <c r="X1626" s="78">
        <v>97.989997863769531</v>
      </c>
      <c r="Y1626" s="78">
        <v>104.76999664306641</v>
      </c>
      <c r="Z1626" s="78">
        <v>116.62000274658203</v>
      </c>
      <c r="AA1626" s="78">
        <v>41.569999694824219</v>
      </c>
      <c r="AB1626" s="78">
        <v>4.3499999046325684</v>
      </c>
      <c r="AD1626" s="78">
        <v>66.900001525878906</v>
      </c>
      <c r="AF1626" s="78">
        <v>33.700000762939453</v>
      </c>
      <c r="AH1626" s="78">
        <v>33.759998321533203</v>
      </c>
      <c r="AI1626" s="78">
        <v>60.279998779296875</v>
      </c>
      <c r="AJ1626" s="78">
        <v>31</v>
      </c>
      <c r="AK1626" s="78">
        <v>105.62000274658203</v>
      </c>
      <c r="AL1626" s="78">
        <v>77.760002136230469</v>
      </c>
      <c r="AM1626" s="78">
        <v>47.330001831054688</v>
      </c>
      <c r="AN1626" s="78">
        <v>84.75</v>
      </c>
      <c r="AO1626" s="78">
        <v>88.569999694824219</v>
      </c>
      <c r="AX1626" s="78">
        <v>33.5</v>
      </c>
      <c r="BB1626" s="75"/>
      <c r="BC1626" s="75"/>
      <c r="BE1626" s="75"/>
      <c r="BF1626" s="75"/>
      <c r="BG1626" s="75"/>
      <c r="BH1626" s="75"/>
      <c r="BI1626" s="75"/>
      <c r="BJ1626" s="75"/>
      <c r="BK1626" s="75"/>
      <c r="BL1626" s="75"/>
      <c r="BM1626" s="75"/>
      <c r="BN1626" s="75"/>
      <c r="BO1626" s="75"/>
      <c r="BP1626" s="75"/>
      <c r="BQ1626" s="75"/>
    </row>
    <row r="1627" spans="1:69">
      <c r="A1627" s="79">
        <v>44940</v>
      </c>
      <c r="B1627" s="78">
        <v>122.05999755859375</v>
      </c>
      <c r="D1627" s="78">
        <v>119.88999938964844</v>
      </c>
      <c r="E1627" s="78">
        <v>133.88999938964844</v>
      </c>
      <c r="F1627" s="78">
        <v>115.51000213623047</v>
      </c>
      <c r="G1627" s="78">
        <v>110.51000213623047</v>
      </c>
      <c r="I1627" s="78">
        <v>127.30999755859375</v>
      </c>
      <c r="J1627" s="78">
        <v>131.52999877929688</v>
      </c>
      <c r="K1627" s="78">
        <v>125.19999694824219</v>
      </c>
      <c r="M1627" s="78">
        <v>128.58999633789063</v>
      </c>
      <c r="N1627" s="78">
        <v>130.33000183105469</v>
      </c>
      <c r="O1627" s="78">
        <v>129.83000183105469</v>
      </c>
      <c r="P1627" s="78">
        <v>108.16000366210938</v>
      </c>
      <c r="Q1627" s="78">
        <v>106.79000091552734</v>
      </c>
      <c r="R1627" s="78">
        <v>109.59999847412109</v>
      </c>
      <c r="S1627" s="78">
        <v>126.40000152587891</v>
      </c>
      <c r="T1627" s="78">
        <v>125.87999725341797</v>
      </c>
      <c r="U1627" s="78">
        <v>123.77999877929688</v>
      </c>
      <c r="W1627" s="78">
        <v>11.800000190734863</v>
      </c>
      <c r="X1627" s="78">
        <v>97.120002746582031</v>
      </c>
      <c r="Y1627" s="78">
        <v>105.26999664306641</v>
      </c>
      <c r="Z1627" s="78">
        <v>118.08000183105469</v>
      </c>
      <c r="AA1627" s="78">
        <v>38.340000152587891</v>
      </c>
      <c r="AB1627" s="78">
        <v>5.369999885559082</v>
      </c>
      <c r="AD1627" s="78">
        <v>64.919998168945313</v>
      </c>
      <c r="AE1627" s="78">
        <v>31.989999771118164</v>
      </c>
      <c r="AF1627" s="78">
        <v>34.990001678466797</v>
      </c>
      <c r="AH1627" s="78">
        <v>33.540000915527344</v>
      </c>
      <c r="AI1627" s="78">
        <v>60.869998931884766</v>
      </c>
      <c r="AJ1627" s="78">
        <v>30.370000839233398</v>
      </c>
      <c r="AK1627" s="78">
        <v>103.23000335693359</v>
      </c>
      <c r="AL1627" s="78">
        <v>76.970001220703125</v>
      </c>
      <c r="AM1627" s="78">
        <v>48</v>
      </c>
      <c r="AN1627" s="78">
        <v>82.569999694824219</v>
      </c>
      <c r="AO1627" s="78">
        <v>89.120002746582031</v>
      </c>
      <c r="AX1627" s="78">
        <v>32.299999237060547</v>
      </c>
      <c r="BB1627" s="75"/>
      <c r="BC1627" s="75"/>
      <c r="BE1627" s="75"/>
      <c r="BF1627" s="75"/>
      <c r="BG1627" s="75"/>
      <c r="BH1627" s="75"/>
      <c r="BI1627" s="75"/>
      <c r="BJ1627" s="75"/>
      <c r="BK1627" s="75"/>
      <c r="BL1627" s="75"/>
      <c r="BM1627" s="75"/>
      <c r="BN1627" s="75"/>
      <c r="BO1627" s="75"/>
      <c r="BP1627" s="75"/>
      <c r="BQ1627" s="75"/>
    </row>
    <row r="1628" spans="1:69">
      <c r="A1628" s="79">
        <v>44947</v>
      </c>
      <c r="B1628" s="78">
        <v>122</v>
      </c>
      <c r="D1628" s="78">
        <v>119.25</v>
      </c>
      <c r="E1628" s="78">
        <v>130.97999572753906</v>
      </c>
      <c r="F1628" s="78">
        <v>115.91999816894531</v>
      </c>
      <c r="G1628" s="78">
        <v>113.72000122070313</v>
      </c>
      <c r="I1628" s="78">
        <v>122</v>
      </c>
      <c r="J1628" s="78">
        <v>132.53999328613281</v>
      </c>
      <c r="K1628" s="78">
        <v>122</v>
      </c>
      <c r="M1628" s="78">
        <v>122</v>
      </c>
      <c r="N1628" s="78">
        <v>127.93000030517578</v>
      </c>
      <c r="O1628" s="78">
        <v>129.25999450683594</v>
      </c>
      <c r="P1628" s="78">
        <v>108.08999633789063</v>
      </c>
      <c r="Q1628" s="78">
        <v>106.48999786376953</v>
      </c>
      <c r="R1628" s="78">
        <v>106.56999969482422</v>
      </c>
      <c r="S1628" s="78">
        <v>125.58999633789063</v>
      </c>
      <c r="T1628" s="78">
        <v>125.05000305175781</v>
      </c>
      <c r="U1628" s="78">
        <v>123.38999938964844</v>
      </c>
      <c r="W1628" s="78">
        <v>12.039999961853027</v>
      </c>
      <c r="X1628" s="78">
        <v>100.76999664306641</v>
      </c>
      <c r="Y1628" s="78">
        <v>105.68000030517578</v>
      </c>
      <c r="Z1628" s="78">
        <v>121.51999664306641</v>
      </c>
      <c r="AA1628" s="78">
        <v>39.580001831054688</v>
      </c>
      <c r="AB1628" s="78">
        <v>4.9000000953674316</v>
      </c>
      <c r="AD1628" s="78">
        <v>64.989997863769531</v>
      </c>
      <c r="AF1628" s="78">
        <v>33.290000915527344</v>
      </c>
      <c r="AH1628" s="78">
        <v>33.680000305175781</v>
      </c>
      <c r="AI1628" s="78">
        <v>61.029998779296875</v>
      </c>
      <c r="AJ1628" s="78">
        <v>30.770000457763672</v>
      </c>
      <c r="AK1628" s="78">
        <v>105.26999664306641</v>
      </c>
      <c r="AL1628" s="78">
        <v>77.589996337890625</v>
      </c>
      <c r="AM1628" s="78">
        <v>48.229999542236328</v>
      </c>
      <c r="AN1628" s="78">
        <v>85.639999389648438</v>
      </c>
      <c r="AO1628" s="78">
        <v>91.330001831054688</v>
      </c>
      <c r="AV1628" s="78">
        <v>27.159999847412109</v>
      </c>
      <c r="AX1628" s="78">
        <v>33.380001068115234</v>
      </c>
      <c r="BB1628" s="75"/>
      <c r="BC1628" s="75"/>
      <c r="BE1628" s="75"/>
      <c r="BF1628" s="75"/>
      <c r="BG1628" s="75"/>
      <c r="BH1628" s="75"/>
      <c r="BI1628" s="75"/>
      <c r="BJ1628" s="75"/>
      <c r="BK1628" s="75"/>
      <c r="BL1628" s="75"/>
      <c r="BM1628" s="75"/>
      <c r="BN1628" s="75"/>
      <c r="BO1628" s="75"/>
      <c r="BP1628" s="75"/>
      <c r="BQ1628" s="75"/>
    </row>
    <row r="1629" spans="1:69">
      <c r="A1629" s="79">
        <v>44954</v>
      </c>
      <c r="B1629" s="78">
        <v>121.05000305175781</v>
      </c>
      <c r="D1629" s="78">
        <v>118.65000152587891</v>
      </c>
      <c r="E1629" s="78">
        <v>143.08000183105469</v>
      </c>
      <c r="F1629" s="78">
        <v>114.54000091552734</v>
      </c>
      <c r="G1629" s="78">
        <v>111.43000030517578</v>
      </c>
      <c r="I1629" s="78">
        <v>126.11000061035156</v>
      </c>
      <c r="J1629" s="78">
        <v>135.03999328613281</v>
      </c>
      <c r="K1629" s="78">
        <v>123.34999847412109</v>
      </c>
      <c r="M1629" s="78">
        <v>127.59999847412109</v>
      </c>
      <c r="N1629" s="78">
        <v>128.5</v>
      </c>
      <c r="O1629" s="78">
        <v>129.77999877929688</v>
      </c>
      <c r="P1629" s="78">
        <v>106.12000274658203</v>
      </c>
      <c r="Q1629" s="78">
        <v>104.63999938964844</v>
      </c>
      <c r="R1629" s="78">
        <v>103.95999908447266</v>
      </c>
      <c r="S1629" s="78">
        <v>126.08999633789063</v>
      </c>
      <c r="T1629" s="78">
        <v>125.19000244140625</v>
      </c>
      <c r="U1629" s="78">
        <v>124.01000213623047</v>
      </c>
      <c r="W1629" s="78">
        <v>11.890000343322754</v>
      </c>
      <c r="X1629" s="78">
        <v>106.61000061035156</v>
      </c>
      <c r="Y1629" s="78">
        <v>108.68000030517578</v>
      </c>
      <c r="Z1629" s="78">
        <v>126.16999816894531</v>
      </c>
      <c r="AA1629" s="78">
        <v>41.110000610351563</v>
      </c>
      <c r="AB1629" s="78">
        <v>6.429999828338623</v>
      </c>
      <c r="AD1629" s="78">
        <v>63.130001068115234</v>
      </c>
      <c r="AF1629" s="78">
        <v>36.009998321533203</v>
      </c>
      <c r="AH1629" s="78">
        <v>37.770000457763672</v>
      </c>
      <c r="AI1629" s="78">
        <v>61.270000457763672</v>
      </c>
      <c r="AJ1629" s="78">
        <v>31.110000610351563</v>
      </c>
      <c r="AK1629" s="78">
        <v>110.52999877929688</v>
      </c>
      <c r="AL1629" s="78">
        <v>80.75</v>
      </c>
      <c r="AM1629" s="78">
        <v>48.349998474121094</v>
      </c>
      <c r="AN1629" s="78">
        <v>86.75</v>
      </c>
      <c r="AO1629" s="78">
        <v>95.949996948242188</v>
      </c>
      <c r="AX1629" s="78">
        <v>32.270000457763672</v>
      </c>
      <c r="BB1629" s="75"/>
      <c r="BC1629" s="75"/>
      <c r="BE1629" s="75"/>
      <c r="BF1629" s="75"/>
      <c r="BG1629" s="75"/>
      <c r="BH1629" s="75"/>
      <c r="BI1629" s="75"/>
      <c r="BJ1629" s="75"/>
      <c r="BK1629" s="75"/>
      <c r="BL1629" s="75"/>
      <c r="BM1629" s="75"/>
      <c r="BN1629" s="75"/>
      <c r="BO1629" s="75"/>
      <c r="BP1629" s="75"/>
      <c r="BQ1629" s="75"/>
    </row>
    <row r="1630" spans="1:69">
      <c r="A1630" s="79">
        <v>44961</v>
      </c>
      <c r="B1630" s="78">
        <v>121.19000244140625</v>
      </c>
      <c r="D1630" s="78">
        <v>118.80999755859375</v>
      </c>
      <c r="E1630" s="78">
        <v>141.28999328613281</v>
      </c>
      <c r="F1630" s="78">
        <v>114.94000244140625</v>
      </c>
      <c r="G1630" s="78">
        <v>108.62000274658203</v>
      </c>
      <c r="I1630" s="78">
        <v>126.23000335693359</v>
      </c>
      <c r="J1630" s="78">
        <v>136.05999755859375</v>
      </c>
      <c r="K1630" s="78">
        <v>123.18000030517578</v>
      </c>
      <c r="M1630" s="78">
        <v>127.40000152587891</v>
      </c>
      <c r="N1630" s="78">
        <v>127.73999786376953</v>
      </c>
      <c r="O1630" s="78">
        <v>130.16999816894531</v>
      </c>
      <c r="P1630" s="78">
        <v>105.83999633789063</v>
      </c>
      <c r="Q1630" s="78">
        <v>104.36000061035156</v>
      </c>
      <c r="R1630" s="78">
        <v>103.98000335693359</v>
      </c>
      <c r="S1630" s="78">
        <v>126.16999816894531</v>
      </c>
      <c r="T1630" s="78">
        <v>125.44999694824219</v>
      </c>
      <c r="U1630" s="78">
        <v>124.38999938964844</v>
      </c>
      <c r="W1630" s="78">
        <v>11.880000114440918</v>
      </c>
      <c r="X1630" s="78">
        <v>114.02999877929688</v>
      </c>
      <c r="Y1630" s="78">
        <v>111.73999786376953</v>
      </c>
      <c r="Z1630" s="78">
        <v>131.82000732421875</v>
      </c>
      <c r="AA1630" s="78">
        <v>39.880001068115234</v>
      </c>
      <c r="AB1630" s="78">
        <v>3.8399999141693115</v>
      </c>
      <c r="AD1630" s="78">
        <v>65.30999755859375</v>
      </c>
      <c r="AF1630" s="78">
        <v>34.889999389648438</v>
      </c>
      <c r="AH1630" s="78">
        <v>38.669998168945313</v>
      </c>
      <c r="AI1630" s="78">
        <v>61.259998321533203</v>
      </c>
      <c r="AJ1630" s="78">
        <v>31</v>
      </c>
      <c r="AK1630" s="78">
        <v>114.44999694824219</v>
      </c>
      <c r="AL1630" s="78">
        <v>82.529998779296875</v>
      </c>
      <c r="AM1630" s="78">
        <v>50.169998168945313</v>
      </c>
      <c r="AN1630" s="78">
        <v>87.800003051757813</v>
      </c>
      <c r="AO1630" s="78">
        <v>102.16000366210938</v>
      </c>
      <c r="AV1630" s="78">
        <v>34.680000305175781</v>
      </c>
      <c r="AW1630" s="78">
        <v>53.569999694824219</v>
      </c>
      <c r="AX1630" s="78">
        <v>34</v>
      </c>
      <c r="BB1630" s="75"/>
      <c r="BC1630" s="75"/>
      <c r="BE1630" s="75"/>
      <c r="BF1630" s="75"/>
      <c r="BG1630" s="75"/>
      <c r="BH1630" s="75"/>
      <c r="BI1630" s="75"/>
      <c r="BJ1630" s="75"/>
      <c r="BK1630" s="75"/>
      <c r="BL1630" s="75"/>
      <c r="BM1630" s="75"/>
      <c r="BN1630" s="75"/>
      <c r="BO1630" s="75"/>
      <c r="BP1630" s="75"/>
      <c r="BQ1630" s="75"/>
    </row>
    <row r="1631" spans="1:69">
      <c r="A1631" s="79">
        <v>44968</v>
      </c>
      <c r="B1631" s="78">
        <v>121.5</v>
      </c>
      <c r="D1631" s="78">
        <v>119.04000091552734</v>
      </c>
      <c r="E1631" s="78">
        <v>140.24000549316406</v>
      </c>
      <c r="F1631" s="78">
        <v>115.11000061035156</v>
      </c>
      <c r="G1631" s="78">
        <v>119.12000274658203</v>
      </c>
      <c r="I1631" s="78">
        <v>127.02999877929688</v>
      </c>
      <c r="J1631" s="78">
        <v>137.58999633789063</v>
      </c>
      <c r="K1631" s="78">
        <v>124.45999908447266</v>
      </c>
      <c r="M1631" s="78">
        <v>127.68000030517578</v>
      </c>
      <c r="N1631" s="78">
        <v>128.69999694824219</v>
      </c>
      <c r="O1631" s="78">
        <v>130.66999816894531</v>
      </c>
      <c r="P1631" s="78">
        <v>106.66999816894531</v>
      </c>
      <c r="Q1631" s="78">
        <v>104.61000061035156</v>
      </c>
      <c r="R1631" s="78">
        <v>104.20999908447266</v>
      </c>
      <c r="S1631" s="78">
        <v>126.56999969482422</v>
      </c>
      <c r="T1631" s="78">
        <v>125.93000030517578</v>
      </c>
      <c r="U1631" s="78">
        <v>125.62999725341797</v>
      </c>
      <c r="W1631" s="78">
        <v>11.789999961853027</v>
      </c>
      <c r="X1631" s="78">
        <v>121.13999938964844</v>
      </c>
      <c r="Y1631" s="78">
        <v>115.05000305175781</v>
      </c>
      <c r="Z1631" s="78">
        <v>135.41000366210938</v>
      </c>
      <c r="AA1631" s="78">
        <v>38.119998931884766</v>
      </c>
      <c r="AB1631" s="78">
        <v>4.380000114440918</v>
      </c>
      <c r="AD1631" s="78">
        <v>65.510002136230469</v>
      </c>
      <c r="AF1631" s="78">
        <v>35.669998168945313</v>
      </c>
      <c r="AH1631" s="78">
        <v>41.770000457763672</v>
      </c>
      <c r="AI1631" s="78">
        <v>61.5</v>
      </c>
      <c r="AJ1631" s="78">
        <v>30.510000228881836</v>
      </c>
      <c r="AK1631" s="78">
        <v>117.01000213623047</v>
      </c>
      <c r="AL1631" s="78">
        <v>85.839996337890625</v>
      </c>
      <c r="AM1631" s="78">
        <v>51.599998474121094</v>
      </c>
      <c r="AN1631" s="78">
        <v>88.660003662109375</v>
      </c>
      <c r="AO1631" s="78">
        <v>108.13999938964844</v>
      </c>
      <c r="AV1631" s="78">
        <v>37.180000305175781</v>
      </c>
      <c r="AX1631" s="78">
        <v>33.049999237060547</v>
      </c>
      <c r="BB1631" s="75"/>
      <c r="BC1631" s="75"/>
      <c r="BE1631" s="75"/>
      <c r="BF1631" s="75"/>
      <c r="BG1631" s="75"/>
      <c r="BH1631" s="75"/>
      <c r="BI1631" s="75"/>
      <c r="BJ1631" s="75"/>
      <c r="BK1631" s="75"/>
      <c r="BL1631" s="75"/>
      <c r="BM1631" s="75"/>
      <c r="BN1631" s="75"/>
      <c r="BO1631" s="75"/>
      <c r="BP1631" s="75"/>
      <c r="BQ1631" s="75"/>
    </row>
    <row r="1632" spans="1:69">
      <c r="A1632" s="79">
        <v>44975</v>
      </c>
      <c r="B1632" s="78">
        <v>121.93000030517578</v>
      </c>
      <c r="D1632" s="78">
        <v>120.33999633789063</v>
      </c>
      <c r="E1632" s="78">
        <v>144.52000427246094</v>
      </c>
      <c r="F1632" s="78">
        <v>115.48999786376953</v>
      </c>
      <c r="G1632" s="78">
        <v>109.27999877929688</v>
      </c>
      <c r="I1632" s="78">
        <v>125.59999847412109</v>
      </c>
      <c r="J1632" s="78">
        <v>135.82000732421875</v>
      </c>
      <c r="K1632" s="78">
        <v>122.08000183105469</v>
      </c>
      <c r="M1632" s="78">
        <v>127.95999908447266</v>
      </c>
      <c r="N1632" s="78">
        <v>128.89999389648438</v>
      </c>
      <c r="O1632" s="78">
        <v>131.92999267578125</v>
      </c>
      <c r="P1632" s="78">
        <v>106.87000274658203</v>
      </c>
      <c r="Q1632" s="78">
        <v>105.86000061035156</v>
      </c>
      <c r="R1632" s="78">
        <v>103.51999664306641</v>
      </c>
      <c r="S1632" s="78">
        <v>126.83000183105469</v>
      </c>
      <c r="T1632" s="78">
        <v>126.40000152587891</v>
      </c>
      <c r="U1632" s="78">
        <v>125.76000213623047</v>
      </c>
      <c r="W1632" s="78">
        <v>11.760000228881836</v>
      </c>
      <c r="X1632" s="78">
        <v>126.69999694824219</v>
      </c>
      <c r="Y1632" s="78">
        <v>115.31999969482422</v>
      </c>
      <c r="Z1632" s="78">
        <v>136.6199951171875</v>
      </c>
      <c r="AA1632" s="78">
        <v>40.860000610351563</v>
      </c>
      <c r="AB1632" s="78">
        <v>4.4499998092651367</v>
      </c>
      <c r="AD1632" s="78">
        <v>66.879997253417969</v>
      </c>
      <c r="AF1632" s="78">
        <v>38.540000915527344</v>
      </c>
      <c r="AH1632" s="78">
        <v>48.470001220703125</v>
      </c>
      <c r="AI1632" s="78">
        <v>61.189998626708984</v>
      </c>
      <c r="AJ1632" s="78">
        <v>30.450000762939453</v>
      </c>
      <c r="AK1632" s="78">
        <v>116.59999847412109</v>
      </c>
      <c r="AL1632" s="78">
        <v>93.050003051757813</v>
      </c>
      <c r="AM1632" s="78">
        <v>56.130001068115234</v>
      </c>
      <c r="AN1632" s="78">
        <v>93.949996948242188</v>
      </c>
      <c r="AO1632" s="78">
        <v>114.12999725341797</v>
      </c>
      <c r="AQ1632" s="16">
        <v>30.610000610351563</v>
      </c>
      <c r="AV1632" s="78">
        <v>35.630001068115234</v>
      </c>
      <c r="AX1632" s="78">
        <v>33.130001068115234</v>
      </c>
      <c r="BB1632" s="75"/>
      <c r="BC1632" s="75"/>
      <c r="BE1632" s="75"/>
      <c r="BF1632" s="75"/>
      <c r="BG1632" s="75"/>
      <c r="BH1632" s="75"/>
      <c r="BI1632" s="75"/>
      <c r="BJ1632" s="75"/>
      <c r="BK1632" s="75"/>
      <c r="BL1632" s="75"/>
      <c r="BM1632" s="75"/>
      <c r="BN1632" s="75"/>
      <c r="BO1632" s="75"/>
      <c r="BP1632" s="75"/>
      <c r="BQ1632" s="75"/>
    </row>
    <row r="1633" spans="1:50">
      <c r="A1633" s="79">
        <v>44982</v>
      </c>
      <c r="B1633" s="78">
        <v>122.12000274658203</v>
      </c>
      <c r="D1633" s="78">
        <v>120.70999908447266</v>
      </c>
      <c r="E1633" s="78">
        <v>132.05000305175781</v>
      </c>
      <c r="F1633" s="78">
        <v>117.76999664306641</v>
      </c>
      <c r="G1633" s="78">
        <v>109.62999725341797</v>
      </c>
      <c r="I1633" s="78">
        <v>125.06999969482422</v>
      </c>
      <c r="J1633" s="78">
        <v>135.30000305175781</v>
      </c>
      <c r="K1633" s="78">
        <v>121.76000213623047</v>
      </c>
      <c r="M1633" s="78">
        <v>128.42999267578125</v>
      </c>
      <c r="N1633" s="78">
        <v>129.77000427246094</v>
      </c>
      <c r="O1633" s="78">
        <v>130.63999938964844</v>
      </c>
      <c r="P1633" s="78">
        <v>106.44000244140625</v>
      </c>
      <c r="Q1633" s="78">
        <v>106.44999694824219</v>
      </c>
      <c r="R1633" s="78">
        <v>105.80000305175781</v>
      </c>
      <c r="S1633" s="78">
        <v>127.52999877929688</v>
      </c>
      <c r="T1633" s="78">
        <v>127.12999725341797</v>
      </c>
      <c r="U1633" s="78">
        <v>125.52999877929688</v>
      </c>
      <c r="W1633" s="78">
        <v>11.869999885559082</v>
      </c>
      <c r="X1633" s="78">
        <v>130.00999450683594</v>
      </c>
      <c r="Y1633" s="78">
        <v>116.16000366210938</v>
      </c>
      <c r="Z1633" s="78">
        <v>132.83000183105469</v>
      </c>
      <c r="AA1633" s="78">
        <v>40.639999389648438</v>
      </c>
      <c r="AB1633" s="78">
        <v>4.4699997901916504</v>
      </c>
      <c r="AD1633" s="78">
        <v>67.919998168945313</v>
      </c>
      <c r="AF1633" s="78">
        <v>39.860000610351563</v>
      </c>
      <c r="AH1633" s="78">
        <v>52.970001220703125</v>
      </c>
      <c r="AI1633" s="78">
        <v>61.680000305175781</v>
      </c>
      <c r="AJ1633" s="78">
        <v>31</v>
      </c>
      <c r="AK1633" s="78">
        <v>117.93000030517578</v>
      </c>
      <c r="AL1633" s="78">
        <v>99.5</v>
      </c>
      <c r="AM1633" s="78">
        <v>57.939998626708984</v>
      </c>
      <c r="AN1633" s="78">
        <v>98.040000915527344</v>
      </c>
      <c r="AO1633" s="78">
        <v>116.73000335693359</v>
      </c>
      <c r="AX1633" s="78">
        <v>33.200000762939453</v>
      </c>
    </row>
    <row r="1634" spans="1:50">
      <c r="A1634" s="79">
        <v>44989</v>
      </c>
      <c r="B1634" s="78">
        <v>124.84999847412109</v>
      </c>
      <c r="D1634" s="78">
        <v>124.27999877929688</v>
      </c>
      <c r="E1634" s="78">
        <v>134.44000244140625</v>
      </c>
      <c r="F1634" s="78">
        <v>121.19999694824219</v>
      </c>
      <c r="G1634" s="78">
        <v>124.58999633789063</v>
      </c>
      <c r="I1634" s="78">
        <v>126.05000305175781</v>
      </c>
      <c r="J1634" s="78"/>
      <c r="K1634" s="78">
        <v>126.05000305175781</v>
      </c>
      <c r="M1634" s="78">
        <v>128.60000610351563</v>
      </c>
      <c r="N1634" s="78">
        <v>130.16000366210938</v>
      </c>
      <c r="O1634" s="78">
        <v>132.16999816894531</v>
      </c>
      <c r="P1634" s="78">
        <v>112.47000122070313</v>
      </c>
      <c r="Q1634" s="78">
        <v>111.55000305175781</v>
      </c>
      <c r="R1634" s="78">
        <v>112.44000244140625</v>
      </c>
      <c r="S1634" s="78">
        <v>130.50999450683594</v>
      </c>
      <c r="T1634" s="78">
        <v>130.58999633789063</v>
      </c>
      <c r="U1634" s="78">
        <v>129.32000732421875</v>
      </c>
      <c r="W1634" s="78">
        <v>11.329999923706055</v>
      </c>
      <c r="X1634" s="78">
        <v>132.14999389648438</v>
      </c>
      <c r="Y1634" s="78">
        <v>115.86000061035156</v>
      </c>
      <c r="Z1634" s="78">
        <v>134.03999328613281</v>
      </c>
      <c r="AA1634" s="78">
        <v>41.840000152587891</v>
      </c>
      <c r="AB1634" s="78">
        <v>5.6700000762939453</v>
      </c>
      <c r="AD1634" s="78">
        <v>67.680000305175781</v>
      </c>
      <c r="AF1634" s="78">
        <v>38.560001373291016</v>
      </c>
      <c r="AH1634" s="78">
        <v>59.099998474121094</v>
      </c>
      <c r="AI1634" s="78">
        <v>62.569999694824219</v>
      </c>
      <c r="AJ1634" s="78">
        <v>30.920000076293945</v>
      </c>
      <c r="AK1634" s="78">
        <v>118.63999938964844</v>
      </c>
      <c r="AL1634" s="78">
        <v>105.16000366210938</v>
      </c>
      <c r="AM1634" s="78">
        <v>59.419998168945313</v>
      </c>
      <c r="AN1634" s="78">
        <v>100.80000305175781</v>
      </c>
      <c r="AO1634" s="78">
        <v>117.87999725341797</v>
      </c>
      <c r="AV1634" s="78">
        <v>41.090000152587891</v>
      </c>
      <c r="AX1634" s="78">
        <v>33.380001068115234</v>
      </c>
    </row>
    <row r="1635" spans="1:50">
      <c r="A1635" s="79">
        <v>44996</v>
      </c>
      <c r="B1635" s="78">
        <v>127.59999847412109</v>
      </c>
      <c r="D1635" s="78">
        <v>126.48000335693359</v>
      </c>
      <c r="E1635" s="78">
        <v>137.32000732421875</v>
      </c>
      <c r="F1635" s="78">
        <v>123.91999816894531</v>
      </c>
      <c r="G1635" s="78">
        <v>119.76999664306641</v>
      </c>
      <c r="I1635" s="78">
        <v>129.99000549316406</v>
      </c>
      <c r="J1635" s="78">
        <v>141.19999694824219</v>
      </c>
      <c r="K1635" s="78">
        <v>127.83999633789063</v>
      </c>
      <c r="M1635" s="78">
        <v>131.08999633789063</v>
      </c>
      <c r="N1635" s="78">
        <v>133</v>
      </c>
      <c r="O1635" s="78">
        <v>131.97999572753906</v>
      </c>
      <c r="P1635" s="78">
        <v>116.08999633789063</v>
      </c>
      <c r="Q1635" s="78">
        <v>114.26000213623047</v>
      </c>
      <c r="R1635" s="78">
        <v>114.66999816894531</v>
      </c>
      <c r="S1635" s="78">
        <v>132.83000183105469</v>
      </c>
      <c r="T1635" s="78">
        <v>132.55999755859375</v>
      </c>
      <c r="U1635" s="78">
        <v>130.91000366210938</v>
      </c>
      <c r="W1635" s="78">
        <v>11.75</v>
      </c>
      <c r="X1635" s="78">
        <v>135.99000549316406</v>
      </c>
      <c r="Y1635" s="78">
        <v>115.87000274658203</v>
      </c>
      <c r="Z1635" s="78">
        <v>132.89999389648438</v>
      </c>
      <c r="AA1635" s="78">
        <v>40.180000305175781</v>
      </c>
      <c r="AB1635" s="78">
        <v>5.4499998092651367</v>
      </c>
      <c r="AD1635" s="78">
        <v>70.139999389648438</v>
      </c>
      <c r="AF1635" s="78">
        <v>40.799999237060547</v>
      </c>
      <c r="AH1635" s="78">
        <v>62.090000152587891</v>
      </c>
      <c r="AI1635" s="78">
        <v>63.25</v>
      </c>
      <c r="AJ1635" s="78">
        <v>29.629999160766602</v>
      </c>
      <c r="AK1635" s="78">
        <v>121.37999725341797</v>
      </c>
      <c r="AL1635" s="78">
        <v>107.80000305175781</v>
      </c>
      <c r="AM1635" s="78">
        <v>61.180000305175781</v>
      </c>
      <c r="AN1635" s="78">
        <v>99.779998779296875</v>
      </c>
      <c r="AO1635" s="78">
        <v>112.38999938964844</v>
      </c>
      <c r="AV1635" s="78">
        <v>43.860000610351563</v>
      </c>
      <c r="AX1635" s="78">
        <v>32</v>
      </c>
    </row>
    <row r="1636" spans="1:50">
      <c r="A1636" s="79">
        <v>45003</v>
      </c>
      <c r="B1636" s="78">
        <v>130.13999938964844</v>
      </c>
      <c r="D1636" s="78">
        <v>130.13999938964844</v>
      </c>
      <c r="E1636" s="78">
        <v>129.10000610351563</v>
      </c>
      <c r="F1636" s="78">
        <v>131.49000549316406</v>
      </c>
      <c r="G1636" s="78">
        <v>119.97000122070313</v>
      </c>
      <c r="I1636" s="78">
        <v>130.1199951171875</v>
      </c>
      <c r="J1636" s="78">
        <v>141.21000671386719</v>
      </c>
      <c r="K1636" s="78">
        <v>128.03999328613281</v>
      </c>
      <c r="M1636" s="78">
        <v>131.22000122070313</v>
      </c>
      <c r="N1636" s="78">
        <v>133.1300048828125</v>
      </c>
      <c r="O1636" s="78">
        <v>132.33000183105469</v>
      </c>
      <c r="P1636" s="78">
        <v>120.51999664306641</v>
      </c>
      <c r="Q1636" s="78">
        <v>118.86000061035156</v>
      </c>
      <c r="R1636" s="78">
        <v>119.48000335693359</v>
      </c>
      <c r="S1636" s="78">
        <v>134.83999633789063</v>
      </c>
      <c r="T1636" s="78">
        <v>134.22999572753906</v>
      </c>
      <c r="U1636" s="78">
        <v>132.97000122070313</v>
      </c>
      <c r="W1636" s="78">
        <v>11.579999923706055</v>
      </c>
      <c r="X1636" s="78">
        <v>139.8800048828125</v>
      </c>
      <c r="Y1636" s="78">
        <v>116.25</v>
      </c>
      <c r="Z1636" s="78">
        <v>137.8800048828125</v>
      </c>
      <c r="AA1636" s="78">
        <v>40.900001525878906</v>
      </c>
      <c r="AB1636" s="78">
        <v>5.8400001525878906</v>
      </c>
      <c r="AD1636" s="78">
        <v>72.779998779296875</v>
      </c>
      <c r="AF1636" s="78">
        <v>42.669998168945313</v>
      </c>
      <c r="AH1636" s="78">
        <v>65.69000244140625</v>
      </c>
      <c r="AI1636" s="78">
        <v>62.930000305175781</v>
      </c>
      <c r="AJ1636" s="78">
        <v>29.850000381469727</v>
      </c>
      <c r="AK1636" s="78">
        <v>130.27999877929688</v>
      </c>
      <c r="AL1636" s="78">
        <v>110.58999633789063</v>
      </c>
      <c r="AM1636" s="78">
        <v>61.430000305175781</v>
      </c>
      <c r="AN1636" s="78">
        <v>103.86000061035156</v>
      </c>
      <c r="AO1636" s="78">
        <v>107.27999877929688</v>
      </c>
      <c r="AU1636" s="78">
        <v>42.479999542236328</v>
      </c>
      <c r="AX1636" s="78">
        <v>32.669998168945313</v>
      </c>
    </row>
    <row r="1637" spans="1:50">
      <c r="A1637" s="79">
        <v>45010</v>
      </c>
      <c r="B1637" s="78">
        <v>131.91000366210938</v>
      </c>
      <c r="D1637" s="78">
        <v>131.11000061035156</v>
      </c>
      <c r="E1637" s="78">
        <v>142.53999328613281</v>
      </c>
      <c r="F1637" s="78">
        <v>128.60000610351563</v>
      </c>
      <c r="G1637" s="78">
        <v>127.52999877929688</v>
      </c>
      <c r="I1637" s="78">
        <v>133.91999816894531</v>
      </c>
      <c r="J1637" s="78">
        <v>143.25999450683594</v>
      </c>
      <c r="K1637" s="78">
        <v>131.97000122070313</v>
      </c>
      <c r="M1637" s="78">
        <v>135.41000366210938</v>
      </c>
      <c r="N1637" s="78">
        <v>139.02000427246094</v>
      </c>
      <c r="O1637" s="78">
        <v>136.60000610351563</v>
      </c>
      <c r="P1637" s="78">
        <v>121.45999908447266</v>
      </c>
      <c r="Q1637" s="78">
        <v>120.79000091552734</v>
      </c>
      <c r="R1637" s="78">
        <v>121.65000152587891</v>
      </c>
      <c r="S1637" s="78">
        <v>137.16000366210938</v>
      </c>
      <c r="T1637" s="78">
        <v>136.05000305175781</v>
      </c>
      <c r="U1637" s="78">
        <v>135.49000549316406</v>
      </c>
      <c r="W1637" s="78">
        <v>11.550000190734863</v>
      </c>
      <c r="X1637" s="78">
        <v>139.75</v>
      </c>
      <c r="Y1637" s="78">
        <v>117.98000335693359</v>
      </c>
      <c r="Z1637" s="78">
        <v>137.77000427246094</v>
      </c>
      <c r="AA1637" s="78">
        <v>40.990001678466797</v>
      </c>
      <c r="AB1637" s="78">
        <v>7.320000171661377</v>
      </c>
      <c r="AD1637" s="78">
        <v>73.339996337890625</v>
      </c>
      <c r="AF1637" s="78">
        <v>43.889999389648438</v>
      </c>
      <c r="AH1637" s="78">
        <v>65.69000244140625</v>
      </c>
      <c r="AI1637" s="78">
        <v>62.799999237060547</v>
      </c>
      <c r="AJ1637" s="78">
        <v>29.959999084472656</v>
      </c>
      <c r="AK1637" s="78">
        <v>136.78999328613281</v>
      </c>
      <c r="AL1637" s="78">
        <v>112.51999664306641</v>
      </c>
      <c r="AM1637" s="78">
        <v>66.769996643066406</v>
      </c>
      <c r="AN1637" s="78">
        <v>102.56999969482422</v>
      </c>
      <c r="AO1637" s="78">
        <v>104.62000274658203</v>
      </c>
      <c r="AX1637" s="78">
        <v>33.029998779296875</v>
      </c>
    </row>
    <row r="1638" spans="1:50">
      <c r="A1638" s="79">
        <v>45017</v>
      </c>
      <c r="B1638" s="78">
        <v>135.39999389648438</v>
      </c>
      <c r="D1638" s="78">
        <v>135.58000183105469</v>
      </c>
      <c r="E1638" s="78">
        <v>150.14999389648438</v>
      </c>
      <c r="F1638" s="78">
        <v>133.14999389648438</v>
      </c>
      <c r="G1638" s="78">
        <v>128.86000061035156</v>
      </c>
      <c r="I1638" s="78">
        <v>134.91999816894531</v>
      </c>
      <c r="J1638" s="78">
        <v>144</v>
      </c>
      <c r="K1638" s="78">
        <v>133.05999755859375</v>
      </c>
      <c r="M1638" s="78">
        <v>136.42999267578125</v>
      </c>
      <c r="N1638" s="78">
        <v>139.16000366210938</v>
      </c>
      <c r="O1638" s="78">
        <v>137.66000366210938</v>
      </c>
      <c r="P1638" s="78">
        <v>128.83999633789063</v>
      </c>
      <c r="Q1638" s="78">
        <v>128.85000610351563</v>
      </c>
      <c r="R1638" s="78">
        <v>128.88999938964844</v>
      </c>
      <c r="S1638" s="78">
        <v>140.41999816894531</v>
      </c>
      <c r="T1638" s="78">
        <v>139.83999633789063</v>
      </c>
      <c r="U1638" s="78">
        <v>138.35000610351563</v>
      </c>
      <c r="W1638" s="78">
        <v>10.920000076293945</v>
      </c>
      <c r="X1638" s="78">
        <v>134.55000305175781</v>
      </c>
      <c r="Y1638" s="78">
        <v>117.83999633789063</v>
      </c>
      <c r="Z1638" s="78">
        <v>140.19000244140625</v>
      </c>
      <c r="AA1638" s="78">
        <v>40.639999389648438</v>
      </c>
      <c r="AB1638" s="78">
        <v>8.6999998092651367</v>
      </c>
      <c r="AD1638" s="78">
        <v>70.959999084472656</v>
      </c>
      <c r="AF1638" s="78">
        <v>44</v>
      </c>
      <c r="AH1638" s="78">
        <v>66.919998168945313</v>
      </c>
      <c r="AI1638" s="78">
        <v>62.610000610351563</v>
      </c>
      <c r="AJ1638" s="78">
        <v>30.459999084472656</v>
      </c>
      <c r="AK1638" s="78">
        <v>144.39999389648438</v>
      </c>
      <c r="AL1638" s="78">
        <v>119.73000335693359</v>
      </c>
      <c r="AM1638" s="78">
        <v>67.610000610351563</v>
      </c>
      <c r="AN1638" s="78">
        <v>107.97000122070313</v>
      </c>
      <c r="AO1638" s="78">
        <v>98.779998779296875</v>
      </c>
      <c r="AU1638" s="78">
        <v>41.110000610351563</v>
      </c>
      <c r="AV1638" s="78">
        <v>40.869998931884766</v>
      </c>
      <c r="AW1638" s="78">
        <v>56.540000915527344</v>
      </c>
      <c r="AX1638" s="78">
        <v>32.799999237060547</v>
      </c>
    </row>
    <row r="1639" spans="1:50">
      <c r="A1639" s="79">
        <v>45024</v>
      </c>
      <c r="B1639" s="78">
        <v>138.25999450683594</v>
      </c>
      <c r="D1639" s="78">
        <v>139.08000183105469</v>
      </c>
      <c r="E1639" s="78">
        <v>152.42999267578125</v>
      </c>
      <c r="F1639" s="78">
        <v>136.77999877929688</v>
      </c>
      <c r="G1639" s="78">
        <v>130.94000244140625</v>
      </c>
      <c r="I1639" s="78">
        <v>136.24000549316406</v>
      </c>
      <c r="J1639" s="78">
        <v>143.86000061035156</v>
      </c>
      <c r="K1639" s="78">
        <v>135</v>
      </c>
      <c r="M1639" s="78">
        <v>137.8800048828125</v>
      </c>
      <c r="N1639" s="78">
        <v>141.17999267578125</v>
      </c>
      <c r="O1639" s="78">
        <v>138.97999572753906</v>
      </c>
      <c r="P1639" s="78">
        <v>133.28999328613281</v>
      </c>
      <c r="Q1639" s="78">
        <v>132.94000244140625</v>
      </c>
      <c r="R1639" s="78">
        <v>134.16000366210938</v>
      </c>
      <c r="S1639" s="78">
        <v>144.02999877929688</v>
      </c>
      <c r="T1639" s="78">
        <v>143.72999572753906</v>
      </c>
      <c r="U1639" s="78">
        <v>142.82000732421875</v>
      </c>
      <c r="W1639" s="78">
        <v>10.850000381469727</v>
      </c>
      <c r="X1639" s="78">
        <v>132.53999328613281</v>
      </c>
      <c r="Y1639" s="78">
        <v>117.83000183105469</v>
      </c>
      <c r="Z1639" s="78">
        <v>137.44000244140625</v>
      </c>
      <c r="AA1639" s="78">
        <v>41.560001373291016</v>
      </c>
      <c r="AB1639" s="78">
        <v>8.8900003433227539</v>
      </c>
      <c r="AD1639" s="78">
        <v>74.029998779296875</v>
      </c>
      <c r="AF1639" s="78">
        <v>44.810001373291016</v>
      </c>
      <c r="AH1639" s="78">
        <v>66.050003051757813</v>
      </c>
      <c r="AI1639" s="78">
        <v>62.430000305175781</v>
      </c>
      <c r="AJ1639" s="78">
        <v>26.670000076293945</v>
      </c>
      <c r="AK1639" s="78">
        <v>150.78999328613281</v>
      </c>
      <c r="AL1639" s="78">
        <v>124.47000122070313</v>
      </c>
      <c r="AM1639" s="78">
        <v>67.879997253417969</v>
      </c>
      <c r="AN1639" s="78">
        <v>113.88999938964844</v>
      </c>
      <c r="AO1639" s="78">
        <v>102.93000030517578</v>
      </c>
      <c r="AU1639" s="78">
        <v>42</v>
      </c>
      <c r="AV1639" s="78">
        <v>48.529998779296875</v>
      </c>
      <c r="AW1639" s="78">
        <v>63.330001831054688</v>
      </c>
      <c r="AX1639" s="78">
        <v>34.419998168945313</v>
      </c>
    </row>
    <row r="1640" spans="1:50">
      <c r="A1640" s="79">
        <v>45031</v>
      </c>
      <c r="B1640" s="78">
        <v>139.72999572753906</v>
      </c>
      <c r="D1640" s="78">
        <v>140.24000549316406</v>
      </c>
      <c r="E1640" s="78">
        <v>145.91000366210938</v>
      </c>
      <c r="F1640" s="78">
        <v>138.89999389648438</v>
      </c>
      <c r="G1640" s="78">
        <v>134.97999572753906</v>
      </c>
      <c r="I1640" s="78">
        <v>138.55999755859375</v>
      </c>
      <c r="J1640" s="78">
        <v>146.57000732421875</v>
      </c>
      <c r="K1640" s="78">
        <v>137.02000427246094</v>
      </c>
      <c r="M1640" s="78">
        <v>139.3800048828125</v>
      </c>
      <c r="N1640" s="78">
        <v>142.44000244140625</v>
      </c>
      <c r="O1640" s="78">
        <v>140.22999572753906</v>
      </c>
      <c r="P1640" s="78">
        <v>134.88999938964844</v>
      </c>
      <c r="Q1640" s="78">
        <v>133.82000732421875</v>
      </c>
      <c r="R1640" s="78">
        <v>134.44999694824219</v>
      </c>
      <c r="S1640" s="78">
        <v>144.60000610351563</v>
      </c>
      <c r="T1640" s="78">
        <v>144.21000671386719</v>
      </c>
      <c r="U1640" s="78">
        <v>143.32000732421875</v>
      </c>
      <c r="W1640" s="78">
        <v>11.609999656677246</v>
      </c>
      <c r="X1640" s="78">
        <v>131.78999328613281</v>
      </c>
      <c r="Y1640" s="78">
        <v>117.86000061035156</v>
      </c>
      <c r="Z1640" s="78">
        <v>136.94999694824219</v>
      </c>
      <c r="AA1640" s="78">
        <v>45.909999847412109</v>
      </c>
      <c r="AB1640" s="78">
        <v>10.630000114440918</v>
      </c>
      <c r="AD1640" s="78">
        <v>74.160003662109375</v>
      </c>
      <c r="AF1640" s="78">
        <v>47.110000610351563</v>
      </c>
      <c r="AH1640" s="78">
        <v>65.75</v>
      </c>
      <c r="AI1640" s="78">
        <v>62.610000610351563</v>
      </c>
      <c r="AJ1640" s="78">
        <v>30.860000610351563</v>
      </c>
      <c r="AK1640" s="78">
        <v>154.42999267578125</v>
      </c>
      <c r="AL1640" s="78">
        <v>131.52000427246094</v>
      </c>
      <c r="AM1640" s="78">
        <v>67.94000244140625</v>
      </c>
      <c r="AN1640" s="78">
        <v>118.69999694824219</v>
      </c>
      <c r="AO1640" s="78">
        <v>104.54000091552734</v>
      </c>
      <c r="AU1640" s="78">
        <v>39.470001220703125</v>
      </c>
      <c r="AV1640" s="78">
        <v>44.419998168945313</v>
      </c>
      <c r="AX1640" s="78">
        <v>33.229999542236328</v>
      </c>
    </row>
    <row r="1641" spans="1:50">
      <c r="A1641" s="79">
        <v>45038</v>
      </c>
      <c r="B1641" s="78">
        <v>141.10000610351563</v>
      </c>
      <c r="D1641" s="78">
        <v>142.02000427246094</v>
      </c>
      <c r="E1641" s="78">
        <v>152.28999328613281</v>
      </c>
      <c r="F1641" s="78">
        <v>139.8699951171875</v>
      </c>
      <c r="G1641" s="78">
        <v>135.44000244140625</v>
      </c>
      <c r="I1641" s="78">
        <v>139</v>
      </c>
      <c r="J1641" s="78">
        <v>147.80999755859375</v>
      </c>
      <c r="K1641" s="78">
        <v>137.22000122070313</v>
      </c>
      <c r="M1641" s="78">
        <v>140.19999694824219</v>
      </c>
      <c r="N1641" s="78">
        <v>143.91000366210938</v>
      </c>
      <c r="O1641" s="78">
        <v>140.17999267578125</v>
      </c>
      <c r="P1641" s="78">
        <v>137.61000061035156</v>
      </c>
      <c r="Q1641" s="78">
        <v>136.96000671386719</v>
      </c>
      <c r="R1641" s="78">
        <v>139.19000244140625</v>
      </c>
      <c r="S1641" s="78">
        <v>146.16000366210938</v>
      </c>
      <c r="T1641" s="78">
        <v>145.83999633789063</v>
      </c>
      <c r="U1641" s="78">
        <v>144.85000610351563</v>
      </c>
      <c r="W1641" s="78">
        <v>11.319999694824219</v>
      </c>
      <c r="X1641" s="78">
        <v>130.05000305175781</v>
      </c>
      <c r="Y1641" s="78">
        <v>117.31999969482422</v>
      </c>
      <c r="Z1641" s="78">
        <v>140.52999877929688</v>
      </c>
      <c r="AA1641" s="78">
        <v>44.029998779296875</v>
      </c>
      <c r="AB1641" s="78">
        <v>10.439999580383301</v>
      </c>
      <c r="AD1641" s="78">
        <v>72.720001220703125</v>
      </c>
      <c r="AF1641" s="78">
        <v>46.979999542236328</v>
      </c>
      <c r="AH1641" s="78">
        <v>67.480003356933594</v>
      </c>
      <c r="AI1641" s="78">
        <v>62.240001678466797</v>
      </c>
      <c r="AJ1641" s="78">
        <v>32.680000305175781</v>
      </c>
      <c r="AK1641" s="78">
        <v>161.8800048828125</v>
      </c>
      <c r="AL1641" s="78">
        <v>134.47000122070313</v>
      </c>
      <c r="AM1641" s="78">
        <v>65.930000305175781</v>
      </c>
      <c r="AN1641" s="78">
        <v>116.69000244140625</v>
      </c>
      <c r="AO1641" s="78">
        <v>103.02999877929688</v>
      </c>
      <c r="AV1641" s="78">
        <v>46.959999084472656</v>
      </c>
      <c r="AX1641" s="78">
        <v>33</v>
      </c>
    </row>
    <row r="1642" spans="1:50">
      <c r="A1642" s="79">
        <v>45045</v>
      </c>
      <c r="B1642" s="78">
        <v>141.50999450683594</v>
      </c>
      <c r="D1642" s="78">
        <v>142.75999450683594</v>
      </c>
      <c r="E1642" s="78">
        <v>153.97000122070313</v>
      </c>
      <c r="F1642" s="78">
        <v>140.99000549316406</v>
      </c>
      <c r="G1642" s="78">
        <v>131.30999755859375</v>
      </c>
      <c r="I1642" s="78">
        <v>138.6199951171875</v>
      </c>
      <c r="J1642" s="78">
        <v>145.92999267578125</v>
      </c>
      <c r="K1642" s="78">
        <v>137.13999938964844</v>
      </c>
      <c r="M1642" s="78">
        <v>140.52000427246094</v>
      </c>
      <c r="N1642" s="78">
        <v>144.67999267578125</v>
      </c>
      <c r="O1642" s="78">
        <v>140.13999938964844</v>
      </c>
      <c r="P1642" s="78">
        <v>137.8800048828125</v>
      </c>
      <c r="Q1642" s="78">
        <v>137.28999328613281</v>
      </c>
      <c r="R1642" s="78">
        <v>139.86000061035156</v>
      </c>
      <c r="S1642" s="78">
        <v>146.22000122070313</v>
      </c>
      <c r="T1642" s="78">
        <v>146.02000427246094</v>
      </c>
      <c r="U1642" s="78">
        <v>144.80000305175781</v>
      </c>
      <c r="W1642" s="78">
        <v>11.329999923706055</v>
      </c>
      <c r="X1642" s="78">
        <v>130.94999694824219</v>
      </c>
      <c r="Y1642" s="78">
        <v>119.11000061035156</v>
      </c>
      <c r="Z1642" s="78">
        <v>145.80000305175781</v>
      </c>
      <c r="AA1642" s="78">
        <v>45.919998168945313</v>
      </c>
      <c r="AB1642" s="78">
        <v>11.340000152587891</v>
      </c>
      <c r="AD1642" s="78">
        <v>73.779998779296875</v>
      </c>
      <c r="AF1642" s="78">
        <v>47.459999084472656</v>
      </c>
      <c r="AH1642" s="78">
        <v>67.019996643066406</v>
      </c>
      <c r="AI1642" s="78">
        <v>62.430000305175781</v>
      </c>
      <c r="AJ1642" s="78">
        <v>28.5</v>
      </c>
      <c r="AK1642" s="78">
        <v>171.80999755859375</v>
      </c>
      <c r="AL1642" s="78">
        <v>131.14999389648438</v>
      </c>
      <c r="AM1642" s="78">
        <v>62.069999694824219</v>
      </c>
      <c r="AN1642" s="78">
        <v>116.65000152587891</v>
      </c>
      <c r="AO1642" s="78">
        <v>98.879997253417969</v>
      </c>
      <c r="AX1642" s="78">
        <v>32.869998931884766</v>
      </c>
    </row>
    <row r="1643" spans="1:50">
      <c r="A1643" s="79">
        <v>45052</v>
      </c>
      <c r="B1643" s="78">
        <v>141.52000427246094</v>
      </c>
      <c r="D1643" s="78">
        <v>142.63999938964844</v>
      </c>
      <c r="E1643" s="78">
        <v>152.83999633789063</v>
      </c>
      <c r="F1643" s="78">
        <v>141.10000610351563</v>
      </c>
      <c r="G1643" s="78">
        <v>136.05000305175781</v>
      </c>
      <c r="I1643" s="78">
        <v>138.94000244140625</v>
      </c>
      <c r="J1643" s="78">
        <v>147</v>
      </c>
      <c r="K1643" s="78">
        <v>137.27999877929688</v>
      </c>
      <c r="M1643" s="78">
        <v>140.75999450683594</v>
      </c>
      <c r="N1643" s="78">
        <v>145.17999267578125</v>
      </c>
      <c r="O1643" s="78">
        <v>140.25</v>
      </c>
      <c r="P1643" s="78">
        <v>137.91000366210938</v>
      </c>
      <c r="Q1643" s="78">
        <v>137.30999755859375</v>
      </c>
      <c r="R1643" s="78">
        <v>139.8699951171875</v>
      </c>
      <c r="S1643" s="78">
        <v>146.57000732421875</v>
      </c>
      <c r="T1643" s="78">
        <v>146.38999938964844</v>
      </c>
      <c r="U1643" s="78">
        <v>145.67999267578125</v>
      </c>
      <c r="W1643" s="78">
        <v>11.380000114440918</v>
      </c>
      <c r="X1643" s="78">
        <v>131.80999755859375</v>
      </c>
      <c r="Y1643" s="78">
        <v>118.06999969482422</v>
      </c>
      <c r="Z1643" s="78">
        <v>141.88999938964844</v>
      </c>
      <c r="AA1643" s="78">
        <v>43.279998779296875</v>
      </c>
      <c r="AB1643" s="78">
        <v>11.760000228881836</v>
      </c>
      <c r="AD1643" s="78">
        <v>72.720001220703125</v>
      </c>
      <c r="AF1643" s="78">
        <v>48.779998779296875</v>
      </c>
      <c r="AH1643" s="78">
        <v>70.94000244140625</v>
      </c>
      <c r="AI1643" s="78">
        <v>62.599998474121094</v>
      </c>
      <c r="AJ1643" s="78">
        <v>32.180000305175781</v>
      </c>
      <c r="AK1643" s="78">
        <v>179.52000427246094</v>
      </c>
      <c r="AL1643" s="78">
        <v>135.17999267578125</v>
      </c>
      <c r="AM1643" s="78">
        <v>64.110000610351563</v>
      </c>
      <c r="AN1643" s="78">
        <v>116.20999908447266</v>
      </c>
      <c r="AO1643" s="78">
        <v>91.269996643066406</v>
      </c>
      <c r="AX1643" s="78">
        <v>33.689998626708984</v>
      </c>
    </row>
    <row r="1644" spans="1:50">
      <c r="A1644" s="79">
        <v>45059</v>
      </c>
      <c r="B1644" s="78">
        <v>142.11000061035156</v>
      </c>
      <c r="D1644" s="78">
        <v>143.25999450683594</v>
      </c>
      <c r="E1644" s="78">
        <v>151.94000244140625</v>
      </c>
      <c r="F1644" s="78">
        <v>141.86000061035156</v>
      </c>
      <c r="G1644" s="78">
        <v>135.25</v>
      </c>
      <c r="I1644" s="78">
        <v>139.16000366210938</v>
      </c>
      <c r="J1644" s="78">
        <v>146.27000427246094</v>
      </c>
      <c r="K1644" s="78">
        <v>137.6199951171875</v>
      </c>
      <c r="M1644" s="78">
        <v>141.6300048828125</v>
      </c>
      <c r="N1644" s="78">
        <v>145.91999816894531</v>
      </c>
      <c r="O1644" s="78">
        <v>141.35000610351563</v>
      </c>
      <c r="P1644" s="78">
        <v>138.05999755859375</v>
      </c>
      <c r="Q1644" s="78">
        <v>138.05000305175781</v>
      </c>
      <c r="R1644" s="78">
        <v>140.3699951171875</v>
      </c>
      <c r="S1644" s="78">
        <v>146.83999633789063</v>
      </c>
      <c r="T1644" s="78">
        <v>146.58999633789063</v>
      </c>
      <c r="U1644" s="78">
        <v>146.33999633789063</v>
      </c>
      <c r="W1644" s="78">
        <v>11.699999809265137</v>
      </c>
      <c r="X1644" s="78">
        <v>135.3800048828125</v>
      </c>
      <c r="Y1644" s="78">
        <v>117.55000305175781</v>
      </c>
      <c r="Z1644" s="78">
        <v>139.74000549316406</v>
      </c>
      <c r="AA1644" s="78">
        <v>44.389999389648438</v>
      </c>
      <c r="AB1644" s="78">
        <v>12.810000419616699</v>
      </c>
      <c r="AD1644" s="78">
        <v>71.489997863769531</v>
      </c>
      <c r="AF1644" s="78">
        <v>49</v>
      </c>
      <c r="AH1644" s="78">
        <v>71.430000305175781</v>
      </c>
      <c r="AI1644" s="78">
        <v>61.799999237060547</v>
      </c>
      <c r="AJ1644" s="78">
        <v>31.270000457763672</v>
      </c>
      <c r="AK1644" s="78">
        <v>186.55999755859375</v>
      </c>
      <c r="AL1644" s="78">
        <v>136.22999572753906</v>
      </c>
      <c r="AM1644" s="78">
        <v>64.050003051757813</v>
      </c>
      <c r="AN1644" s="78">
        <v>117.94000244140625</v>
      </c>
      <c r="AO1644" s="78">
        <v>87.930000305175781</v>
      </c>
      <c r="AV1644" s="78">
        <v>42.919998168945313</v>
      </c>
      <c r="AX1644" s="78">
        <v>34.380001068115234</v>
      </c>
    </row>
    <row r="1645" spans="1:50">
      <c r="A1645" s="79">
        <v>45066</v>
      </c>
      <c r="B1645" s="78">
        <v>142.69000244140625</v>
      </c>
      <c r="D1645" s="78">
        <v>143.55000305175781</v>
      </c>
      <c r="E1645" s="78">
        <v>152.8699951171875</v>
      </c>
      <c r="F1645" s="78">
        <v>142.21000671386719</v>
      </c>
      <c r="G1645" s="78">
        <v>132.22000122070313</v>
      </c>
      <c r="I1645" s="78">
        <v>140.58000183105469</v>
      </c>
      <c r="J1645" s="78">
        <v>145.67999267578125</v>
      </c>
      <c r="K1645" s="78">
        <v>138.58000183105469</v>
      </c>
      <c r="M1645" s="78">
        <v>142.38999938964844</v>
      </c>
      <c r="N1645" s="78">
        <v>146.36000061035156</v>
      </c>
      <c r="O1645" s="78">
        <v>142.55999755859375</v>
      </c>
      <c r="P1645" s="78">
        <v>138.97000122070313</v>
      </c>
      <c r="Q1645" s="78">
        <v>138.39999389648438</v>
      </c>
      <c r="R1645" s="78">
        <v>140.83000183105469</v>
      </c>
      <c r="S1645" s="78">
        <v>147.11000061035156</v>
      </c>
      <c r="T1645" s="78">
        <v>146.78999328613281</v>
      </c>
      <c r="U1645" s="78">
        <v>146.63999938964844</v>
      </c>
      <c r="W1645" s="78">
        <v>11.989999771118164</v>
      </c>
      <c r="X1645" s="78">
        <v>138.55000305175781</v>
      </c>
      <c r="Y1645" s="78">
        <v>120.48999786376953</v>
      </c>
      <c r="Z1645" s="78">
        <v>145.30999755859375</v>
      </c>
      <c r="AA1645" s="78">
        <v>39</v>
      </c>
      <c r="AB1645" s="78">
        <v>9.1099996566772461</v>
      </c>
      <c r="AD1645" s="78">
        <v>74.050003051757813</v>
      </c>
      <c r="AF1645" s="78">
        <v>43</v>
      </c>
      <c r="AH1645" s="78">
        <v>57.599998474121094</v>
      </c>
      <c r="AI1645" s="78">
        <v>62.630001068115234</v>
      </c>
      <c r="AJ1645" s="78">
        <v>31.090000152587891</v>
      </c>
      <c r="AK1645" s="78">
        <v>194.61000061035156</v>
      </c>
      <c r="AL1645" s="78">
        <v>136.83000183105469</v>
      </c>
      <c r="AM1645" s="78">
        <v>62.25</v>
      </c>
      <c r="AN1645" s="78">
        <v>115.66000366210938</v>
      </c>
      <c r="AO1645" s="78">
        <v>88.180000305175781</v>
      </c>
      <c r="AV1645" s="78">
        <v>43.5</v>
      </c>
      <c r="AX1645" s="78">
        <v>32.700000762939453</v>
      </c>
    </row>
    <row r="1646" spans="1:50">
      <c r="A1646" s="79">
        <v>45073</v>
      </c>
      <c r="B1646" s="78">
        <v>143.03999328613281</v>
      </c>
      <c r="D1646" s="78">
        <v>144.02000427246094</v>
      </c>
      <c r="E1646" s="78">
        <v>143.89999389648438</v>
      </c>
      <c r="F1646" s="78">
        <v>144.27000427246094</v>
      </c>
      <c r="G1646" s="78">
        <v>137.55999755859375</v>
      </c>
      <c r="I1646" s="78">
        <v>140.75</v>
      </c>
      <c r="J1646" s="78">
        <v>147.33000183105469</v>
      </c>
      <c r="K1646" s="78">
        <v>139.46000671386719</v>
      </c>
      <c r="M1646" s="78">
        <v>142.66999816894531</v>
      </c>
      <c r="N1646" s="78">
        <v>146.82000732421875</v>
      </c>
      <c r="O1646" s="78">
        <v>142.91000366210938</v>
      </c>
      <c r="P1646" s="78">
        <v>139.08000183105469</v>
      </c>
      <c r="Q1646" s="78">
        <v>138.42999267578125</v>
      </c>
      <c r="R1646" s="78">
        <v>141.03999328613281</v>
      </c>
      <c r="S1646" s="78">
        <v>147.52999877929688</v>
      </c>
      <c r="T1646" s="78">
        <v>147.19000244140625</v>
      </c>
      <c r="U1646" s="78">
        <v>147.17999267578125</v>
      </c>
      <c r="W1646" s="78">
        <v>12.109999656677246</v>
      </c>
      <c r="X1646" s="78">
        <v>139.78999328613281</v>
      </c>
      <c r="Y1646" s="78">
        <v>120.91000366210938</v>
      </c>
      <c r="Z1646" s="78">
        <v>147.94000244140625</v>
      </c>
      <c r="AA1646" s="78">
        <v>45.430000305175781</v>
      </c>
      <c r="AB1646" s="78">
        <v>7.6500000953674316</v>
      </c>
      <c r="AD1646" s="78">
        <v>74.849998474121094</v>
      </c>
      <c r="AF1646" s="78">
        <v>50.209999084472656</v>
      </c>
      <c r="AH1646" s="78">
        <v>69.489997863769531</v>
      </c>
      <c r="AI1646" s="78">
        <v>62.090000152587891</v>
      </c>
      <c r="AJ1646" s="78">
        <v>26.670000076293945</v>
      </c>
      <c r="AK1646" s="78">
        <v>197.75999450683594</v>
      </c>
      <c r="AL1646" s="78">
        <v>137.19000244140625</v>
      </c>
      <c r="AM1646" s="78">
        <v>62.020000457763672</v>
      </c>
      <c r="AN1646" s="78">
        <v>117.83000183105469</v>
      </c>
      <c r="AO1646" s="78">
        <v>88.519996643066406</v>
      </c>
      <c r="AT1646" s="78">
        <v>143.24000549316406</v>
      </c>
      <c r="AU1646" s="78">
        <v>37.529998779296875</v>
      </c>
      <c r="AV1646" s="78">
        <v>42</v>
      </c>
      <c r="AW1646" s="78">
        <v>51.209999084472656</v>
      </c>
      <c r="AX1646" s="78">
        <v>31.879999160766602</v>
      </c>
    </row>
    <row r="1647" spans="1:50">
      <c r="A1647" s="79">
        <v>45080</v>
      </c>
      <c r="B1647" s="78">
        <v>142.80999755859375</v>
      </c>
      <c r="D1647" s="78">
        <v>143.74000549316406</v>
      </c>
      <c r="E1647" s="78">
        <v>150.91999816894531</v>
      </c>
      <c r="F1647" s="78">
        <v>142.6199951171875</v>
      </c>
      <c r="G1647" s="78">
        <v>138.55000305175781</v>
      </c>
      <c r="I1647" s="78">
        <v>140.66999816894531</v>
      </c>
      <c r="J1647" s="78">
        <v>147.33000183105469</v>
      </c>
      <c r="K1647" s="78">
        <v>139.28999328613281</v>
      </c>
      <c r="M1647" s="78">
        <v>142.83999633789063</v>
      </c>
      <c r="N1647" s="78">
        <v>147.69999694824219</v>
      </c>
      <c r="O1647" s="78">
        <v>142.41999816894531</v>
      </c>
      <c r="P1647" s="78">
        <v>138.72000122070313</v>
      </c>
      <c r="Q1647" s="78">
        <v>138.05000305175781</v>
      </c>
      <c r="R1647" s="78">
        <v>140.78999328613281</v>
      </c>
      <c r="S1647" s="78">
        <v>147.28999328613281</v>
      </c>
      <c r="T1647" s="78">
        <v>147.02000427246094</v>
      </c>
      <c r="U1647" s="78">
        <v>147.13999938964844</v>
      </c>
      <c r="W1647" s="78">
        <v>12.220000267028809</v>
      </c>
      <c r="X1647" s="78">
        <v>140.14999389648438</v>
      </c>
      <c r="Y1647" s="78">
        <v>120.90000152587891</v>
      </c>
      <c r="Z1647" s="78">
        <v>146.94000244140625</v>
      </c>
      <c r="AA1647" s="78">
        <v>44.150001525878906</v>
      </c>
      <c r="AB1647" s="78">
        <v>7.4499998092651367</v>
      </c>
      <c r="AD1647" s="78">
        <v>75.089996337890625</v>
      </c>
      <c r="AF1647" s="78">
        <v>49.830001831054688</v>
      </c>
      <c r="AH1647" s="78">
        <v>71.769996643066406</v>
      </c>
      <c r="AI1647" s="78">
        <v>62.220001220703125</v>
      </c>
      <c r="AJ1647" s="78">
        <v>30.920000076293945</v>
      </c>
      <c r="AK1647" s="78">
        <v>197.41000366210938</v>
      </c>
      <c r="AL1647" s="78">
        <v>138.71000671386719</v>
      </c>
      <c r="AM1647" s="78">
        <v>62.040000915527344</v>
      </c>
      <c r="AN1647" s="78">
        <v>121.5</v>
      </c>
      <c r="AO1647" s="78">
        <v>88.819999694824219</v>
      </c>
      <c r="AV1647" s="78">
        <v>44.430000305175781</v>
      </c>
      <c r="AX1647" s="78">
        <v>32.330001831054688</v>
      </c>
    </row>
    <row r="1648" spans="1:50">
      <c r="A1648" s="79">
        <v>45087</v>
      </c>
      <c r="B1648" s="78">
        <v>142.49000549316406</v>
      </c>
      <c r="D1648" s="78">
        <v>143.83999633789063</v>
      </c>
      <c r="E1648" s="78">
        <v>152.97000122070313</v>
      </c>
      <c r="F1648" s="78">
        <v>142.57000732421875</v>
      </c>
      <c r="G1648" s="78">
        <v>138.08999633789063</v>
      </c>
      <c r="I1648" s="78">
        <v>139.25999450683594</v>
      </c>
      <c r="J1648" s="78">
        <v>151.88999938964844</v>
      </c>
      <c r="K1648" s="78">
        <v>137.83999633789063</v>
      </c>
      <c r="M1648" s="78">
        <v>141.83000183105469</v>
      </c>
      <c r="N1648" s="78">
        <v>146.77000427246094</v>
      </c>
      <c r="O1648" s="78">
        <v>142.16000366210938</v>
      </c>
      <c r="P1648" s="78">
        <v>138.63999938964844</v>
      </c>
      <c r="Q1648" s="78">
        <v>138.69999694824219</v>
      </c>
      <c r="R1648" s="78">
        <v>139.52999877929688</v>
      </c>
      <c r="S1648" s="78">
        <v>147.49000549316406</v>
      </c>
      <c r="T1648" s="78">
        <v>147.21000671386719</v>
      </c>
      <c r="U1648" s="78">
        <v>147.05999755859375</v>
      </c>
      <c r="W1648" s="78">
        <v>12.289999961853027</v>
      </c>
      <c r="X1648" s="78">
        <v>138.30999755859375</v>
      </c>
      <c r="Y1648" s="78">
        <v>120.91000366210938</v>
      </c>
      <c r="Z1648" s="78">
        <v>142.52000427246094</v>
      </c>
      <c r="AA1648" s="78">
        <v>45.369998931884766</v>
      </c>
      <c r="AB1648" s="78">
        <v>7.0900001525878906</v>
      </c>
      <c r="AD1648" s="78">
        <v>74.55999755859375</v>
      </c>
      <c r="AF1648" s="78">
        <v>48.819999694824219</v>
      </c>
      <c r="AH1648" s="78">
        <v>68.510002136230469</v>
      </c>
      <c r="AI1648" s="78">
        <v>62.029998779296875</v>
      </c>
      <c r="AJ1648" s="78">
        <v>30.639999389648438</v>
      </c>
      <c r="AK1648" s="78">
        <v>197.69000244140625</v>
      </c>
      <c r="AL1648" s="78">
        <v>138.16000366210938</v>
      </c>
      <c r="AM1648" s="78">
        <v>62.229999542236328</v>
      </c>
      <c r="AN1648" s="78">
        <v>121.73000335693359</v>
      </c>
      <c r="AO1648" s="78">
        <v>88.889999389648438</v>
      </c>
      <c r="AV1648" s="78">
        <v>43</v>
      </c>
      <c r="AX1648" s="78">
        <v>31.639999389648438</v>
      </c>
    </row>
    <row r="1649" spans="1:50">
      <c r="A1649" s="79">
        <v>45094</v>
      </c>
      <c r="B1649" s="78">
        <v>136.96000671386719</v>
      </c>
      <c r="D1649" s="78">
        <v>137.99000549316406</v>
      </c>
      <c r="E1649" s="78">
        <v>149.1300048828125</v>
      </c>
      <c r="F1649" s="78">
        <v>136.41999816894531</v>
      </c>
      <c r="G1649" s="78">
        <v>136.1300048828125</v>
      </c>
      <c r="I1649" s="78">
        <v>134.42999267578125</v>
      </c>
      <c r="J1649" s="78">
        <v>139.92999267578125</v>
      </c>
      <c r="K1649" s="78">
        <v>133.33999633789063</v>
      </c>
      <c r="M1649" s="78">
        <v>136.35000610351563</v>
      </c>
      <c r="N1649" s="78">
        <v>140.94999694824219</v>
      </c>
      <c r="O1649" s="78">
        <v>136.91999816894531</v>
      </c>
      <c r="P1649" s="78">
        <v>132.36000061035156</v>
      </c>
      <c r="Q1649" s="78">
        <v>131.88999938964844</v>
      </c>
      <c r="R1649" s="78">
        <v>133.33999633789063</v>
      </c>
      <c r="S1649" s="78">
        <v>143.02999877929688</v>
      </c>
      <c r="T1649" s="78">
        <v>142.69000244140625</v>
      </c>
      <c r="U1649" s="78">
        <v>141.49000549316406</v>
      </c>
      <c r="W1649" s="78">
        <v>12.180000305175781</v>
      </c>
      <c r="X1649" s="78">
        <v>134.8699951171875</v>
      </c>
      <c r="Y1649" s="78">
        <v>120.66999816894531</v>
      </c>
      <c r="Z1649" s="78">
        <v>144.61000061035156</v>
      </c>
      <c r="AA1649" s="78">
        <v>40.810001373291016</v>
      </c>
      <c r="AB1649" s="78">
        <v>6.2100000381469727</v>
      </c>
      <c r="AD1649" s="78">
        <v>75.05999755859375</v>
      </c>
      <c r="AF1649" s="78">
        <v>49.630001068115234</v>
      </c>
      <c r="AH1649" s="78">
        <v>69.959999084472656</v>
      </c>
      <c r="AI1649" s="78">
        <v>62.25</v>
      </c>
      <c r="AJ1649" s="78">
        <v>31.260000228881836</v>
      </c>
      <c r="AK1649" s="78">
        <v>197.3699951171875</v>
      </c>
      <c r="AL1649" s="78">
        <v>133.19999694824219</v>
      </c>
      <c r="AM1649" s="78">
        <v>62.090000152587891</v>
      </c>
      <c r="AN1649" s="78">
        <v>117.26000213623047</v>
      </c>
      <c r="AO1649" s="78">
        <v>88.69000244140625</v>
      </c>
      <c r="AU1649" s="78">
        <v>35.180000305175781</v>
      </c>
      <c r="AV1649" s="78">
        <v>42.540000915527344</v>
      </c>
      <c r="AX1649" s="78">
        <v>31</v>
      </c>
    </row>
    <row r="1650" spans="1:50">
      <c r="A1650" s="79">
        <v>45101</v>
      </c>
      <c r="B1650" s="78">
        <v>131.44000244140625</v>
      </c>
      <c r="D1650" s="78">
        <v>131.55000305175781</v>
      </c>
      <c r="E1650" s="78">
        <v>145.63999938964844</v>
      </c>
      <c r="F1650" s="78">
        <v>129.27999877929688</v>
      </c>
      <c r="G1650" s="78">
        <v>130.22000122070313</v>
      </c>
      <c r="I1650" s="78">
        <v>131.16000366210938</v>
      </c>
      <c r="J1650" s="78">
        <v>136.55999755859375</v>
      </c>
      <c r="K1650" s="78">
        <v>129.99000549316406</v>
      </c>
      <c r="M1650" s="78">
        <v>131.21000671386719</v>
      </c>
      <c r="N1650" s="78">
        <v>132.8699951171875</v>
      </c>
      <c r="O1650" s="78">
        <v>132.91999816894531</v>
      </c>
      <c r="P1650" s="78">
        <v>126.91999816894531</v>
      </c>
      <c r="Q1650" s="78">
        <v>126.41999816894531</v>
      </c>
      <c r="R1650" s="78">
        <v>130.91999816894531</v>
      </c>
      <c r="S1650" s="78">
        <v>136.44000244140625</v>
      </c>
      <c r="T1650" s="78">
        <v>135.88999938964844</v>
      </c>
      <c r="U1650" s="78">
        <v>134.02000427246094</v>
      </c>
      <c r="W1650" s="78">
        <v>12.319999694824219</v>
      </c>
      <c r="X1650" s="78">
        <v>129.08999633789063</v>
      </c>
      <c r="Y1650" s="78">
        <v>120.69000244140625</v>
      </c>
      <c r="Z1650" s="78">
        <v>140.14999389648438</v>
      </c>
      <c r="AA1650" s="78">
        <v>44.759998321533203</v>
      </c>
      <c r="AB1650" s="78">
        <v>5.309999942779541</v>
      </c>
      <c r="AD1650" s="78">
        <v>75.709999084472656</v>
      </c>
      <c r="AF1650" s="78">
        <v>49.930000305175781</v>
      </c>
      <c r="AH1650" s="78">
        <v>69.599998474121094</v>
      </c>
      <c r="AI1650" s="78">
        <v>62.299999237060547</v>
      </c>
      <c r="AJ1650" s="78">
        <v>30.920000076293945</v>
      </c>
      <c r="AK1650" s="78">
        <v>195.25999450683594</v>
      </c>
      <c r="AL1650" s="78">
        <v>135.22000122070313</v>
      </c>
      <c r="AM1650" s="78">
        <v>62.080001831054688</v>
      </c>
      <c r="AN1650" s="78">
        <v>109.37999725341797</v>
      </c>
      <c r="AO1650" s="78">
        <v>87.790000915527344</v>
      </c>
      <c r="AV1650" s="78">
        <v>40.430000305175781</v>
      </c>
      <c r="AX1650" s="78">
        <v>30.139999389648438</v>
      </c>
    </row>
    <row r="1651" spans="1:50">
      <c r="A1651" s="80">
        <v>45108</v>
      </c>
      <c r="B1651" s="78">
        <v>129.77000427246094</v>
      </c>
      <c r="D1651" s="78">
        <v>130.58000183105469</v>
      </c>
      <c r="E1651" s="78">
        <v>130.19999694824219</v>
      </c>
      <c r="F1651" s="78">
        <v>131.07000732421875</v>
      </c>
      <c r="G1651" s="78">
        <v>128.22999572753906</v>
      </c>
      <c r="I1651" s="78">
        <v>127.73000335693359</v>
      </c>
      <c r="J1651" s="78">
        <v>132.77000427246094</v>
      </c>
      <c r="K1651" s="78">
        <v>126.80000305175781</v>
      </c>
      <c r="M1651" s="78">
        <v>129.1199951171875</v>
      </c>
      <c r="N1651" s="78">
        <v>132.35000610351563</v>
      </c>
      <c r="O1651" s="78">
        <v>129.55999755859375</v>
      </c>
      <c r="P1651" s="78">
        <v>125.05000305175781</v>
      </c>
      <c r="Q1651" s="78">
        <v>125.09999847412109</v>
      </c>
      <c r="R1651" s="78">
        <v>129.58000183105469</v>
      </c>
      <c r="S1651" s="78">
        <v>135.44000244140625</v>
      </c>
      <c r="T1651" s="78">
        <v>134.88999938964844</v>
      </c>
      <c r="U1651" s="78">
        <v>133.66000366210938</v>
      </c>
      <c r="W1651" s="78">
        <v>12.199999809265137</v>
      </c>
      <c r="X1651" s="78">
        <v>121.22000122070313</v>
      </c>
      <c r="Y1651" s="78">
        <v>118.58999633789063</v>
      </c>
      <c r="Z1651" s="78">
        <v>137.77999877929688</v>
      </c>
      <c r="AA1651" s="78">
        <v>42.310001373291016</v>
      </c>
      <c r="AB1651" s="78">
        <v>4.880000114440918</v>
      </c>
      <c r="AD1651" s="78">
        <v>74.660003662109375</v>
      </c>
      <c r="AF1651" s="78">
        <v>49.520000457763672</v>
      </c>
      <c r="AH1651" s="78">
        <v>68.529998779296875</v>
      </c>
      <c r="AI1651" s="78">
        <v>62.409999847412109</v>
      </c>
      <c r="AJ1651" s="78">
        <v>29.620000839233398</v>
      </c>
      <c r="AK1651" s="78">
        <v>193.38999938964844</v>
      </c>
      <c r="AL1651" s="78">
        <v>136.83000183105469</v>
      </c>
      <c r="AM1651" s="78">
        <v>62.189998626708984</v>
      </c>
      <c r="AN1651" s="78">
        <v>105.26999664306641</v>
      </c>
      <c r="AO1651" s="78">
        <v>89.370002746582031</v>
      </c>
      <c r="AU1651" s="78">
        <v>33.5</v>
      </c>
      <c r="AV1651" s="78">
        <v>42.080001831054688</v>
      </c>
      <c r="AX1651" s="78">
        <v>27.879999160766602</v>
      </c>
    </row>
    <row r="1652" spans="1:50">
      <c r="A1652" s="80">
        <v>45115</v>
      </c>
      <c r="B1652" s="78">
        <v>127.54000091552734</v>
      </c>
      <c r="D1652" s="78">
        <v>127.76999664306641</v>
      </c>
      <c r="E1652" s="78">
        <v>129.19000244140625</v>
      </c>
      <c r="F1652" s="78">
        <v>127.29000091552734</v>
      </c>
      <c r="G1652" s="78">
        <v>110.12000274658203</v>
      </c>
      <c r="I1652" s="78">
        <v>126.95999908447266</v>
      </c>
      <c r="J1652" s="78">
        <v>131.39999389648438</v>
      </c>
      <c r="K1652" s="78">
        <v>125.91999816894531</v>
      </c>
      <c r="M1652" s="78">
        <v>128.1300048828125</v>
      </c>
      <c r="N1652" s="78">
        <v>131.85000610351563</v>
      </c>
      <c r="O1652" s="78">
        <v>127.87999725341797</v>
      </c>
      <c r="P1652" s="78">
        <v>121.81999969482422</v>
      </c>
      <c r="Q1652" s="78">
        <v>121.66000366210938</v>
      </c>
      <c r="R1652" s="78">
        <v>124.66000366210938</v>
      </c>
      <c r="S1652" s="78">
        <v>132.1199951171875</v>
      </c>
      <c r="T1652" s="78">
        <v>131.33000183105469</v>
      </c>
      <c r="U1652" s="78">
        <v>131.47000122070313</v>
      </c>
      <c r="W1652" s="78">
        <v>12.260000228881836</v>
      </c>
      <c r="X1652" s="78">
        <v>114.63999938964844</v>
      </c>
      <c r="Y1652" s="78">
        <v>118.63999938964844</v>
      </c>
      <c r="Z1652" s="78">
        <v>143.91999816894531</v>
      </c>
      <c r="AA1652" s="78">
        <v>42.490001678466797</v>
      </c>
      <c r="AB1652" s="78">
        <v>4.5399999618530273</v>
      </c>
      <c r="AD1652" s="78">
        <v>75.25</v>
      </c>
      <c r="AF1652" s="78">
        <v>50.569999694824219</v>
      </c>
      <c r="AH1652" s="78">
        <v>66.620002746582031</v>
      </c>
      <c r="AI1652" s="78">
        <v>62.560001373291016</v>
      </c>
      <c r="AJ1652" s="78">
        <v>30.690000534057617</v>
      </c>
      <c r="AK1652" s="78">
        <v>194.86000061035156</v>
      </c>
      <c r="AL1652" s="78">
        <v>136.75</v>
      </c>
      <c r="AM1652" s="78">
        <v>62.119998931884766</v>
      </c>
      <c r="AN1652" s="78">
        <v>108.88999938964844</v>
      </c>
      <c r="AO1652" s="78">
        <v>94</v>
      </c>
      <c r="AT1652" s="78">
        <v>109.30999755859375</v>
      </c>
      <c r="AU1652" s="78">
        <v>34.5</v>
      </c>
      <c r="AV1652" s="78">
        <v>38.930000305175781</v>
      </c>
      <c r="AW1652" s="78">
        <v>52</v>
      </c>
      <c r="AX1652" s="78">
        <v>26.670000076293945</v>
      </c>
    </row>
    <row r="1653" spans="1:50">
      <c r="A1653" s="80">
        <v>45122</v>
      </c>
      <c r="B1653" s="78">
        <v>121.97000122070313</v>
      </c>
      <c r="D1653" s="78">
        <v>122.05999755859375</v>
      </c>
      <c r="E1653" s="78">
        <v>137.25</v>
      </c>
      <c r="F1653" s="78">
        <v>120.05999755859375</v>
      </c>
      <c r="G1653" s="78">
        <v>105.84999847412109</v>
      </c>
      <c r="I1653" s="78">
        <v>121.75</v>
      </c>
      <c r="J1653" s="78">
        <v>126.40000152587891</v>
      </c>
      <c r="K1653" s="78">
        <v>120.73000335693359</v>
      </c>
      <c r="M1653" s="78">
        <v>122.62999725341797</v>
      </c>
      <c r="N1653" s="78">
        <v>125.5</v>
      </c>
      <c r="O1653" s="78">
        <v>123.93000030517578</v>
      </c>
      <c r="P1653" s="78">
        <v>116.70999908447266</v>
      </c>
      <c r="Q1653" s="78">
        <v>116.61000061035156</v>
      </c>
      <c r="R1653" s="78">
        <v>118.06999969482422</v>
      </c>
      <c r="S1653" s="78">
        <v>126.84999847412109</v>
      </c>
      <c r="T1653" s="78">
        <v>125.81999969482422</v>
      </c>
      <c r="U1653" s="78">
        <v>125.12999725341797</v>
      </c>
      <c r="W1653" s="78">
        <v>12.590000152587891</v>
      </c>
      <c r="X1653" s="78">
        <v>114.61000061035156</v>
      </c>
      <c r="Y1653" s="78">
        <v>117.81999969482422</v>
      </c>
      <c r="Z1653" s="78">
        <v>142.05000305175781</v>
      </c>
      <c r="AA1653" s="78">
        <v>39.799999237060547</v>
      </c>
      <c r="AB1653" s="78">
        <v>4.309999942779541</v>
      </c>
      <c r="AD1653" s="78">
        <v>74.339996337890625</v>
      </c>
      <c r="AF1653" s="78">
        <v>49.869998931884766</v>
      </c>
      <c r="AH1653" s="78">
        <v>68.089996337890625</v>
      </c>
      <c r="AI1653" s="78">
        <v>62.090000152587891</v>
      </c>
      <c r="AJ1653" s="78">
        <v>30.5</v>
      </c>
      <c r="AK1653" s="78">
        <v>194.24000549316406</v>
      </c>
      <c r="AL1653" s="78">
        <v>137.07000732421875</v>
      </c>
      <c r="AM1653" s="78">
        <v>62.009998321533203</v>
      </c>
      <c r="AO1653" s="78">
        <v>97.980003356933594</v>
      </c>
      <c r="AT1653" s="78">
        <v>108</v>
      </c>
      <c r="AU1653" s="78">
        <v>33.330001831054688</v>
      </c>
      <c r="AV1653" s="78">
        <v>38.770000457763672</v>
      </c>
      <c r="AW1653" s="78">
        <v>55.299999237060547</v>
      </c>
      <c r="AX1653" s="78">
        <v>30</v>
      </c>
    </row>
    <row r="1654" spans="1:50">
      <c r="A1654" s="80">
        <v>45129</v>
      </c>
      <c r="B1654" s="78">
        <v>114.36000061035156</v>
      </c>
      <c r="D1654" s="78">
        <v>113.77999877929688</v>
      </c>
      <c r="E1654" s="78">
        <v>136.58999633789063</v>
      </c>
      <c r="F1654" s="78">
        <v>110.66000366210938</v>
      </c>
      <c r="G1654" s="78">
        <v>93.599998474121094</v>
      </c>
      <c r="I1654" s="78">
        <v>115.93000030517578</v>
      </c>
      <c r="J1654" s="78">
        <v>123.19999694824219</v>
      </c>
      <c r="K1654" s="78">
        <v>114.27999877929688</v>
      </c>
      <c r="M1654" s="78">
        <v>115.62000274658203</v>
      </c>
      <c r="N1654" s="78">
        <v>116.76999664306641</v>
      </c>
      <c r="O1654" s="78">
        <v>117.56999969482422</v>
      </c>
      <c r="P1654" s="78">
        <v>107.23999786376953</v>
      </c>
      <c r="Q1654" s="78">
        <v>106.83999633789063</v>
      </c>
      <c r="R1654" s="78">
        <v>109.02999877929688</v>
      </c>
      <c r="S1654" s="78">
        <v>121.12000274658203</v>
      </c>
      <c r="T1654" s="78">
        <v>120.33999633789063</v>
      </c>
      <c r="U1654" s="78">
        <v>119.94999694824219</v>
      </c>
      <c r="W1654" s="78">
        <v>12.850000381469727</v>
      </c>
      <c r="X1654" s="78">
        <v>115.47000122070313</v>
      </c>
      <c r="Y1654" s="78">
        <v>117.72000122070313</v>
      </c>
      <c r="Z1654" s="78">
        <v>142.99000549316406</v>
      </c>
      <c r="AA1654" s="78">
        <v>38.439998626708984</v>
      </c>
      <c r="AB1654" s="78">
        <v>7</v>
      </c>
      <c r="AD1654" s="78">
        <v>74.980003356933594</v>
      </c>
      <c r="AF1654" s="78">
        <v>50.090000152587891</v>
      </c>
      <c r="AH1654" s="78">
        <v>65.779998779296875</v>
      </c>
      <c r="AI1654" s="78">
        <v>62.610000610351563</v>
      </c>
      <c r="AJ1654" s="78">
        <v>29.079999923706055</v>
      </c>
      <c r="AK1654" s="78">
        <v>193.44000244140625</v>
      </c>
      <c r="AL1654" s="78">
        <v>139.88999938964844</v>
      </c>
      <c r="AM1654" s="78">
        <v>62.110000610351563</v>
      </c>
      <c r="AO1654" s="78">
        <v>104.16000366210938</v>
      </c>
      <c r="AT1654" s="78">
        <v>111.5</v>
      </c>
      <c r="AU1654" s="78">
        <v>37.319999694824219</v>
      </c>
      <c r="AV1654" s="78">
        <v>39.959999084472656</v>
      </c>
      <c r="AW1654" s="78">
        <v>58.669998168945313</v>
      </c>
      <c r="AX1654" s="78">
        <v>29.129999160766602</v>
      </c>
    </row>
    <row r="1655" spans="1:50">
      <c r="A1655" s="80">
        <v>45136</v>
      </c>
      <c r="B1655" s="78">
        <v>110.62000274658203</v>
      </c>
      <c r="D1655" s="78">
        <v>110.51999664306641</v>
      </c>
      <c r="E1655" s="78">
        <v>132.85000610351563</v>
      </c>
      <c r="F1655" s="78">
        <v>107.94000244140625</v>
      </c>
      <c r="G1655" s="78">
        <v>82.069999694824219</v>
      </c>
      <c r="I1655" s="78">
        <v>110.88999938964844</v>
      </c>
      <c r="J1655" s="78">
        <v>117.66999816894531</v>
      </c>
      <c r="K1655" s="78">
        <v>109.44000244140625</v>
      </c>
      <c r="M1655" s="78">
        <v>108.33999633789063</v>
      </c>
      <c r="N1655" s="78">
        <v>108.02999877929688</v>
      </c>
      <c r="O1655" s="78">
        <v>112.77999877929688</v>
      </c>
      <c r="P1655" s="78">
        <v>106.83999633789063</v>
      </c>
      <c r="Q1655" s="78">
        <v>106.58999633789063</v>
      </c>
      <c r="R1655" s="78">
        <v>111.27999877929688</v>
      </c>
      <c r="S1655" s="78">
        <v>118.30000305175781</v>
      </c>
      <c r="T1655" s="78">
        <v>116.91000366210938</v>
      </c>
      <c r="U1655" s="78">
        <v>118.40000152587891</v>
      </c>
      <c r="W1655" s="78">
        <v>13.810000419616699</v>
      </c>
      <c r="X1655" s="78">
        <v>120.37000274658203</v>
      </c>
      <c r="Y1655" s="78">
        <v>117.81999969482422</v>
      </c>
      <c r="Z1655" s="78">
        <v>140.3699951171875</v>
      </c>
      <c r="AA1655" s="78">
        <v>40.009998321533203</v>
      </c>
      <c r="AB1655" s="78">
        <v>4.429999828338623</v>
      </c>
      <c r="AD1655" s="78">
        <v>74.339996337890625</v>
      </c>
      <c r="AF1655" s="78">
        <v>47.740001678466797</v>
      </c>
      <c r="AH1655" s="78">
        <v>60.790000915527344</v>
      </c>
      <c r="AI1655" s="78">
        <v>64.44000244140625</v>
      </c>
      <c r="AJ1655" s="78">
        <v>27.25</v>
      </c>
      <c r="AK1655" s="78">
        <v>191.38999938964844</v>
      </c>
      <c r="AL1655" s="78">
        <v>139.80999755859375</v>
      </c>
      <c r="AM1655" s="78">
        <v>61.580001831054688</v>
      </c>
      <c r="AO1655" s="78">
        <v>109.41000366210938</v>
      </c>
      <c r="AX1655" s="78">
        <v>29</v>
      </c>
    </row>
    <row r="1656" spans="1:50">
      <c r="A1656" s="80">
        <v>45143</v>
      </c>
      <c r="B1656" s="78">
        <v>108.48999786376953</v>
      </c>
      <c r="D1656" s="78">
        <v>107.84999847412109</v>
      </c>
      <c r="E1656" s="78">
        <v>119.66999816894531</v>
      </c>
      <c r="F1656" s="78">
        <v>105.69000244140625</v>
      </c>
      <c r="G1656" s="78">
        <v>84.860000610351563</v>
      </c>
      <c r="I1656" s="78">
        <v>110.16000366210938</v>
      </c>
      <c r="J1656" s="78">
        <v>107.12999725341797</v>
      </c>
      <c r="K1656" s="78">
        <v>110.45999908447266</v>
      </c>
      <c r="M1656" s="78">
        <v>107.88999938964844</v>
      </c>
      <c r="N1656" s="78">
        <v>106.86000061035156</v>
      </c>
      <c r="O1656" s="78">
        <v>110.26000213623047</v>
      </c>
      <c r="P1656" s="78">
        <v>100.93000030517578</v>
      </c>
      <c r="Q1656" s="78">
        <v>100.51999664306641</v>
      </c>
      <c r="R1656" s="78">
        <v>103.05000305175781</v>
      </c>
      <c r="S1656" s="78">
        <v>117.98999786376953</v>
      </c>
      <c r="T1656" s="78">
        <v>117.23999786376953</v>
      </c>
      <c r="U1656" s="78">
        <v>117.08000183105469</v>
      </c>
      <c r="W1656" s="78">
        <v>12.829999923706055</v>
      </c>
      <c r="X1656" s="78">
        <v>124.31999969482422</v>
      </c>
      <c r="Y1656" s="78">
        <v>117.33000183105469</v>
      </c>
      <c r="Z1656" s="78">
        <v>140.14999389648438</v>
      </c>
      <c r="AA1656" s="78">
        <v>37.810001373291016</v>
      </c>
      <c r="AB1656" s="78">
        <v>4.559999942779541</v>
      </c>
      <c r="AD1656" s="78">
        <v>72.599998474121094</v>
      </c>
      <c r="AE1656" s="78">
        <v>44.189998626708984</v>
      </c>
      <c r="AF1656" s="78">
        <v>43.599998474121094</v>
      </c>
      <c r="AH1656" s="78">
        <v>47.560001373291016</v>
      </c>
      <c r="AI1656" s="78">
        <v>64.839996337890625</v>
      </c>
      <c r="AJ1656" s="78">
        <v>30.489999771118164</v>
      </c>
      <c r="AK1656" s="78">
        <v>195.02999877929688</v>
      </c>
      <c r="AL1656" s="78">
        <v>140.82000732421875</v>
      </c>
      <c r="AM1656" s="78">
        <v>60.529998779296875</v>
      </c>
      <c r="AN1656" s="78">
        <v>136.85000610351563</v>
      </c>
      <c r="AO1656" s="78">
        <v>114.70999908447266</v>
      </c>
      <c r="AU1656" s="78">
        <v>37.919998168945313</v>
      </c>
      <c r="AV1656" s="78">
        <v>38.150001525878906</v>
      </c>
      <c r="AW1656" s="78">
        <v>50.569999694824219</v>
      </c>
      <c r="AX1656" s="78">
        <v>29.559999465942383</v>
      </c>
    </row>
    <row r="1657" spans="1:50">
      <c r="A1657" s="80">
        <v>45150</v>
      </c>
      <c r="B1657" s="78">
        <v>106.68000030517578</v>
      </c>
      <c r="D1657" s="78">
        <v>105.73999786376953</v>
      </c>
      <c r="E1657" s="78">
        <v>119.91000366210938</v>
      </c>
      <c r="F1657" s="78">
        <v>103.23000335693359</v>
      </c>
      <c r="G1657" s="78">
        <v>76.099998474121094</v>
      </c>
      <c r="I1657" s="78">
        <v>109.30000305175781</v>
      </c>
      <c r="J1657" s="78">
        <v>117.05999755859375</v>
      </c>
      <c r="K1657" s="78">
        <v>107.51000213623047</v>
      </c>
      <c r="M1657" s="78">
        <v>106.48999786376953</v>
      </c>
      <c r="N1657" s="78">
        <v>104.30999755859375</v>
      </c>
      <c r="O1657" s="78">
        <v>110.69999694824219</v>
      </c>
      <c r="P1657" s="78">
        <v>98.410003662109375</v>
      </c>
      <c r="Q1657" s="78">
        <v>98.160003662109375</v>
      </c>
      <c r="R1657" s="78">
        <v>101.98000335693359</v>
      </c>
      <c r="S1657" s="78">
        <v>116.72000122070313</v>
      </c>
      <c r="T1657" s="78">
        <v>116.15000152587891</v>
      </c>
      <c r="U1657" s="78">
        <v>115.61000061035156</v>
      </c>
      <c r="W1657" s="78">
        <v>12.520000457763672</v>
      </c>
      <c r="X1657" s="78">
        <v>129.80999755859375</v>
      </c>
      <c r="Y1657" s="78">
        <v>117.80000305175781</v>
      </c>
      <c r="Z1657" s="78">
        <v>141.44999694824219</v>
      </c>
      <c r="AA1657" s="78">
        <v>40.369998931884766</v>
      </c>
      <c r="AB1657" s="78">
        <v>5.4800000190734863</v>
      </c>
      <c r="AD1657" s="78">
        <v>74.589996337890625</v>
      </c>
      <c r="AF1657" s="78">
        <v>41.669998168945313</v>
      </c>
      <c r="AH1657" s="78">
        <v>50.119998931884766</v>
      </c>
      <c r="AI1657" s="78">
        <v>62.939998626708984</v>
      </c>
      <c r="AJ1657" s="78">
        <v>30.670000076293945</v>
      </c>
      <c r="AK1657" s="78">
        <v>200.13999938964844</v>
      </c>
      <c r="AL1657" s="78">
        <v>141.58000183105469</v>
      </c>
      <c r="AM1657" s="78">
        <v>61.799999237060547</v>
      </c>
      <c r="AO1657" s="78">
        <v>118.91000366210938</v>
      </c>
      <c r="AX1657" s="78">
        <v>29.829999923706055</v>
      </c>
    </row>
    <row r="1658" spans="1:50">
      <c r="A1658" s="80">
        <v>45157</v>
      </c>
      <c r="B1658" s="78">
        <v>111.04000091552734</v>
      </c>
      <c r="D1658" s="78">
        <v>110.20999908447266</v>
      </c>
      <c r="E1658" s="78">
        <v>119.05999755859375</v>
      </c>
      <c r="F1658" s="78">
        <v>108.52999877929688</v>
      </c>
      <c r="G1658" s="78">
        <v>87.959999084472656</v>
      </c>
      <c r="I1658" s="78">
        <v>113.19000244140625</v>
      </c>
      <c r="J1658" s="78">
        <v>120.26999664306641</v>
      </c>
      <c r="K1658" s="78">
        <v>111.75</v>
      </c>
      <c r="M1658" s="78">
        <v>110.15000152587891</v>
      </c>
      <c r="N1658" s="78">
        <v>107.93000030517578</v>
      </c>
      <c r="O1658" s="78">
        <v>112.23999786376953</v>
      </c>
      <c r="P1658" s="78">
        <v>102.65000152587891</v>
      </c>
      <c r="Q1658" s="78">
        <v>101.80000305175781</v>
      </c>
      <c r="R1658" s="78">
        <v>103.56999969482422</v>
      </c>
      <c r="S1658" s="78">
        <v>119.80999755859375</v>
      </c>
      <c r="T1658" s="78">
        <v>119.48999786376953</v>
      </c>
      <c r="U1658" s="78">
        <v>118.04000091552734</v>
      </c>
      <c r="W1658" s="78">
        <v>12.140000343322754</v>
      </c>
      <c r="X1658" s="78">
        <v>138.32000732421875</v>
      </c>
      <c r="Y1658" s="78">
        <v>118.27999877929688</v>
      </c>
      <c r="Z1658" s="78">
        <v>142.27999877929688</v>
      </c>
      <c r="AA1658" s="78">
        <v>42.110000610351563</v>
      </c>
      <c r="AB1658" s="78">
        <v>6.5300002098083496</v>
      </c>
      <c r="AD1658" s="78">
        <v>74.669998168945313</v>
      </c>
      <c r="AF1658" s="78">
        <v>43.709999084472656</v>
      </c>
      <c r="AH1658" s="78">
        <v>51.209999084472656</v>
      </c>
      <c r="AI1658" s="78">
        <v>62.650001525878906</v>
      </c>
      <c r="AJ1658" s="78">
        <v>25.870000839233398</v>
      </c>
      <c r="AK1658" s="78">
        <v>206.77999877929688</v>
      </c>
      <c r="AL1658" s="78">
        <v>143.53999328613281</v>
      </c>
      <c r="AM1658" s="78">
        <v>61.810001373291016</v>
      </c>
      <c r="AO1658" s="78">
        <v>125.91999816894531</v>
      </c>
      <c r="AV1658" s="78">
        <v>34.290000915527344</v>
      </c>
      <c r="AX1658" s="78">
        <v>29.649999618530273</v>
      </c>
    </row>
    <row r="1659" spans="1:50">
      <c r="A1659" s="80">
        <v>45164</v>
      </c>
      <c r="B1659" s="78">
        <v>114.84999847412109</v>
      </c>
      <c r="D1659" s="78">
        <v>114.09999847412109</v>
      </c>
      <c r="E1659" s="78">
        <v>119.45999908447266</v>
      </c>
      <c r="F1659" s="78">
        <v>113.19999694824219</v>
      </c>
      <c r="G1659" s="78">
        <v>88.260002136230469</v>
      </c>
      <c r="I1659" s="78">
        <v>117.02999877929688</v>
      </c>
      <c r="J1659" s="78">
        <v>123.16999816894531</v>
      </c>
      <c r="K1659" s="78">
        <v>115.20999908447266</v>
      </c>
      <c r="M1659" s="78">
        <v>113.79000091552734</v>
      </c>
      <c r="N1659" s="78">
        <v>111.48000335693359</v>
      </c>
      <c r="O1659" s="78">
        <v>116.77999877929688</v>
      </c>
      <c r="P1659" s="78">
        <v>107.13999938964844</v>
      </c>
      <c r="Q1659" s="78">
        <v>106.15000152587891</v>
      </c>
      <c r="R1659" s="78">
        <v>106.95999908447266</v>
      </c>
      <c r="S1659" s="78">
        <v>123.55000305175781</v>
      </c>
      <c r="T1659" s="78">
        <v>123.44000244140625</v>
      </c>
      <c r="U1659" s="78">
        <v>121.01999664306641</v>
      </c>
      <c r="W1659" s="78">
        <v>11.979999542236328</v>
      </c>
      <c r="X1659" s="78">
        <v>149.46000671386719</v>
      </c>
      <c r="Y1659" s="78">
        <v>118.16999816894531</v>
      </c>
      <c r="Z1659" s="78">
        <v>144.27000427246094</v>
      </c>
      <c r="AA1659" s="78">
        <v>40.009998321533203</v>
      </c>
      <c r="AB1659" s="78">
        <v>5.9000000953674316</v>
      </c>
      <c r="AD1659" s="78">
        <v>75</v>
      </c>
      <c r="AF1659" s="78">
        <v>41.729999542236328</v>
      </c>
      <c r="AH1659" s="78">
        <v>52.900001525878906</v>
      </c>
      <c r="AI1659" s="78">
        <v>62.099998474121094</v>
      </c>
      <c r="AJ1659" s="78">
        <v>31.25</v>
      </c>
      <c r="AK1659" s="78">
        <v>214.94999694824219</v>
      </c>
      <c r="AL1659" s="78">
        <v>143.69000244140625</v>
      </c>
      <c r="AM1659" s="78">
        <v>61.650001525878906</v>
      </c>
      <c r="AO1659" s="78">
        <v>135.03999328613281</v>
      </c>
      <c r="AU1659" s="78">
        <v>43.759998321533203</v>
      </c>
      <c r="AV1659" s="78">
        <v>39.669998168945313</v>
      </c>
      <c r="AW1659" s="78">
        <v>51.75</v>
      </c>
      <c r="AX1659" s="78">
        <v>30</v>
      </c>
    </row>
    <row r="1660" spans="1:50">
      <c r="A1660" s="80">
        <v>45171</v>
      </c>
      <c r="B1660" s="78">
        <v>115.13999938964844</v>
      </c>
      <c r="D1660" s="78">
        <v>114.23000335693359</v>
      </c>
      <c r="E1660" s="78">
        <v>114.94000244140625</v>
      </c>
      <c r="F1660" s="78">
        <v>114.43000030517578</v>
      </c>
      <c r="G1660" s="78">
        <v>92.650001525878906</v>
      </c>
      <c r="I1660" s="78">
        <v>117.61000061035156</v>
      </c>
      <c r="J1660" s="78">
        <v>123.93000030517578</v>
      </c>
      <c r="K1660" s="78">
        <v>116.37000274658203</v>
      </c>
      <c r="M1660" s="78">
        <v>114.63999938964844</v>
      </c>
      <c r="N1660" s="78">
        <v>113.09999847412109</v>
      </c>
      <c r="O1660" s="78">
        <v>117.47000122070313</v>
      </c>
      <c r="P1660" s="78">
        <v>106.76000213623047</v>
      </c>
      <c r="Q1660" s="78">
        <v>105.44999694824219</v>
      </c>
      <c r="R1660" s="78">
        <v>108.44000244140625</v>
      </c>
      <c r="S1660" s="78">
        <v>124.66000366210938</v>
      </c>
      <c r="T1660" s="78">
        <v>124.41000366210938</v>
      </c>
      <c r="U1660" s="78">
        <v>122.20999908447266</v>
      </c>
      <c r="W1660" s="78">
        <v>12.100000381469727</v>
      </c>
      <c r="X1660" s="78">
        <v>159.59</v>
      </c>
      <c r="Y1660" s="78">
        <v>117.87999725341797</v>
      </c>
      <c r="Z1660" s="78">
        <v>141.13999938964844</v>
      </c>
      <c r="AA1660" s="78">
        <v>42.729999542236328</v>
      </c>
      <c r="AB1660" s="78">
        <v>5.6700000762939453</v>
      </c>
      <c r="AD1660" s="78">
        <v>74.94000244140625</v>
      </c>
      <c r="AF1660" s="78">
        <v>42.009998321533203</v>
      </c>
      <c r="AH1660" s="78">
        <v>56.810001373291016</v>
      </c>
      <c r="AI1660" s="78">
        <v>62.810001373291016</v>
      </c>
      <c r="AJ1660" s="78">
        <v>31.75</v>
      </c>
      <c r="AK1660" s="78">
        <v>224.75999450683594</v>
      </c>
      <c r="AL1660" s="78">
        <v>146.85000610351563</v>
      </c>
      <c r="AM1660" s="78">
        <v>61.799999237060547</v>
      </c>
      <c r="AO1660" s="78">
        <v>141.71000671386719</v>
      </c>
      <c r="AT1660" s="78">
        <v>148.5</v>
      </c>
      <c r="AU1660" s="78">
        <v>38.709999084472656</v>
      </c>
      <c r="AV1660" s="78">
        <v>40.479999542236328</v>
      </c>
      <c r="AX1660" s="78">
        <v>31.399999618530273</v>
      </c>
    </row>
    <row r="1661" spans="1:50">
      <c r="A1661" s="80">
        <v>45178</v>
      </c>
      <c r="B1661" s="78">
        <v>115.26000213623047</v>
      </c>
      <c r="D1661" s="78">
        <v>113.69000244140625</v>
      </c>
      <c r="E1661" s="78">
        <v>122.77999877929688</v>
      </c>
      <c r="F1661" s="78">
        <v>111.62000274658203</v>
      </c>
      <c r="G1661" s="78">
        <v>94.30999755859375</v>
      </c>
      <c r="I1661" s="78">
        <v>119.62000274658203</v>
      </c>
      <c r="J1661" s="78">
        <v>124.45999908447266</v>
      </c>
      <c r="K1661" s="78">
        <v>118.69999694824219</v>
      </c>
      <c r="M1661" s="78">
        <v>115.30000305175781</v>
      </c>
      <c r="N1661" s="78">
        <v>112.44999694824219</v>
      </c>
      <c r="O1661" s="78">
        <v>118.25</v>
      </c>
      <c r="P1661" s="78">
        <v>107.56999969482422</v>
      </c>
      <c r="Q1661" s="78">
        <v>106.52999877929688</v>
      </c>
      <c r="R1661" s="78">
        <v>109.91999816894531</v>
      </c>
      <c r="S1661" s="78">
        <v>124.93000030517578</v>
      </c>
      <c r="T1661" s="78">
        <v>124.34999847412109</v>
      </c>
      <c r="U1661" s="78">
        <v>122.45999908447266</v>
      </c>
      <c r="W1661" s="78">
        <v>12.109999656677246</v>
      </c>
      <c r="X1661" s="78">
        <v>168.66999816894531</v>
      </c>
      <c r="Y1661" s="78">
        <v>116.62999725341797</v>
      </c>
      <c r="Z1661" s="78">
        <v>140.6300048828125</v>
      </c>
      <c r="AA1661" s="78">
        <v>42.610000610351563</v>
      </c>
      <c r="AB1661" s="78">
        <v>5.8299999237060547</v>
      </c>
      <c r="AD1661" s="78">
        <v>74.989997863769531</v>
      </c>
      <c r="AF1661" s="78">
        <v>41.520000457763672</v>
      </c>
      <c r="AH1661" s="78">
        <v>57.860000610351563</v>
      </c>
      <c r="AI1661" s="78">
        <v>61.729999542236328</v>
      </c>
      <c r="AJ1661" s="78">
        <v>26.389999389648438</v>
      </c>
      <c r="AK1661" s="78">
        <v>231.8800048828125</v>
      </c>
      <c r="AL1661" s="78">
        <v>149.36000061035156</v>
      </c>
      <c r="AM1661" s="78">
        <v>61.770000457763672</v>
      </c>
      <c r="AO1661" s="78">
        <v>148.8800048828125</v>
      </c>
      <c r="AU1661" s="78">
        <v>38.830001831054688</v>
      </c>
      <c r="AV1661" s="78">
        <v>36.409999847412109</v>
      </c>
      <c r="AX1661" s="78">
        <v>31.290000915527344</v>
      </c>
    </row>
    <row r="1662" spans="1:50">
      <c r="A1662" s="80">
        <v>45185</v>
      </c>
      <c r="B1662" s="78">
        <v>116.01999664306641</v>
      </c>
      <c r="D1662" s="78">
        <v>114.58000183105469</v>
      </c>
      <c r="E1662" s="78">
        <v>122.94000244140625</v>
      </c>
      <c r="F1662" s="78">
        <v>113.11000061035156</v>
      </c>
      <c r="G1662" s="78">
        <v>92.040000915527344</v>
      </c>
      <c r="I1662" s="78">
        <v>119.91000366210938</v>
      </c>
      <c r="J1662" s="78">
        <v>123.37999725341797</v>
      </c>
      <c r="K1662" s="78">
        <v>119.30000305175781</v>
      </c>
      <c r="M1662" s="78">
        <v>116.08000183105469</v>
      </c>
      <c r="N1662" s="78">
        <v>114.66999816894531</v>
      </c>
      <c r="O1662" s="78">
        <v>119.05000305175781</v>
      </c>
      <c r="P1662" s="78">
        <v>107.83999633789063</v>
      </c>
      <c r="Q1662" s="78">
        <v>106.94999694824219</v>
      </c>
      <c r="R1662" s="78">
        <v>109.98999786376953</v>
      </c>
      <c r="S1662" s="78">
        <v>125.98000335693359</v>
      </c>
      <c r="T1662" s="78">
        <v>124.70999908447266</v>
      </c>
      <c r="U1662" s="78">
        <v>123.31999969482422</v>
      </c>
      <c r="W1662" s="78">
        <v>12.279999732971191</v>
      </c>
      <c r="X1662" s="78">
        <v>171.35000610351563</v>
      </c>
      <c r="Y1662" s="78">
        <v>116.73000335693359</v>
      </c>
      <c r="Z1662" s="78">
        <v>143.5</v>
      </c>
      <c r="AA1662" s="78">
        <v>39.080001831054688</v>
      </c>
      <c r="AB1662" s="78">
        <v>4.2300000190734863</v>
      </c>
      <c r="AD1662" s="78">
        <v>75.699996948242188</v>
      </c>
      <c r="AF1662" s="78">
        <v>41.110000610351563</v>
      </c>
      <c r="AH1662" s="78">
        <v>59.659999847412109</v>
      </c>
      <c r="AI1662" s="78">
        <v>62.090000152587891</v>
      </c>
      <c r="AJ1662" s="78">
        <v>31.5</v>
      </c>
      <c r="AK1662" s="78">
        <v>236.72000122070313</v>
      </c>
      <c r="AL1662" s="78">
        <v>151.38999938964844</v>
      </c>
      <c r="AM1662" s="78">
        <v>61.720001220703125</v>
      </c>
      <c r="AO1662" s="78">
        <v>152.1199951171875</v>
      </c>
      <c r="AX1662" s="78">
        <v>32.380001068115234</v>
      </c>
    </row>
    <row r="1663" spans="1:50">
      <c r="A1663" s="80">
        <v>45192</v>
      </c>
      <c r="B1663" s="78">
        <v>116.62999725341797</v>
      </c>
      <c r="D1663" s="78">
        <v>115.36000061035156</v>
      </c>
      <c r="E1663" s="78">
        <v>126.58999633789063</v>
      </c>
      <c r="F1663" s="78">
        <v>113.43000030517578</v>
      </c>
      <c r="G1663" s="78">
        <v>95.300003051757813</v>
      </c>
      <c r="I1663" s="78">
        <v>120.11000061035156</v>
      </c>
      <c r="J1663" s="78">
        <v>122.56999969482422</v>
      </c>
      <c r="K1663" s="78">
        <v>119.66000366210938</v>
      </c>
      <c r="M1663" s="78">
        <v>116.08000183105469</v>
      </c>
      <c r="N1663" s="78">
        <v>114.91000366210938</v>
      </c>
      <c r="O1663" s="78">
        <v>119.58999633789063</v>
      </c>
      <c r="P1663" s="78">
        <v>109.36000061035156</v>
      </c>
      <c r="Q1663" s="78">
        <v>108.61000061035156</v>
      </c>
      <c r="R1663" s="78">
        <v>110.94000244140625</v>
      </c>
      <c r="S1663" s="78">
        <v>127.16000366210938</v>
      </c>
      <c r="T1663" s="78">
        <v>125.66999816894531</v>
      </c>
      <c r="U1663" s="78">
        <v>124.37000274658203</v>
      </c>
      <c r="W1663" s="78">
        <v>12.060000419616699</v>
      </c>
      <c r="X1663" s="78">
        <v>165.77000427246094</v>
      </c>
      <c r="Y1663" s="78">
        <v>116.91000366210938</v>
      </c>
      <c r="Z1663" s="78">
        <v>143.02000427246094</v>
      </c>
      <c r="AA1663" s="78">
        <v>43.799999237060547</v>
      </c>
      <c r="AB1663" s="78">
        <v>3.3299999237060547</v>
      </c>
      <c r="AD1663" s="78">
        <v>74.290000915527344</v>
      </c>
      <c r="AF1663" s="78">
        <v>40.669998168945313</v>
      </c>
      <c r="AH1663" s="78">
        <v>60.040000915527344</v>
      </c>
      <c r="AI1663" s="78">
        <v>62.369998931884766</v>
      </c>
      <c r="AJ1663" s="78">
        <v>27</v>
      </c>
      <c r="AK1663" s="78">
        <v>239.17999267578125</v>
      </c>
      <c r="AL1663" s="78">
        <v>155.07000732421875</v>
      </c>
      <c r="AM1663" s="78">
        <v>58.029998779296875</v>
      </c>
      <c r="AO1663" s="78">
        <v>159.25</v>
      </c>
      <c r="AX1663" s="78">
        <v>32.380001068115234</v>
      </c>
    </row>
    <row r="1664" spans="1:50">
      <c r="A1664" s="80">
        <v>45199</v>
      </c>
      <c r="B1664" s="78">
        <v>116.11000061035156</v>
      </c>
      <c r="D1664" s="78">
        <v>114.55999755859375</v>
      </c>
      <c r="E1664" s="78">
        <v>125.19999694824219</v>
      </c>
      <c r="F1664" s="78">
        <v>112.41999816894531</v>
      </c>
      <c r="G1664" s="78">
        <v>110.73000335693359</v>
      </c>
      <c r="I1664" s="78">
        <v>120.33000183105469</v>
      </c>
      <c r="J1664" s="78">
        <v>123.94000244140625</v>
      </c>
      <c r="K1664" s="78">
        <v>119.58000183105469</v>
      </c>
      <c r="M1664" s="78">
        <v>115.33999633789063</v>
      </c>
      <c r="N1664" s="78">
        <v>113.18000030517578</v>
      </c>
      <c r="O1664" s="78">
        <v>119.86000061035156</v>
      </c>
      <c r="P1664" s="78">
        <v>108.88999938964844</v>
      </c>
      <c r="Q1664" s="78">
        <v>108.04000091552734</v>
      </c>
      <c r="R1664" s="78">
        <v>109.44000244140625</v>
      </c>
      <c r="S1664" s="78">
        <v>127.16999816894531</v>
      </c>
      <c r="T1664" s="78">
        <v>125.69000244140625</v>
      </c>
      <c r="U1664" s="78">
        <v>124.47000122070313</v>
      </c>
      <c r="W1664" s="78">
        <v>12.079999923706055</v>
      </c>
      <c r="X1664" s="78">
        <v>155.49000549316406</v>
      </c>
      <c r="Y1664" s="78">
        <v>114.86000061035156</v>
      </c>
      <c r="Z1664" s="78">
        <v>139.27999877929688</v>
      </c>
      <c r="AA1664" s="78">
        <v>44.400001525878906</v>
      </c>
      <c r="AB1664" s="78">
        <v>3.440000057220459</v>
      </c>
      <c r="AD1664" s="78">
        <v>73.800003051757813</v>
      </c>
      <c r="AF1664" s="78">
        <v>41.919998168945313</v>
      </c>
      <c r="AH1664" s="78">
        <v>60.159999847412109</v>
      </c>
      <c r="AI1664" s="78">
        <v>62.340000152587891</v>
      </c>
      <c r="AJ1664" s="78">
        <v>28.389999389648438</v>
      </c>
      <c r="AK1664" s="78">
        <v>236.25999450683594</v>
      </c>
      <c r="AL1664" s="78">
        <v>156.80999755859375</v>
      </c>
      <c r="AM1664" s="78">
        <v>58.099998474121094</v>
      </c>
      <c r="AO1664" s="78">
        <v>167.33000183105469</v>
      </c>
      <c r="AT1664" s="78">
        <v>134.57000732421875</v>
      </c>
      <c r="AU1664" s="78">
        <v>39.450000762939453</v>
      </c>
      <c r="AV1664" s="78">
        <v>40.849998474121094</v>
      </c>
      <c r="AX1664" s="78">
        <v>30.170000076293945</v>
      </c>
    </row>
    <row r="1665" spans="1:50">
      <c r="A1665" s="80">
        <v>45206</v>
      </c>
      <c r="B1665" s="78">
        <v>113.91000366210938</v>
      </c>
      <c r="D1665" s="78">
        <v>111.41000366210938</v>
      </c>
      <c r="E1665" s="78">
        <v>125.44000244140625</v>
      </c>
      <c r="F1665" s="78">
        <v>108.45999908447266</v>
      </c>
      <c r="G1665" s="78">
        <v>95.150001525878906</v>
      </c>
      <c r="I1665" s="78">
        <v>120.44000244140625</v>
      </c>
      <c r="J1665" s="78">
        <v>124.40000152587891</v>
      </c>
      <c r="K1665" s="78">
        <v>119.62000274658203</v>
      </c>
      <c r="M1665" s="78">
        <v>115.90000152587891</v>
      </c>
      <c r="N1665" s="78">
        <v>114.44999694824219</v>
      </c>
      <c r="O1665" s="78">
        <v>118.88999938964844</v>
      </c>
      <c r="P1665" s="78">
        <v>101.30000305175781</v>
      </c>
      <c r="Q1665" s="78">
        <v>100.44999694824219</v>
      </c>
      <c r="R1665" s="78">
        <v>100.98999786376953</v>
      </c>
      <c r="S1665" s="78">
        <v>126.12000274658203</v>
      </c>
      <c r="T1665" s="78">
        <v>124.02999877929688</v>
      </c>
      <c r="U1665" s="78">
        <v>123.22000122070313</v>
      </c>
      <c r="W1665" s="78">
        <v>11.810000419616699</v>
      </c>
      <c r="X1665" s="78">
        <v>147.69999694824219</v>
      </c>
      <c r="Y1665" s="78">
        <v>108.83999633789063</v>
      </c>
      <c r="Z1665" s="78">
        <v>140.66000366210938</v>
      </c>
      <c r="AA1665" s="78">
        <v>46.180000305175781</v>
      </c>
      <c r="AB1665" s="78">
        <v>2.7599999904632568</v>
      </c>
      <c r="AD1665" s="78">
        <v>73.910003662109375</v>
      </c>
      <c r="AF1665" s="78">
        <v>41.830001831054688</v>
      </c>
      <c r="AH1665" s="78">
        <v>60.279998779296875</v>
      </c>
      <c r="AI1665" s="78">
        <v>62.150001525878906</v>
      </c>
      <c r="AJ1665" s="78">
        <v>30.5</v>
      </c>
      <c r="AK1665" s="78">
        <v>225.97000122070313</v>
      </c>
      <c r="AL1665" s="78">
        <v>155.55999755859375</v>
      </c>
      <c r="AM1665" s="78">
        <v>60</v>
      </c>
      <c r="AO1665" s="78">
        <v>169.28999328613281</v>
      </c>
      <c r="AT1665" s="78">
        <v>106</v>
      </c>
      <c r="AX1665" s="78">
        <v>31.719999313354492</v>
      </c>
    </row>
    <row r="1666" spans="1:50">
      <c r="A1666" s="80">
        <v>45213</v>
      </c>
      <c r="B1666" s="78">
        <v>113.01000213623047</v>
      </c>
      <c r="D1666" s="78">
        <v>110.22000122070313</v>
      </c>
      <c r="E1666" s="78">
        <v>126.73999786376953</v>
      </c>
      <c r="F1666" s="78">
        <v>107.23000335693359</v>
      </c>
      <c r="G1666" s="78">
        <v>94.930000305175781</v>
      </c>
      <c r="I1666" s="78">
        <v>120.36000061035156</v>
      </c>
      <c r="J1666" s="78">
        <v>123.93000030517578</v>
      </c>
      <c r="K1666" s="78">
        <v>119.69000244140625</v>
      </c>
      <c r="M1666" s="78">
        <v>115.91999816894531</v>
      </c>
      <c r="N1666" s="78">
        <v>114.22000122070313</v>
      </c>
      <c r="O1666" s="78">
        <v>118.72000122070313</v>
      </c>
      <c r="P1666" s="78">
        <v>99.910003662109375</v>
      </c>
      <c r="Q1666" s="78">
        <v>99.480003356933594</v>
      </c>
      <c r="R1666" s="78">
        <v>101.12000274658203</v>
      </c>
      <c r="S1666" s="78">
        <v>125.80000305175781</v>
      </c>
      <c r="T1666" s="78">
        <v>123.41999816894531</v>
      </c>
      <c r="U1666" s="78">
        <v>122.93000030517578</v>
      </c>
      <c r="W1666" s="78">
        <v>12.449999809265137</v>
      </c>
      <c r="X1666" s="78">
        <v>135.96000671386719</v>
      </c>
      <c r="Y1666" s="78">
        <v>104.44999694824219</v>
      </c>
      <c r="Z1666" s="78">
        <v>135.28999328613281</v>
      </c>
      <c r="AA1666" s="78">
        <v>46.049999237060547</v>
      </c>
      <c r="AB1666" s="78">
        <v>2.5199999809265137</v>
      </c>
      <c r="AD1666" s="78">
        <v>74.879997253417969</v>
      </c>
      <c r="AF1666" s="78">
        <v>40.830001831054688</v>
      </c>
      <c r="AH1666" s="78">
        <v>60.650001525878906</v>
      </c>
      <c r="AI1666" s="78">
        <v>62.310001373291016</v>
      </c>
      <c r="AJ1666" s="78">
        <v>31.329999923706055</v>
      </c>
      <c r="AK1666" s="78">
        <v>213.67999267578125</v>
      </c>
      <c r="AL1666" s="78">
        <v>154.69999694824219</v>
      </c>
      <c r="AM1666" s="78">
        <v>60.080001831054688</v>
      </c>
      <c r="AO1666" s="78">
        <v>167.69000244140625</v>
      </c>
      <c r="AX1666" s="78">
        <v>32.299999237060547</v>
      </c>
    </row>
    <row r="1667" spans="1:50">
      <c r="A1667" s="80">
        <v>45220</v>
      </c>
      <c r="B1667" s="78">
        <v>113.19000244140625</v>
      </c>
      <c r="D1667" s="78">
        <v>110.69999694824219</v>
      </c>
      <c r="E1667" s="78">
        <v>127.20999908447266</v>
      </c>
      <c r="F1667" s="78">
        <v>107.48000335693359</v>
      </c>
      <c r="G1667" s="78">
        <v>94.389999389648438</v>
      </c>
      <c r="I1667" s="78">
        <v>119.84999847412109</v>
      </c>
      <c r="J1667" s="78">
        <v>123.37999725341797</v>
      </c>
      <c r="K1667" s="78">
        <v>119.25</v>
      </c>
      <c r="M1667" s="78">
        <v>116.47000122070313</v>
      </c>
      <c r="N1667" s="78">
        <v>116</v>
      </c>
      <c r="O1667" s="78">
        <v>118.65000152587891</v>
      </c>
      <c r="P1667" s="78">
        <v>99.529998779296875</v>
      </c>
      <c r="Q1667" s="78">
        <v>98.879997253417969</v>
      </c>
      <c r="R1667" s="78">
        <v>100.84999847412109</v>
      </c>
      <c r="S1667" s="78">
        <v>125.84999847412109</v>
      </c>
      <c r="T1667" s="78">
        <v>123.80999755859375</v>
      </c>
      <c r="U1667" s="78">
        <v>124.5</v>
      </c>
      <c r="W1667" s="78">
        <v>12.619999885559082</v>
      </c>
      <c r="X1667" s="78">
        <v>156.49000549316406</v>
      </c>
      <c r="Y1667" s="78">
        <v>104.08999633789063</v>
      </c>
      <c r="Z1667" s="78">
        <v>133.66000366210938</v>
      </c>
      <c r="AA1667" s="78">
        <v>46.080001831054688</v>
      </c>
      <c r="AB1667" s="78">
        <v>2.0299999713897705</v>
      </c>
      <c r="AD1667" s="78">
        <v>74.19000244140625</v>
      </c>
      <c r="AF1667" s="78">
        <v>41.130001068115234</v>
      </c>
      <c r="AH1667" s="78">
        <v>60.439998626708984</v>
      </c>
      <c r="AI1667" s="78">
        <v>62.439998626708984</v>
      </c>
      <c r="AJ1667" s="78">
        <v>30.5</v>
      </c>
      <c r="AK1667" s="78">
        <v>190.25999450683594</v>
      </c>
      <c r="AL1667" s="78">
        <v>152.52999877929688</v>
      </c>
      <c r="AM1667" s="78">
        <v>60.040000915527344</v>
      </c>
      <c r="AO1667" s="78">
        <v>168.52999877929688</v>
      </c>
      <c r="AU1667" s="78">
        <v>37.529998779296875</v>
      </c>
      <c r="AV1667" s="78">
        <v>41.419998168945313</v>
      </c>
      <c r="AX1667" s="78">
        <v>30.5</v>
      </c>
    </row>
    <row r="1668" spans="1:50">
      <c r="A1668" s="80">
        <v>45227</v>
      </c>
      <c r="B1668" s="78">
        <v>113.12999725341797</v>
      </c>
      <c r="D1668" s="78">
        <v>111.05999755859375</v>
      </c>
      <c r="E1668" s="78">
        <v>126.02999877929688</v>
      </c>
      <c r="F1668" s="78">
        <v>108.40000152587891</v>
      </c>
      <c r="G1668" s="78">
        <v>97.349998474121094</v>
      </c>
      <c r="I1668" s="78">
        <v>117.79000091552734</v>
      </c>
      <c r="J1668" s="78">
        <v>124.70999908447266</v>
      </c>
      <c r="K1668" s="78">
        <v>116.79000091552734</v>
      </c>
      <c r="M1668" s="78">
        <v>116.25</v>
      </c>
      <c r="N1668" s="78">
        <v>115.08999633789063</v>
      </c>
      <c r="O1668" s="78">
        <v>118.94999694824219</v>
      </c>
      <c r="P1668" s="78">
        <v>99.629997253417969</v>
      </c>
      <c r="Q1668" s="78">
        <v>98.889999389648438</v>
      </c>
      <c r="R1668" s="78">
        <v>102.19999694824219</v>
      </c>
      <c r="S1668" s="78">
        <v>127.40000152587891</v>
      </c>
      <c r="T1668" s="78">
        <v>125.08999633789063</v>
      </c>
      <c r="U1668" s="78">
        <v>126.16000366210938</v>
      </c>
      <c r="W1668" s="78">
        <v>12.460000038146973</v>
      </c>
      <c r="X1668" s="78">
        <v>141.22999572753906</v>
      </c>
      <c r="Y1668" s="78">
        <v>103.48000335693359</v>
      </c>
      <c r="Z1668" s="78">
        <v>129.33999633789063</v>
      </c>
      <c r="AA1668" s="78">
        <v>45.619998931884766</v>
      </c>
      <c r="AB1668" s="78">
        <v>1.9800000190734863</v>
      </c>
      <c r="AD1668" s="78">
        <v>74.379997253417969</v>
      </c>
      <c r="AF1668" s="78">
        <v>40.720001220703125</v>
      </c>
      <c r="AH1668" s="78">
        <v>59.229999542236328</v>
      </c>
      <c r="AI1668" s="78">
        <v>62.299999237060547</v>
      </c>
      <c r="AJ1668" s="78">
        <v>31.5</v>
      </c>
      <c r="AK1668" s="78">
        <v>169.1199951171875</v>
      </c>
      <c r="AL1668" s="78">
        <v>143.30000305175781</v>
      </c>
      <c r="AM1668" s="78">
        <v>60.040000915527344</v>
      </c>
      <c r="AO1668" s="78">
        <v>167.44000244140625</v>
      </c>
      <c r="AR1668" s="78">
        <v>25.5</v>
      </c>
      <c r="AX1668" s="78">
        <v>31.860000610351563</v>
      </c>
    </row>
    <row r="1669" spans="1:50">
      <c r="A1669" s="80">
        <v>45234</v>
      </c>
      <c r="B1669" s="78">
        <v>113.48</v>
      </c>
      <c r="D1669" s="78">
        <v>114.33000183105469</v>
      </c>
      <c r="E1669" s="78">
        <v>126.33000183105469</v>
      </c>
      <c r="F1669" s="78">
        <v>111.87000274658203</v>
      </c>
      <c r="G1669" s="78">
        <v>95.010002136230469</v>
      </c>
      <c r="I1669" s="78">
        <v>120.76000213623047</v>
      </c>
      <c r="J1669" s="78">
        <v>123.80000305175781</v>
      </c>
      <c r="K1669" s="78">
        <v>120.09999847412109</v>
      </c>
      <c r="M1669" s="78">
        <v>115.29000091552734</v>
      </c>
      <c r="N1669" s="78">
        <v>112.62000274658203</v>
      </c>
      <c r="O1669" s="78">
        <v>118.38999938964844</v>
      </c>
      <c r="P1669" s="78">
        <v>99.68</v>
      </c>
      <c r="Q1669" s="78">
        <v>98.82</v>
      </c>
      <c r="R1669" s="78">
        <v>101.77999877929688</v>
      </c>
      <c r="S1669" s="78">
        <v>127.37000274658203</v>
      </c>
      <c r="T1669" s="78">
        <v>125.15000152587891</v>
      </c>
      <c r="U1669" s="78">
        <v>126.09999847412109</v>
      </c>
      <c r="W1669" s="78">
        <v>12.5</v>
      </c>
      <c r="X1669" s="78">
        <v>131.03999328613281</v>
      </c>
      <c r="Y1669" s="78">
        <v>100.15000152587891</v>
      </c>
      <c r="Z1669" s="78">
        <v>129.64999389648438</v>
      </c>
      <c r="AA1669" s="78">
        <v>46.029998779296875</v>
      </c>
      <c r="AB1669" s="78">
        <v>1.9600000381469727</v>
      </c>
      <c r="AD1669" s="78">
        <v>74.680000305175781</v>
      </c>
      <c r="AF1669" s="78">
        <v>40.130001068115234</v>
      </c>
      <c r="AH1669" s="78">
        <v>57.630001068115234</v>
      </c>
      <c r="AI1669" s="78">
        <v>62.080001831054688</v>
      </c>
      <c r="AJ1669" s="78">
        <v>27.110000610351563</v>
      </c>
      <c r="AK1669" s="78">
        <v>146.32000732421875</v>
      </c>
      <c r="AL1669" s="78">
        <v>136.16999816894531</v>
      </c>
      <c r="AM1669" s="78">
        <v>60.069999694824219</v>
      </c>
      <c r="AO1669" s="78">
        <v>164.66000366210938</v>
      </c>
      <c r="AR1669" s="78">
        <v>25.5</v>
      </c>
      <c r="AU1669" s="78">
        <v>31.129999160766602</v>
      </c>
      <c r="AX1669" s="78">
        <v>30.540000915527344</v>
      </c>
    </row>
    <row r="1670" spans="1:50">
      <c r="A1670" s="80">
        <v>45241</v>
      </c>
      <c r="B1670" s="78">
        <v>113.30000305175781</v>
      </c>
      <c r="D1670" s="78">
        <v>110.58999633789063</v>
      </c>
      <c r="E1670" s="78">
        <v>112.90000152587891</v>
      </c>
      <c r="F1670" s="78">
        <v>110.08000183105469</v>
      </c>
      <c r="G1670" s="78">
        <v>90.099998474121094</v>
      </c>
      <c r="I1670" s="78">
        <v>120.22000122070313</v>
      </c>
      <c r="J1670" s="78">
        <v>122.83999633789063</v>
      </c>
      <c r="K1670" s="78">
        <v>119.37999725341797</v>
      </c>
      <c r="M1670" s="78">
        <v>116.16000366210938</v>
      </c>
      <c r="N1670" s="78">
        <v>114.36000061035156</v>
      </c>
      <c r="O1670" s="78">
        <v>118.30999755859375</v>
      </c>
      <c r="P1670" s="78">
        <v>100.26999664306641</v>
      </c>
      <c r="Q1670" s="78">
        <v>98.900001525878906</v>
      </c>
      <c r="R1670" s="78">
        <v>101.31999969482422</v>
      </c>
      <c r="S1670" s="78">
        <v>128.3800048828125</v>
      </c>
      <c r="T1670" s="78">
        <v>126.90000152587891</v>
      </c>
      <c r="U1670" s="78">
        <v>128.46000671386719</v>
      </c>
      <c r="W1670" s="78">
        <v>12.850000381469727</v>
      </c>
      <c r="X1670" s="78">
        <v>115.29000091552734</v>
      </c>
      <c r="Y1670" s="78">
        <v>100.79000091552734</v>
      </c>
      <c r="Z1670" s="78">
        <v>131.39999389648438</v>
      </c>
      <c r="AA1670" s="78">
        <v>45.919998168945313</v>
      </c>
      <c r="AB1670" s="78">
        <v>3.2400000095367432</v>
      </c>
      <c r="AD1670" s="78">
        <v>74.410003662109375</v>
      </c>
      <c r="AF1670" s="78">
        <v>41.060001373291016</v>
      </c>
      <c r="AH1670" s="78">
        <v>56.840000152587891</v>
      </c>
      <c r="AI1670" s="78">
        <v>61.220001220703125</v>
      </c>
      <c r="AJ1670" s="78">
        <v>25.75</v>
      </c>
      <c r="AK1670" s="78">
        <v>131.72999572753906</v>
      </c>
      <c r="AL1670" s="78">
        <v>125.77999877929688</v>
      </c>
      <c r="AM1670" s="78">
        <v>60.060001373291016</v>
      </c>
      <c r="AO1670" s="78">
        <v>162.6300048828125</v>
      </c>
      <c r="AT1670" s="78">
        <v>98.639999389648438</v>
      </c>
      <c r="AU1670" s="78">
        <v>39.240001678466797</v>
      </c>
      <c r="AW1670" s="78">
        <v>57.430000305175781</v>
      </c>
      <c r="AX1670" s="78">
        <v>30.879999160766602</v>
      </c>
    </row>
    <row r="1671" spans="1:50">
      <c r="A1671" s="80">
        <v>45248</v>
      </c>
      <c r="B1671" s="78">
        <v>113.66999816894531</v>
      </c>
      <c r="D1671" s="78">
        <v>110.23000335693359</v>
      </c>
      <c r="E1671" s="78">
        <v>112.58999633789063</v>
      </c>
      <c r="F1671" s="78">
        <v>109.97000122070313</v>
      </c>
      <c r="G1671" s="78">
        <v>88.769996643066406</v>
      </c>
      <c r="I1671" s="78">
        <v>122.61000061035156</v>
      </c>
      <c r="J1671" s="78">
        <v>126.13999938964844</v>
      </c>
      <c r="K1671" s="78">
        <v>121.98999786376953</v>
      </c>
      <c r="M1671" s="78">
        <v>115.75</v>
      </c>
      <c r="N1671" s="78">
        <v>111.70999908447266</v>
      </c>
      <c r="O1671" s="78">
        <v>120.94999694824219</v>
      </c>
      <c r="P1671" s="78">
        <v>99.610000610351563</v>
      </c>
      <c r="Q1671" s="78">
        <v>98.610000610351563</v>
      </c>
      <c r="R1671" s="78">
        <v>101.77999877929688</v>
      </c>
      <c r="S1671" s="78">
        <v>128.66999816894531</v>
      </c>
      <c r="T1671" s="78">
        <v>126.30000305175781</v>
      </c>
      <c r="U1671" s="78">
        <v>127.29000091552734</v>
      </c>
      <c r="W1671" s="78">
        <v>12.899999618530273</v>
      </c>
      <c r="X1671" s="78">
        <v>105.12000274658203</v>
      </c>
      <c r="Y1671" s="78">
        <v>101.73000335693359</v>
      </c>
      <c r="Z1671" s="78">
        <v>130.55000305175781</v>
      </c>
      <c r="AA1671" s="78">
        <v>45.110000610351563</v>
      </c>
      <c r="AB1671" s="78">
        <v>3.559999942779541</v>
      </c>
      <c r="AD1671" s="78">
        <v>74.510002136230469</v>
      </c>
      <c r="AF1671" s="78">
        <v>41.830001831054688</v>
      </c>
      <c r="AH1671" s="78">
        <v>53.889999389648438</v>
      </c>
      <c r="AI1671" s="78">
        <v>62.209999084472656</v>
      </c>
      <c r="AJ1671" s="78">
        <v>30.329999923706055</v>
      </c>
      <c r="AK1671" s="78">
        <v>122.73000335693359</v>
      </c>
      <c r="AL1671" s="78">
        <v>119.33999633789063</v>
      </c>
      <c r="AM1671" s="78">
        <v>60.090000152587891</v>
      </c>
      <c r="AO1671" s="78">
        <v>156.53999328613281</v>
      </c>
      <c r="AU1671" s="78">
        <v>35.450000762939453</v>
      </c>
      <c r="AV1671" s="78">
        <v>37.259998321533203</v>
      </c>
      <c r="AW1671" s="78">
        <v>60</v>
      </c>
      <c r="AX1671" s="78">
        <v>32.549999237060547</v>
      </c>
    </row>
    <row r="1672" spans="1:50">
      <c r="A1672" s="80">
        <v>45255</v>
      </c>
      <c r="B1672" s="78">
        <v>116.69000244140625</v>
      </c>
      <c r="D1672" s="78">
        <v>114.12000274658203</v>
      </c>
      <c r="E1672" s="78">
        <v>126.31999969482422</v>
      </c>
      <c r="F1672" s="78">
        <v>112.29000091552734</v>
      </c>
      <c r="G1672" s="78">
        <v>88.099998474121094</v>
      </c>
      <c r="I1672" s="78">
        <v>123.08999633789063</v>
      </c>
      <c r="J1672" s="78">
        <v>124.69999694824219</v>
      </c>
      <c r="K1672" s="78">
        <v>122.68000030517578</v>
      </c>
      <c r="M1672" s="78">
        <v>118.88999938964844</v>
      </c>
      <c r="N1672" s="78">
        <v>117.08000183105469</v>
      </c>
      <c r="O1672" s="78">
        <v>120.30000305175781</v>
      </c>
      <c r="P1672" s="78">
        <v>104.59999847412109</v>
      </c>
      <c r="Q1672" s="78">
        <v>103.51000213623047</v>
      </c>
      <c r="R1672" s="78">
        <v>107.72000122070313</v>
      </c>
      <c r="S1672" s="78">
        <v>131</v>
      </c>
      <c r="T1672" s="78">
        <v>129.1199951171875</v>
      </c>
      <c r="U1672" s="78">
        <v>129.3699951171875</v>
      </c>
      <c r="W1672" s="78">
        <v>12.909999847412109</v>
      </c>
      <c r="X1672" s="78">
        <v>96.970001220703125</v>
      </c>
      <c r="Y1672" s="78">
        <v>101.34999847412109</v>
      </c>
      <c r="Z1672" s="78">
        <v>126.63999938964844</v>
      </c>
      <c r="AA1672" s="78">
        <v>43.869998931884766</v>
      </c>
      <c r="AB1672" s="78">
        <v>2.5</v>
      </c>
      <c r="AD1672" s="78">
        <v>74.480003356933594</v>
      </c>
      <c r="AF1672" s="78">
        <v>41.080001831054688</v>
      </c>
      <c r="AH1672" s="78">
        <v>54.110000610351563</v>
      </c>
      <c r="AI1672" s="78">
        <v>61.509998321533203</v>
      </c>
      <c r="AJ1672" s="78">
        <v>26.540000915527344</v>
      </c>
      <c r="AK1672" s="78">
        <v>121.30000305175781</v>
      </c>
      <c r="AL1672" s="78">
        <v>112.20999908447266</v>
      </c>
      <c r="AM1672" s="78">
        <v>61</v>
      </c>
      <c r="AO1672" s="78">
        <v>158.86000061035156</v>
      </c>
      <c r="AU1672" s="78">
        <v>37.330001831054688</v>
      </c>
      <c r="AV1672" s="78">
        <v>41.650001525878906</v>
      </c>
      <c r="AX1672" s="78">
        <v>31.299999237060547</v>
      </c>
    </row>
    <row r="1673" spans="1:50">
      <c r="A1673" s="80">
        <v>45262</v>
      </c>
      <c r="B1673" s="78">
        <v>121.30000305175781</v>
      </c>
      <c r="D1673" s="78">
        <v>119.43000030517578</v>
      </c>
      <c r="E1673" s="78">
        <v>127.62999725341797</v>
      </c>
      <c r="F1673" s="78">
        <v>118.13999938964844</v>
      </c>
      <c r="G1673" s="78">
        <v>89.269996643066406</v>
      </c>
      <c r="I1673" s="78">
        <v>125.23000335693359</v>
      </c>
      <c r="J1673" s="78">
        <v>123.70999908447266</v>
      </c>
      <c r="K1673" s="78">
        <v>125.58999633789063</v>
      </c>
      <c r="M1673" s="78">
        <v>120.62999725341797</v>
      </c>
      <c r="N1673" s="78">
        <v>118.55000305175781</v>
      </c>
      <c r="O1673" s="78">
        <v>124.08999633789063</v>
      </c>
      <c r="P1673" s="78">
        <v>110.18000030517578</v>
      </c>
      <c r="Q1673" s="78">
        <v>109.79000091552734</v>
      </c>
      <c r="R1673" s="78">
        <v>110.55999755859375</v>
      </c>
      <c r="S1673" s="78">
        <v>134.47999572753906</v>
      </c>
      <c r="T1673" s="78">
        <v>132.39999389648438</v>
      </c>
      <c r="U1673" s="78">
        <v>133.80999755859375</v>
      </c>
      <c r="W1673" s="78">
        <v>12.979999542236328</v>
      </c>
      <c r="X1673" s="78">
        <v>97.6</v>
      </c>
      <c r="Y1673" s="78">
        <v>101.25</v>
      </c>
      <c r="Z1673" s="78">
        <v>128.92999267578125</v>
      </c>
      <c r="AA1673" s="78">
        <v>42.409999847412109</v>
      </c>
      <c r="AB1673" s="78">
        <v>3.4000000953674316</v>
      </c>
      <c r="AD1673" s="78">
        <v>74.410003662109375</v>
      </c>
      <c r="AF1673" s="78">
        <v>41.259998321533203</v>
      </c>
      <c r="AH1673" s="78">
        <v>53.610000610351563</v>
      </c>
      <c r="AI1673" s="78">
        <v>62.779998779296875</v>
      </c>
      <c r="AJ1673" s="78">
        <v>25.709999084472656</v>
      </c>
      <c r="AK1673" s="78">
        <v>123.38999938964844</v>
      </c>
      <c r="AL1673" s="78">
        <v>110.76999664306641</v>
      </c>
      <c r="AM1673" s="78">
        <v>60.090000152587891</v>
      </c>
      <c r="AO1673" s="78">
        <v>160.52000427246094</v>
      </c>
      <c r="AR1673" s="78">
        <v>23.25</v>
      </c>
      <c r="AU1673" s="78">
        <v>34.919998168945313</v>
      </c>
      <c r="AV1673" s="78">
        <v>38.130001068115234</v>
      </c>
      <c r="AX1673" s="78">
        <v>31.770000457763672</v>
      </c>
    </row>
    <row r="1674" spans="1:50">
      <c r="A1674" s="80">
        <v>45269</v>
      </c>
      <c r="B1674" s="78">
        <v>124.76000213623047</v>
      </c>
      <c r="D1674" s="78">
        <v>123.44999694824219</v>
      </c>
      <c r="E1674" s="78">
        <v>128.16999816894531</v>
      </c>
      <c r="F1674" s="78">
        <v>123.34999847412109</v>
      </c>
      <c r="G1674" s="78">
        <v>95.660003662109375</v>
      </c>
      <c r="I1674" s="78">
        <v>127.69999694824219</v>
      </c>
      <c r="J1674" s="78">
        <v>128.92999267578125</v>
      </c>
      <c r="K1674" s="78">
        <v>127.48999786376953</v>
      </c>
      <c r="M1674" s="78">
        <v>122.83999633789063</v>
      </c>
      <c r="N1674" s="78">
        <v>121.37000274658203</v>
      </c>
      <c r="O1674" s="78">
        <v>126.55999755859375</v>
      </c>
      <c r="P1674" s="78">
        <v>115.62999725341797</v>
      </c>
      <c r="Q1674" s="78">
        <v>115.48000335693359</v>
      </c>
      <c r="R1674" s="78">
        <v>115.36000061035156</v>
      </c>
      <c r="S1674" s="78">
        <v>137.58999633789063</v>
      </c>
      <c r="T1674" s="78">
        <v>135.72000122070313</v>
      </c>
      <c r="U1674" s="78">
        <v>136.52999877929688</v>
      </c>
      <c r="W1674" s="78">
        <v>12.899999618530273</v>
      </c>
      <c r="X1674" s="78">
        <v>96.900001525878906</v>
      </c>
      <c r="Y1674" s="78">
        <v>101.38999938964844</v>
      </c>
      <c r="Z1674" s="78">
        <v>130.75</v>
      </c>
      <c r="AA1674" s="78">
        <v>45.470001220703125</v>
      </c>
      <c r="AB1674" s="78">
        <v>3.4500000476837158</v>
      </c>
      <c r="AD1674" s="78">
        <v>74.209999084472656</v>
      </c>
      <c r="AF1674" s="78">
        <v>41.5</v>
      </c>
      <c r="AH1674" s="78">
        <v>54.680000305175781</v>
      </c>
      <c r="AI1674" s="78">
        <v>62.459999084472656</v>
      </c>
      <c r="AJ1674" s="78">
        <v>25.879999160766602</v>
      </c>
      <c r="AK1674" s="78">
        <v>119.90000152587891</v>
      </c>
      <c r="AL1674" s="78">
        <v>108.22000122070313</v>
      </c>
      <c r="AM1674" s="78">
        <v>60.040000915527344</v>
      </c>
      <c r="AO1674" s="78">
        <v>158.14999389648438</v>
      </c>
      <c r="AV1674" s="78">
        <v>41.659999847412109</v>
      </c>
      <c r="AX1674" s="78">
        <v>31.090000152587891</v>
      </c>
    </row>
    <row r="1675" spans="1:50">
      <c r="A1675" s="80">
        <v>45276</v>
      </c>
      <c r="B1675" s="78">
        <v>126.44999694824219</v>
      </c>
      <c r="D1675" s="78">
        <v>125.77999877929688</v>
      </c>
      <c r="E1675" s="78">
        <v>131.71000671386719</v>
      </c>
      <c r="F1675" s="78">
        <v>125.18000030517578</v>
      </c>
      <c r="G1675" s="78">
        <v>100.5</v>
      </c>
      <c r="I1675" s="78">
        <v>127.98000335693359</v>
      </c>
      <c r="J1675" s="78">
        <v>129</v>
      </c>
      <c r="K1675" s="78">
        <v>127.83000183105469</v>
      </c>
      <c r="M1675" s="78">
        <v>124.26999664306641</v>
      </c>
      <c r="N1675" s="78">
        <v>124.27999877929688</v>
      </c>
      <c r="O1675" s="78">
        <v>126.75</v>
      </c>
      <c r="P1675" s="78">
        <v>118.34999847412109</v>
      </c>
      <c r="Q1675" s="78">
        <v>118.08999633789063</v>
      </c>
      <c r="R1675" s="78">
        <v>118.62000274658203</v>
      </c>
      <c r="S1675" s="78">
        <v>138.25</v>
      </c>
      <c r="T1675" s="78">
        <v>136.63999938964844</v>
      </c>
      <c r="U1675" s="78">
        <v>137.08999633789063</v>
      </c>
      <c r="W1675" s="78">
        <v>12.819999694824219</v>
      </c>
      <c r="X1675" s="78">
        <v>97.370002746582031</v>
      </c>
      <c r="Y1675" s="78">
        <v>101.26000213623047</v>
      </c>
      <c r="Z1675" s="78">
        <v>128.32000732421875</v>
      </c>
      <c r="AA1675" s="78">
        <v>44.090000152587891</v>
      </c>
      <c r="AB1675" s="78">
        <v>3.3900001049041748</v>
      </c>
      <c r="AD1675" s="78">
        <v>75.839996337890625</v>
      </c>
      <c r="AF1675" s="78">
        <v>41.090000152587891</v>
      </c>
      <c r="AH1675" s="78">
        <v>55.340000152587891</v>
      </c>
      <c r="AI1675" s="78">
        <v>62.150001525878906</v>
      </c>
      <c r="AJ1675" s="78">
        <v>28.5</v>
      </c>
      <c r="AK1675" s="78">
        <v>121.48000335693359</v>
      </c>
      <c r="AL1675" s="78">
        <v>101.77999877929688</v>
      </c>
      <c r="AM1675" s="78">
        <v>60.060001373291016</v>
      </c>
      <c r="AO1675" s="78">
        <v>156.86000061035156</v>
      </c>
      <c r="AV1675" s="78">
        <v>41.830001831054688</v>
      </c>
      <c r="AX1675" s="78">
        <v>32.279998779296875</v>
      </c>
    </row>
    <row r="1676" spans="1:50">
      <c r="A1676" s="80">
        <v>45283</v>
      </c>
      <c r="B1676" s="78">
        <v>126.94999694824219</v>
      </c>
      <c r="D1676" s="78">
        <v>126.20999908447266</v>
      </c>
      <c r="E1676" s="78">
        <v>135.60000610351563</v>
      </c>
      <c r="F1676" s="78">
        <v>125.36000061035156</v>
      </c>
      <c r="G1676" s="78">
        <v>101.54000091552734</v>
      </c>
      <c r="I1676" s="78">
        <v>128.19999694824219</v>
      </c>
      <c r="J1676" s="78">
        <v>129.64999389648438</v>
      </c>
      <c r="K1676" s="78">
        <v>127.45999908447266</v>
      </c>
      <c r="M1676" s="78">
        <v>125.66000366210938</v>
      </c>
      <c r="N1676" s="78">
        <v>125.11000061035156</v>
      </c>
      <c r="O1676" s="78">
        <v>126.36000061035156</v>
      </c>
      <c r="P1676" s="78">
        <v>118.33999633789063</v>
      </c>
      <c r="Q1676" s="78">
        <v>118.05999755859375</v>
      </c>
      <c r="R1676" s="78">
        <v>118.80000305175781</v>
      </c>
      <c r="S1676" s="78">
        <v>138.13999938964844</v>
      </c>
      <c r="T1676" s="78">
        <v>137.16000366210938</v>
      </c>
      <c r="U1676" s="78">
        <v>136.82000732421875</v>
      </c>
      <c r="W1676" s="78">
        <v>11.340000152587891</v>
      </c>
      <c r="X1676" s="78">
        <v>99.199996948242188</v>
      </c>
      <c r="Y1676" s="78">
        <v>101.83000183105469</v>
      </c>
      <c r="Z1676" s="78">
        <v>130.30999755859375</v>
      </c>
      <c r="AA1676" s="78">
        <v>45.209999084472656</v>
      </c>
      <c r="AB1676" s="78">
        <v>2.9000000953674316</v>
      </c>
      <c r="AD1676" s="78">
        <v>74.819999694824219</v>
      </c>
      <c r="AF1676" s="78">
        <v>40.840000152587891</v>
      </c>
      <c r="AH1676" s="78">
        <v>55.430000305175781</v>
      </c>
      <c r="AI1676" s="78">
        <v>61.959999084472656</v>
      </c>
      <c r="AJ1676" s="78">
        <v>26.290000915527344</v>
      </c>
      <c r="AK1676" s="78">
        <v>121.79000091552734</v>
      </c>
      <c r="AL1676" s="78">
        <v>103.69000244140625</v>
      </c>
      <c r="AM1676" s="78">
        <v>61.939998626708984</v>
      </c>
      <c r="AO1676" s="78">
        <v>157.5</v>
      </c>
      <c r="AR1676" s="78">
        <v>25</v>
      </c>
      <c r="AU1676" s="78">
        <v>40.220001220703125</v>
      </c>
      <c r="AV1676" s="78">
        <v>43.630001068115234</v>
      </c>
      <c r="AX1676" s="78">
        <v>33</v>
      </c>
    </row>
    <row r="1677" spans="1:50">
      <c r="A1677" s="80">
        <v>45290</v>
      </c>
      <c r="B1677" s="78">
        <v>128.28999328613281</v>
      </c>
      <c r="D1677" s="78">
        <v>127.27999877929688</v>
      </c>
      <c r="E1677" s="78">
        <v>136.13999938964844</v>
      </c>
      <c r="F1677" s="78">
        <v>126.34999847412109</v>
      </c>
      <c r="G1677" s="78">
        <v>110.58000183105469</v>
      </c>
      <c r="I1677" s="78">
        <v>130.46000671386719</v>
      </c>
      <c r="J1677" s="78">
        <v>131.08000183105469</v>
      </c>
      <c r="K1677" s="78">
        <v>130.35000610351563</v>
      </c>
      <c r="M1677" s="78">
        <v>127.34999847412109</v>
      </c>
      <c r="N1677" s="78">
        <v>128.19999694824219</v>
      </c>
      <c r="O1677" s="78">
        <v>128.16000366210938</v>
      </c>
      <c r="P1677" s="78">
        <v>119.81999969482422</v>
      </c>
      <c r="Q1677" s="78">
        <v>119.25</v>
      </c>
      <c r="R1677" s="78">
        <v>119.73000335693359</v>
      </c>
      <c r="S1677" s="78">
        <v>139.6199951171875</v>
      </c>
      <c r="T1677" s="78">
        <v>138.14999389648438</v>
      </c>
      <c r="U1677" s="78">
        <v>137.3699951171875</v>
      </c>
      <c r="W1677" s="78">
        <v>11.640000343322754</v>
      </c>
      <c r="X1677" s="78">
        <v>101.91000366210938</v>
      </c>
      <c r="Y1677" s="78">
        <v>102.13999938964844</v>
      </c>
      <c r="Z1677" s="78">
        <v>131.61000061035156</v>
      </c>
      <c r="AA1677" s="78">
        <v>45.299999237060547</v>
      </c>
      <c r="AB1677" s="78">
        <v>3.4500000476837158</v>
      </c>
      <c r="AD1677" s="78">
        <v>73.540000915527344</v>
      </c>
      <c r="AF1677" s="78">
        <v>42.040000915527344</v>
      </c>
      <c r="AH1677" s="78">
        <v>54.840000152587891</v>
      </c>
      <c r="AI1677" s="78">
        <v>62.040000915527344</v>
      </c>
      <c r="AJ1677" s="78">
        <v>30.329999923706055</v>
      </c>
      <c r="AK1677" s="78">
        <v>124.54000091552734</v>
      </c>
      <c r="AL1677" s="78">
        <v>104.15000152587891</v>
      </c>
      <c r="AM1677" s="78">
        <v>61.950000762939453</v>
      </c>
      <c r="AO1677" s="78">
        <v>161.55000305175781</v>
      </c>
      <c r="AV1677" s="78">
        <v>42.020000457763672</v>
      </c>
      <c r="AW1677" s="78">
        <v>59.819999694824219</v>
      </c>
      <c r="AX1677" s="78">
        <v>31.920000076293945</v>
      </c>
    </row>
    <row r="1678" spans="1:50">
      <c r="A1678" s="80">
        <v>45297</v>
      </c>
      <c r="B1678" s="78">
        <v>128.58999633789063</v>
      </c>
      <c r="D1678" s="78">
        <v>127.91000366210938</v>
      </c>
      <c r="E1678" s="78">
        <v>135.77000427246094</v>
      </c>
      <c r="F1678" s="78">
        <v>126.91000366210938</v>
      </c>
      <c r="G1678" s="78">
        <v>113.40000152587891</v>
      </c>
      <c r="I1678" s="78">
        <v>130.08999633789063</v>
      </c>
      <c r="J1678" s="78">
        <v>132.6199951171875</v>
      </c>
      <c r="K1678" s="78">
        <v>129.67999267578125</v>
      </c>
      <c r="M1678" s="78">
        <v>127.36000061035156</v>
      </c>
      <c r="N1678" s="78">
        <v>128.44000244140625</v>
      </c>
      <c r="O1678" s="78">
        <v>128.13999938964844</v>
      </c>
      <c r="P1678" s="78">
        <v>120.05000305175781</v>
      </c>
      <c r="Q1678" s="78">
        <v>119.66999816894531</v>
      </c>
      <c r="R1678" s="78">
        <v>120</v>
      </c>
      <c r="S1678" s="78">
        <v>140.1300048828125</v>
      </c>
      <c r="T1678" s="78">
        <v>138.92999267578125</v>
      </c>
      <c r="U1678" s="78">
        <v>137.55999755859375</v>
      </c>
      <c r="W1678" s="78">
        <v>11.539999961853027</v>
      </c>
      <c r="X1678" s="78">
        <v>106.86000061035156</v>
      </c>
      <c r="Y1678" s="78">
        <v>102.44999694824219</v>
      </c>
      <c r="Z1678" s="78">
        <v>127.40000152587891</v>
      </c>
      <c r="AA1678" s="78">
        <v>43.5</v>
      </c>
      <c r="AB1678" s="78">
        <v>3.9200000762939453</v>
      </c>
      <c r="AD1678" s="78">
        <v>74.680000305175781</v>
      </c>
      <c r="AF1678" s="78">
        <v>41.770000457763672</v>
      </c>
      <c r="AH1678" s="78">
        <v>54.819999694824219</v>
      </c>
      <c r="AI1678" s="78">
        <v>62.650001525878906</v>
      </c>
      <c r="AJ1678" s="78">
        <v>26.639999389648438</v>
      </c>
      <c r="AK1678" s="78">
        <v>128.1300048828125</v>
      </c>
      <c r="AL1678" s="78">
        <v>103.18000030517578</v>
      </c>
      <c r="AM1678" s="78">
        <v>61.400001525878906</v>
      </c>
      <c r="AO1678" s="78">
        <v>164.28999328613281</v>
      </c>
      <c r="AX1678" s="78">
        <v>31.479999542236328</v>
      </c>
    </row>
    <row r="1679" spans="1:50">
      <c r="A1679" s="80">
        <v>45304</v>
      </c>
      <c r="B1679" s="78">
        <v>129.53999328613281</v>
      </c>
      <c r="D1679" s="78">
        <v>129.22999572753906</v>
      </c>
      <c r="E1679" s="78">
        <v>136.42999267578125</v>
      </c>
      <c r="F1679" s="78">
        <v>128.11000061035156</v>
      </c>
      <c r="G1679" s="78">
        <v>109.41000366210938</v>
      </c>
      <c r="I1679" s="78">
        <v>130.27999877929688</v>
      </c>
      <c r="J1679" s="78">
        <v>130.92999267578125</v>
      </c>
      <c r="K1679" s="78">
        <v>130.16000366210938</v>
      </c>
      <c r="M1679" s="78">
        <v>128.28999328613281</v>
      </c>
      <c r="N1679" s="78">
        <v>129.96000671386719</v>
      </c>
      <c r="O1679" s="78">
        <v>129.30000305175781</v>
      </c>
      <c r="P1679" s="78">
        <v>120.18000030517578</v>
      </c>
      <c r="Q1679" s="78">
        <v>119.80999755859375</v>
      </c>
      <c r="R1679" s="78">
        <v>119.66999816894531</v>
      </c>
      <c r="S1679" s="78">
        <v>141.16000366210938</v>
      </c>
      <c r="T1679" s="78">
        <v>140</v>
      </c>
      <c r="U1679" s="78">
        <v>138.69000244140625</v>
      </c>
      <c r="W1679" s="78">
        <v>10.840000152587891</v>
      </c>
      <c r="X1679" s="78">
        <v>113.5</v>
      </c>
      <c r="Y1679" s="78">
        <v>102.41000366210938</v>
      </c>
      <c r="Z1679" s="78">
        <v>122.79000091552734</v>
      </c>
      <c r="AA1679" s="78">
        <v>42.380001068115234</v>
      </c>
      <c r="AB1679" s="78">
        <v>3.9700000286102295</v>
      </c>
      <c r="AD1679" s="78">
        <v>75.580001831054688</v>
      </c>
      <c r="AF1679" s="78">
        <v>41.959999084472656</v>
      </c>
      <c r="AH1679" s="78">
        <v>54.830001831054688</v>
      </c>
      <c r="AI1679" s="78">
        <v>62.790000915527344</v>
      </c>
      <c r="AJ1679" s="78">
        <v>27.780000686645508</v>
      </c>
      <c r="AK1679" s="78">
        <v>131.83999633789063</v>
      </c>
      <c r="AL1679" s="78">
        <v>104.12000274658203</v>
      </c>
      <c r="AM1679" s="78">
        <v>61.900001525878906</v>
      </c>
      <c r="AO1679" s="78">
        <v>167.33000183105469</v>
      </c>
      <c r="AU1679" s="78">
        <v>36.680000305175781</v>
      </c>
      <c r="AV1679" s="78">
        <v>42.310001373291016</v>
      </c>
      <c r="AX1679" s="78">
        <v>31.719999313354492</v>
      </c>
    </row>
    <row r="1680" spans="1:50">
      <c r="A1680" s="80">
        <v>45311</v>
      </c>
      <c r="B1680" s="78">
        <v>128.71000671386719</v>
      </c>
      <c r="D1680" s="78">
        <v>128.41999816894531</v>
      </c>
      <c r="E1680" s="78">
        <v>137.16999816894531</v>
      </c>
      <c r="F1680" s="78">
        <v>127.11000061035156</v>
      </c>
      <c r="G1680" s="78">
        <v>103.95999908447266</v>
      </c>
      <c r="I1680" s="78">
        <v>129.5</v>
      </c>
      <c r="J1680" s="78">
        <v>129.5</v>
      </c>
      <c r="K1680" s="78">
        <v>129.5</v>
      </c>
      <c r="M1680" s="78">
        <v>127.62000274658203</v>
      </c>
      <c r="N1680" s="78">
        <v>128.58999633789063</v>
      </c>
      <c r="O1680" s="78">
        <v>129.74000549316406</v>
      </c>
      <c r="P1680" s="78">
        <v>120.33000183105469</v>
      </c>
      <c r="Q1680" s="78">
        <v>120.08000183105469</v>
      </c>
      <c r="R1680" s="78">
        <v>120.02999877929688</v>
      </c>
      <c r="S1680" s="78">
        <v>140.11000061035156</v>
      </c>
      <c r="T1680" s="78">
        <v>139.1199951171875</v>
      </c>
      <c r="U1680" s="78">
        <v>138.63999938964844</v>
      </c>
      <c r="W1680" s="78">
        <v>10.770000457763672</v>
      </c>
      <c r="X1680" s="78">
        <v>118.44000244140625</v>
      </c>
      <c r="Y1680" s="78">
        <v>102.43000030517578</v>
      </c>
      <c r="Z1680" s="78">
        <v>119.62999725341797</v>
      </c>
      <c r="AA1680" s="78">
        <v>44.439998626708984</v>
      </c>
      <c r="AB1680" s="78">
        <v>9.2799997329711914</v>
      </c>
      <c r="AD1680" s="78">
        <v>75.080001831054688</v>
      </c>
      <c r="AF1680" s="78">
        <v>42.139999389648438</v>
      </c>
      <c r="AH1680" s="78">
        <v>55.569999694824219</v>
      </c>
      <c r="AI1680" s="78">
        <v>62.299999237060547</v>
      </c>
      <c r="AJ1680" s="78">
        <v>25.719999313354492</v>
      </c>
      <c r="AK1680" s="78">
        <v>136.1300048828125</v>
      </c>
      <c r="AL1680" s="78">
        <v>105.91999816894531</v>
      </c>
      <c r="AM1680" s="78">
        <v>61.950000762939453</v>
      </c>
      <c r="AO1680" s="78">
        <v>170.99000549316406</v>
      </c>
      <c r="AU1680" s="78">
        <v>38</v>
      </c>
      <c r="AV1680" s="78">
        <v>43.5</v>
      </c>
      <c r="AW1680" s="78">
        <v>56.709999084472656</v>
      </c>
      <c r="AX1680" s="78">
        <v>31.819999694824219</v>
      </c>
    </row>
    <row r="1681" spans="1:50">
      <c r="A1681" s="80">
        <v>45318</v>
      </c>
      <c r="B1681" s="78">
        <v>127.87999725341797</v>
      </c>
      <c r="D1681" s="78">
        <v>127.29000091552734</v>
      </c>
      <c r="E1681" s="78">
        <v>135.83000183105469</v>
      </c>
      <c r="F1681" s="78">
        <v>125.98000335693359</v>
      </c>
      <c r="G1681" s="78">
        <v>102.69999694824219</v>
      </c>
      <c r="I1681" s="78">
        <v>129.64999389648438</v>
      </c>
      <c r="J1681" s="78">
        <v>130.46000671386719</v>
      </c>
      <c r="K1681" s="78">
        <v>129.49000549316406</v>
      </c>
      <c r="M1681" s="78">
        <v>127.08999633789063</v>
      </c>
      <c r="N1681" s="78">
        <v>127.73999786376953</v>
      </c>
      <c r="O1681" s="78">
        <v>129.53999328613281</v>
      </c>
      <c r="P1681" s="78">
        <v>119.16000366210938</v>
      </c>
      <c r="Q1681" s="78">
        <v>118.93000030517578</v>
      </c>
      <c r="R1681" s="78">
        <v>119.37000274658203</v>
      </c>
      <c r="S1681" s="78">
        <v>138.86000061035156</v>
      </c>
      <c r="T1681" s="78">
        <v>137.6199951171875</v>
      </c>
      <c r="U1681" s="78">
        <v>137.69000244140625</v>
      </c>
      <c r="W1681" s="78">
        <v>10.899999618530273</v>
      </c>
      <c r="X1681" s="78">
        <v>122.16000366210938</v>
      </c>
      <c r="Y1681" s="78">
        <v>102.45999908447266</v>
      </c>
      <c r="Z1681" s="78">
        <v>118.08000183105469</v>
      </c>
      <c r="AA1681" s="78">
        <v>43.720001220703125</v>
      </c>
      <c r="AB1681" s="78">
        <v>9.9200000762939453</v>
      </c>
      <c r="AD1681" s="78">
        <v>74.699996948242188</v>
      </c>
      <c r="AF1681" s="78">
        <v>43.310001373291016</v>
      </c>
      <c r="AH1681" s="78">
        <v>55.659999847412109</v>
      </c>
      <c r="AI1681" s="78">
        <v>62.240001678466797</v>
      </c>
      <c r="AJ1681" s="78">
        <v>28.649999618530273</v>
      </c>
      <c r="AK1681" s="78">
        <v>140.72999572753906</v>
      </c>
      <c r="AL1681" s="78">
        <v>108.91999816894531</v>
      </c>
      <c r="AM1681" s="78">
        <v>61.950000762939453</v>
      </c>
      <c r="AO1681" s="78">
        <v>176</v>
      </c>
      <c r="AR1681" s="78">
        <v>22.600000381469727</v>
      </c>
      <c r="AU1681" s="78">
        <v>38.549999237060547</v>
      </c>
      <c r="AV1681" s="78">
        <v>44.669998168945313</v>
      </c>
      <c r="AX1681" s="78">
        <v>31.75</v>
      </c>
    </row>
    <row r="1682" spans="1:50">
      <c r="A1682" s="80">
        <v>45325</v>
      </c>
      <c r="B1682" s="78">
        <v>126.62000274658203</v>
      </c>
      <c r="D1682" s="78">
        <v>125.86000061035156</v>
      </c>
      <c r="E1682" s="78">
        <v>133.02999877929688</v>
      </c>
      <c r="F1682" s="78">
        <v>124.88999938964844</v>
      </c>
      <c r="G1682" s="78">
        <v>102.16999816894531</v>
      </c>
      <c r="I1682" s="78">
        <v>128.72000122070313</v>
      </c>
      <c r="J1682" s="78">
        <v>130</v>
      </c>
      <c r="K1682" s="78">
        <v>128.50999450683594</v>
      </c>
      <c r="M1682" s="78">
        <v>125.51000213623047</v>
      </c>
      <c r="N1682" s="78">
        <v>125.26000213623047</v>
      </c>
      <c r="O1682" s="78">
        <v>128.91000366210938</v>
      </c>
      <c r="P1682" s="78">
        <v>118.48999786376953</v>
      </c>
      <c r="Q1682" s="78">
        <v>118.27999877929688</v>
      </c>
      <c r="R1682" s="78">
        <v>118.59999847412109</v>
      </c>
      <c r="S1682" s="78">
        <v>137.44999694824219</v>
      </c>
      <c r="T1682" s="78">
        <v>136.00999450683594</v>
      </c>
      <c r="U1682" s="78">
        <v>137.11000061035156</v>
      </c>
      <c r="W1682" s="78">
        <v>11.210000038146973</v>
      </c>
      <c r="X1682" s="78">
        <v>120.72000122070313</v>
      </c>
      <c r="Y1682" s="78">
        <v>102.70999908447266</v>
      </c>
      <c r="Z1682" s="78">
        <v>120.44999694824219</v>
      </c>
      <c r="AA1682" s="78">
        <v>45.090000152587891</v>
      </c>
      <c r="AB1682" s="78">
        <v>10</v>
      </c>
      <c r="AD1682" s="78">
        <v>75.699996948242188</v>
      </c>
      <c r="AF1682" s="78">
        <v>43.740001678466797</v>
      </c>
      <c r="AH1682" s="78">
        <v>57.830001831054688</v>
      </c>
      <c r="AI1682" s="78">
        <v>62.400001525878906</v>
      </c>
      <c r="AJ1682" s="78">
        <v>26.399999618530273</v>
      </c>
      <c r="AK1682" s="78">
        <v>146.57000732421875</v>
      </c>
      <c r="AL1682" s="78">
        <v>113.04000091552734</v>
      </c>
      <c r="AM1682" s="78">
        <v>61.819999694824219</v>
      </c>
      <c r="AO1682" s="78">
        <v>180.27000427246094</v>
      </c>
      <c r="AX1682" s="78">
        <v>30.950000762939453</v>
      </c>
    </row>
    <row r="1683" spans="1:50">
      <c r="A1683" s="80">
        <v>45332</v>
      </c>
      <c r="B1683" s="78">
        <v>126.30000305175781</v>
      </c>
      <c r="D1683" s="78">
        <v>125.37000274658203</v>
      </c>
      <c r="E1683" s="78">
        <v>136.36000061035156</v>
      </c>
      <c r="F1683" s="78">
        <v>123.55999755859375</v>
      </c>
      <c r="G1683" s="78">
        <v>100.58000183105469</v>
      </c>
      <c r="I1683" s="78">
        <v>129.14999389648438</v>
      </c>
      <c r="J1683" s="78">
        <v>137.94000244140625</v>
      </c>
      <c r="K1683" s="78">
        <v>124.38999938964844</v>
      </c>
      <c r="M1683" s="78">
        <v>125.94999694824219</v>
      </c>
      <c r="N1683" s="78">
        <v>125.80999755859375</v>
      </c>
      <c r="O1683" s="78">
        <v>129.39999389648438</v>
      </c>
      <c r="P1683" s="78">
        <v>115.26000213623047</v>
      </c>
      <c r="Q1683" s="78">
        <v>115.06999969482422</v>
      </c>
      <c r="R1683" s="78">
        <v>116.97000122070313</v>
      </c>
      <c r="S1683" s="78">
        <v>138.19000244140625</v>
      </c>
      <c r="T1683" s="78">
        <v>136.91000366210938</v>
      </c>
      <c r="U1683" s="78">
        <v>137.80999755859375</v>
      </c>
      <c r="W1683" s="78">
        <v>10.859999656677246</v>
      </c>
      <c r="X1683" s="78">
        <v>120.43000030517578</v>
      </c>
      <c r="Y1683" s="78">
        <v>102.05999755859375</v>
      </c>
      <c r="Z1683" s="78">
        <v>123.58000183105469</v>
      </c>
      <c r="AA1683" s="78">
        <v>44.639999389648438</v>
      </c>
      <c r="AB1683" s="78">
        <v>7.5900001525878906</v>
      </c>
      <c r="AD1683" s="78">
        <v>75.419998168945313</v>
      </c>
      <c r="AF1683" s="78">
        <v>44.099998474121094</v>
      </c>
      <c r="AH1683" s="78">
        <v>57.229999542236328</v>
      </c>
      <c r="AI1683" s="78">
        <v>62.25</v>
      </c>
      <c r="AJ1683" s="78">
        <v>26.379999160766602</v>
      </c>
      <c r="AK1683" s="78">
        <v>151.80000305175781</v>
      </c>
      <c r="AL1683" s="78">
        <v>117.44000244140625</v>
      </c>
      <c r="AM1683" s="78">
        <v>61.909999847412109</v>
      </c>
      <c r="AO1683" s="78">
        <v>185.75999450683594</v>
      </c>
      <c r="AU1683" s="78">
        <v>40.299999237060547</v>
      </c>
      <c r="AV1683" s="78">
        <v>45.369998931884766</v>
      </c>
      <c r="AX1683" s="78">
        <v>31.569999694824219</v>
      </c>
    </row>
    <row r="1684" spans="1:50">
      <c r="A1684" s="80">
        <v>45339</v>
      </c>
      <c r="B1684" s="78">
        <v>126.11000061035156</v>
      </c>
      <c r="D1684" s="78">
        <v>125.04000091552734</v>
      </c>
      <c r="E1684" s="78">
        <v>138.8699951171875</v>
      </c>
      <c r="F1684" s="78">
        <v>122.45999908447266</v>
      </c>
      <c r="G1684" s="78">
        <v>98.790000915527344</v>
      </c>
      <c r="I1684" s="78">
        <v>129.52999877929688</v>
      </c>
      <c r="J1684" s="78">
        <v>130.25</v>
      </c>
      <c r="K1684" s="78">
        <v>129.39999389648438</v>
      </c>
      <c r="M1684" s="78">
        <v>125.38999938964844</v>
      </c>
      <c r="N1684" s="78">
        <v>124.93000030517578</v>
      </c>
      <c r="O1684" s="78">
        <v>129.41999816894531</v>
      </c>
      <c r="P1684" s="78">
        <v>116.22000122070313</v>
      </c>
      <c r="Q1684" s="78">
        <v>115.80999755859375</v>
      </c>
      <c r="R1684" s="78">
        <v>116.87000274658203</v>
      </c>
      <c r="S1684" s="78">
        <v>138.21000671386719</v>
      </c>
      <c r="T1684" s="78">
        <v>136.69000244140625</v>
      </c>
      <c r="U1684" s="78">
        <v>136.72999572753906</v>
      </c>
      <c r="W1684" s="78">
        <v>11</v>
      </c>
      <c r="X1684" s="78">
        <v>122.86000061035156</v>
      </c>
      <c r="Y1684" s="78">
        <v>102.58999633789063</v>
      </c>
      <c r="Z1684" s="78">
        <v>126.26999664306641</v>
      </c>
      <c r="AA1684" s="78">
        <v>45.659999847412109</v>
      </c>
      <c r="AB1684" s="78">
        <v>7.8899998664855957</v>
      </c>
      <c r="AD1684" s="78">
        <v>75.800003051757813</v>
      </c>
      <c r="AF1684" s="78">
        <v>45.990001678466797</v>
      </c>
      <c r="AH1684" s="78">
        <v>57.180000305175781</v>
      </c>
      <c r="AI1684" s="78">
        <v>62.610000610351563</v>
      </c>
      <c r="AJ1684" s="78">
        <v>25.879999160766602</v>
      </c>
      <c r="AK1684" s="78">
        <v>156.44000244140625</v>
      </c>
      <c r="AL1684" s="78">
        <v>121.13999938964844</v>
      </c>
      <c r="AM1684" s="78">
        <v>61.950000762939453</v>
      </c>
      <c r="AO1684" s="78">
        <v>189.8800048828125</v>
      </c>
      <c r="AU1684" s="78">
        <v>45.369998931884766</v>
      </c>
      <c r="AV1684" s="78">
        <v>43.459999084472656</v>
      </c>
      <c r="AX1684" s="78">
        <v>31.5</v>
      </c>
    </row>
    <row r="1685" spans="1:50">
      <c r="A1685" s="80">
        <v>45346</v>
      </c>
      <c r="B1685" s="78">
        <v>126.25</v>
      </c>
      <c r="D1685" s="78">
        <v>125.98000335693359</v>
      </c>
      <c r="E1685" s="78">
        <v>139.52999877929688</v>
      </c>
      <c r="F1685" s="78">
        <v>123.23999786376953</v>
      </c>
      <c r="G1685" s="78">
        <v>99.489997863769531</v>
      </c>
      <c r="I1685" s="78">
        <v>127.16999816894531</v>
      </c>
      <c r="J1685" s="78">
        <v>129.83000183105469</v>
      </c>
      <c r="K1685" s="78">
        <v>126.63999938964844</v>
      </c>
      <c r="M1685" s="78">
        <v>126</v>
      </c>
      <c r="N1685" s="78">
        <v>126.11000061035156</v>
      </c>
      <c r="O1685" s="78">
        <v>129.1300048828125</v>
      </c>
      <c r="P1685" s="78">
        <v>116.26999664306641</v>
      </c>
      <c r="Q1685" s="78">
        <v>115.93000030517578</v>
      </c>
      <c r="R1685" s="78">
        <v>116.08000183105469</v>
      </c>
      <c r="S1685" s="78">
        <v>138.17999267578125</v>
      </c>
      <c r="T1685" s="78">
        <v>137.60000610351563</v>
      </c>
      <c r="U1685" s="78">
        <v>136.1300048828125</v>
      </c>
      <c r="W1685" s="78">
        <v>10.619999885559082</v>
      </c>
      <c r="X1685" s="78">
        <v>126.23000335693359</v>
      </c>
      <c r="Y1685" s="78">
        <v>104</v>
      </c>
      <c r="Z1685" s="78">
        <v>126.58999633789063</v>
      </c>
      <c r="AA1685" s="78">
        <v>45.689998626708984</v>
      </c>
      <c r="AB1685" s="78">
        <v>7.2199997901916504</v>
      </c>
      <c r="AD1685" s="78">
        <v>75.69000244140625</v>
      </c>
      <c r="AF1685" s="78">
        <v>46.009998321533203</v>
      </c>
      <c r="AH1685" s="78">
        <v>57.540000915527344</v>
      </c>
      <c r="AI1685" s="78">
        <v>62.209999084472656</v>
      </c>
      <c r="AJ1685" s="78">
        <v>26.219999313354492</v>
      </c>
      <c r="AK1685" s="78">
        <v>161.08000183105469</v>
      </c>
      <c r="AL1685" s="78">
        <v>124.13999938964844</v>
      </c>
      <c r="AM1685" s="78">
        <v>65.139999389648438</v>
      </c>
      <c r="AO1685" s="78">
        <v>196.74000549316406</v>
      </c>
      <c r="AU1685" s="78">
        <v>44.5</v>
      </c>
      <c r="AX1685" s="78">
        <v>31.280000686645508</v>
      </c>
    </row>
    <row r="1686" spans="1:50">
      <c r="A1686" s="80">
        <v>45353</v>
      </c>
      <c r="B1686" s="78">
        <v>126.06999969482422</v>
      </c>
      <c r="D1686" s="78">
        <v>125.70999908447266</v>
      </c>
      <c r="E1686" s="78">
        <v>139.39999389648438</v>
      </c>
      <c r="F1686" s="78">
        <v>123.11000061035156</v>
      </c>
      <c r="G1686" s="78">
        <v>99.779998779296875</v>
      </c>
      <c r="I1686" s="78">
        <v>127.40000152587891</v>
      </c>
      <c r="J1686" s="78">
        <v>130.08999633789063</v>
      </c>
      <c r="K1686" s="78">
        <v>126.87000274658203</v>
      </c>
      <c r="M1686" s="78">
        <v>125.68000030517578</v>
      </c>
      <c r="N1686" s="78">
        <v>125.59999847412109</v>
      </c>
      <c r="O1686" s="78">
        <v>129.69000244140625</v>
      </c>
      <c r="P1686" s="78">
        <v>116.19999694824219</v>
      </c>
      <c r="Q1686" s="78">
        <v>115.87999725341797</v>
      </c>
      <c r="R1686" s="78">
        <v>116.19999694824219</v>
      </c>
      <c r="S1686" s="78">
        <v>137.6199951171875</v>
      </c>
      <c r="T1686" s="78">
        <v>136.91000366210938</v>
      </c>
      <c r="U1686" s="78">
        <v>136.22000122070313</v>
      </c>
      <c r="W1686" s="78">
        <v>10.689999580383301</v>
      </c>
      <c r="X1686" s="78">
        <v>130.22999572753906</v>
      </c>
      <c r="Y1686" s="78">
        <v>104.73999786376953</v>
      </c>
      <c r="Z1686" s="78">
        <v>123.54000091552734</v>
      </c>
      <c r="AA1686" s="78">
        <v>45.509998321533203</v>
      </c>
      <c r="AB1686" s="78">
        <v>9.8999996185302734</v>
      </c>
      <c r="AD1686" s="78">
        <v>75.879997253417969</v>
      </c>
      <c r="AF1686" s="78">
        <v>46.810001373291016</v>
      </c>
      <c r="AH1686" s="78">
        <v>57.459999084472656</v>
      </c>
      <c r="AI1686" s="78">
        <v>62.540000915527344</v>
      </c>
      <c r="AJ1686" s="78">
        <v>26.180000305175781</v>
      </c>
      <c r="AK1686" s="78">
        <v>165.72000122070313</v>
      </c>
      <c r="AL1686" s="78">
        <v>126.86000061035156</v>
      </c>
      <c r="AM1686" s="78">
        <v>70.05999755859375</v>
      </c>
      <c r="AO1686" s="78">
        <v>205.55000305175781</v>
      </c>
      <c r="AV1686" s="78">
        <v>45.470001220703125</v>
      </c>
      <c r="AX1686" s="78">
        <v>31.020000457763672</v>
      </c>
    </row>
    <row r="1687" spans="1:50">
      <c r="A1687" s="80">
        <v>45360</v>
      </c>
      <c r="B1687" s="78">
        <v>125.87999725341797</v>
      </c>
      <c r="D1687" s="78">
        <v>125.25</v>
      </c>
      <c r="E1687" s="78">
        <v>138.10000610351563</v>
      </c>
      <c r="F1687" s="78">
        <v>123.16999816894531</v>
      </c>
      <c r="G1687" s="78">
        <v>97.660003662109375</v>
      </c>
      <c r="I1687" s="78">
        <v>128.05000305175781</v>
      </c>
      <c r="J1687" s="78">
        <v>129.69000244140625</v>
      </c>
      <c r="K1687" s="78">
        <v>127.58000183105469</v>
      </c>
      <c r="M1687" s="78">
        <v>125.58000183105469</v>
      </c>
      <c r="N1687" s="78">
        <v>125.11000061035156</v>
      </c>
      <c r="O1687" s="78">
        <v>129.67999267578125</v>
      </c>
      <c r="P1687" s="78">
        <v>116.25</v>
      </c>
      <c r="Q1687" s="78">
        <v>115.63999938964844</v>
      </c>
      <c r="R1687" s="78">
        <v>117.29000091552734</v>
      </c>
      <c r="S1687" s="78">
        <v>137.39999389648438</v>
      </c>
      <c r="T1687" s="78">
        <v>136.57000732421875</v>
      </c>
      <c r="U1687" s="78">
        <v>136.30999755859375</v>
      </c>
      <c r="W1687" s="78">
        <v>10.779999732971191</v>
      </c>
      <c r="X1687" s="78">
        <v>137.07000732421875</v>
      </c>
      <c r="Y1687" s="78">
        <v>104.80999755859375</v>
      </c>
      <c r="Z1687" s="78">
        <v>126.79000091552734</v>
      </c>
      <c r="AA1687" s="78">
        <v>45.720001220703125</v>
      </c>
      <c r="AB1687" s="78">
        <v>9.8400001525878906</v>
      </c>
      <c r="AD1687" s="78">
        <v>76.400001525878906</v>
      </c>
      <c r="AF1687" s="78">
        <v>45.409999847412109</v>
      </c>
      <c r="AH1687" s="78">
        <v>59.970001220703125</v>
      </c>
      <c r="AI1687" s="78">
        <v>62.630001068115234</v>
      </c>
      <c r="AJ1687" s="78">
        <v>26.889999389648438</v>
      </c>
      <c r="AK1687" s="78">
        <v>171.30999755859375</v>
      </c>
      <c r="AL1687" s="78">
        <v>131.30000305175781</v>
      </c>
      <c r="AM1687" s="78">
        <v>75.029998779296875</v>
      </c>
      <c r="AO1687" s="78">
        <v>211.16999816894531</v>
      </c>
      <c r="AU1687" s="78">
        <v>42.860000610351563</v>
      </c>
      <c r="AV1687" s="78">
        <v>46.080001831054688</v>
      </c>
      <c r="AX1687" s="78">
        <v>31.600000381469727</v>
      </c>
    </row>
    <row r="1688" spans="1:50">
      <c r="A1688" s="80">
        <v>45367</v>
      </c>
      <c r="B1688" s="78">
        <v>128.30999755859375</v>
      </c>
      <c r="D1688" s="78">
        <v>128.10000610351563</v>
      </c>
      <c r="E1688" s="78">
        <v>136.78999328613281</v>
      </c>
      <c r="F1688" s="78">
        <v>125.90000152587891</v>
      </c>
      <c r="G1688" s="78">
        <v>101.66000366210938</v>
      </c>
      <c r="I1688" s="78">
        <v>129.05999755859375</v>
      </c>
      <c r="J1688" s="78">
        <v>129.72999572753906</v>
      </c>
      <c r="K1688" s="78">
        <v>128.92999267578125</v>
      </c>
      <c r="M1688" s="78">
        <v>127.83000183105469</v>
      </c>
      <c r="N1688" s="78">
        <v>128.96000671386719</v>
      </c>
      <c r="O1688" s="78">
        <v>130.75</v>
      </c>
      <c r="P1688" s="78">
        <v>118.15000152587891</v>
      </c>
      <c r="Q1688" s="78">
        <v>117.98000335693359</v>
      </c>
      <c r="R1688" s="78">
        <v>118.33999633789063</v>
      </c>
      <c r="S1688" s="78">
        <v>139.19000244140625</v>
      </c>
      <c r="T1688" s="78">
        <v>138.19999694824219</v>
      </c>
      <c r="U1688" s="78">
        <v>138.05999755859375</v>
      </c>
      <c r="W1688" s="78">
        <v>10.949999809265137</v>
      </c>
      <c r="X1688" s="78">
        <v>141.91999816894531</v>
      </c>
      <c r="Y1688" s="78">
        <v>104.58000183105469</v>
      </c>
      <c r="Z1688" s="78">
        <v>123.31999969482422</v>
      </c>
      <c r="AA1688" s="78">
        <v>43.310001373291016</v>
      </c>
      <c r="AB1688" s="78">
        <v>9.8400001525878906</v>
      </c>
      <c r="AD1688" s="78">
        <v>75.870002746582031</v>
      </c>
      <c r="AF1688" s="78">
        <v>45.209999084472656</v>
      </c>
      <c r="AH1688" s="78">
        <v>64.169998168945313</v>
      </c>
      <c r="AI1688" s="78">
        <v>62.540000915527344</v>
      </c>
      <c r="AJ1688" s="78">
        <v>27</v>
      </c>
      <c r="AK1688" s="78">
        <v>176.6199951171875</v>
      </c>
      <c r="AL1688" s="78">
        <v>135.17999267578125</v>
      </c>
      <c r="AM1688" s="78">
        <v>79.94000244140625</v>
      </c>
      <c r="AO1688" s="78">
        <v>212.38999938964844</v>
      </c>
      <c r="AU1688" s="78">
        <v>46</v>
      </c>
      <c r="AV1688" s="78">
        <v>46.279998779296875</v>
      </c>
      <c r="AX1688" s="78">
        <v>30.309999465942383</v>
      </c>
    </row>
    <row r="1689" spans="1:50">
      <c r="A1689" s="80">
        <v>45374</v>
      </c>
      <c r="B1689" s="78">
        <v>131.16000366210938</v>
      </c>
      <c r="D1689" s="78">
        <v>131.42999267578125</v>
      </c>
      <c r="E1689" s="78">
        <v>141.35000610351563</v>
      </c>
      <c r="F1689" s="78">
        <v>129.86000061035156</v>
      </c>
      <c r="G1689" s="78">
        <v>104.37999725341797</v>
      </c>
      <c r="I1689" s="78">
        <v>130.22000122070313</v>
      </c>
      <c r="J1689" s="78">
        <v>130.22999572753906</v>
      </c>
      <c r="K1689" s="78">
        <v>130.22000122070313</v>
      </c>
      <c r="M1689" s="78">
        <v>128.89999389648438</v>
      </c>
      <c r="N1689" s="78">
        <v>129.30000305175781</v>
      </c>
      <c r="O1689" s="78">
        <v>131.92999267578125</v>
      </c>
      <c r="P1689" s="78">
        <v>123.19000244140625</v>
      </c>
      <c r="Q1689" s="78">
        <v>123.09999847412109</v>
      </c>
      <c r="R1689" s="78">
        <v>122.41999816894531</v>
      </c>
      <c r="S1689" s="78">
        <v>141.05999755859375</v>
      </c>
      <c r="T1689" s="78">
        <v>140.39999389648438</v>
      </c>
      <c r="U1689" s="78">
        <v>140.08000183105469</v>
      </c>
      <c r="W1689" s="78">
        <v>10.770000457763672</v>
      </c>
      <c r="X1689" s="78">
        <v>149.58000183105469</v>
      </c>
      <c r="Y1689" s="78">
        <v>105.73000335693359</v>
      </c>
      <c r="Z1689" s="78">
        <v>119.91999816894531</v>
      </c>
      <c r="AA1689" s="78">
        <v>43.650001525878906</v>
      </c>
      <c r="AB1689" s="78">
        <v>10.359999656677246</v>
      </c>
      <c r="AD1689" s="78">
        <v>75.260002136230469</v>
      </c>
      <c r="AF1689" s="78">
        <v>48.599998474121094</v>
      </c>
      <c r="AH1689" s="78">
        <v>69.839996337890625</v>
      </c>
      <c r="AI1689" s="78">
        <v>62.639999389648438</v>
      </c>
      <c r="AJ1689" s="78">
        <v>29.040000915527344</v>
      </c>
      <c r="AK1689" s="78">
        <v>184.24000549316406</v>
      </c>
      <c r="AL1689" s="78">
        <v>138.39999389648438</v>
      </c>
      <c r="AM1689" s="78">
        <v>82.900001525878906</v>
      </c>
      <c r="AO1689" s="78">
        <v>218.57000732421875</v>
      </c>
      <c r="AX1689" s="78">
        <v>31.270000457763672</v>
      </c>
    </row>
    <row r="1690" spans="1:50">
      <c r="A1690" s="80">
        <v>45381</v>
      </c>
      <c r="B1690" s="78">
        <v>132.82000732421875</v>
      </c>
      <c r="D1690" s="78">
        <v>133.33000183105469</v>
      </c>
      <c r="E1690" s="78">
        <v>140.77000427246094</v>
      </c>
      <c r="F1690" s="78">
        <v>131.67999267578125</v>
      </c>
      <c r="G1690" s="78">
        <v>116.18000030517578</v>
      </c>
      <c r="I1690" s="78">
        <v>130.94999694824219</v>
      </c>
      <c r="J1690" s="78">
        <v>131.64999389648438</v>
      </c>
      <c r="K1690" s="78">
        <v>130.64999389648438</v>
      </c>
      <c r="M1690" s="78">
        <v>130.33000183105469</v>
      </c>
      <c r="N1690" s="78">
        <v>131.47999572753906</v>
      </c>
      <c r="O1690" s="78">
        <v>132.22000122070313</v>
      </c>
      <c r="P1690" s="78">
        <v>126.16999816894531</v>
      </c>
      <c r="Q1690" s="78">
        <v>126.12000274658203</v>
      </c>
      <c r="R1690" s="78">
        <v>124.63999938964844</v>
      </c>
      <c r="S1690" s="78">
        <v>142.64999389648438</v>
      </c>
      <c r="T1690" s="78">
        <v>141.94000244140625</v>
      </c>
      <c r="U1690" s="78">
        <v>141.30000305175781</v>
      </c>
      <c r="W1690" s="78">
        <v>10.670000076293945</v>
      </c>
      <c r="X1690" s="78">
        <v>152.80999755859375</v>
      </c>
      <c r="Y1690" s="78">
        <v>106.43000030517578</v>
      </c>
      <c r="Z1690" s="78">
        <v>126.93000030517578</v>
      </c>
      <c r="AA1690" s="78">
        <v>42.909999847412109</v>
      </c>
      <c r="AB1690" s="78">
        <v>10.479999542236328</v>
      </c>
      <c r="AD1690" s="78">
        <v>74.720001220703125</v>
      </c>
      <c r="AF1690" s="78">
        <v>49.509998321533203</v>
      </c>
      <c r="AH1690" s="78">
        <v>71.760002136230469</v>
      </c>
      <c r="AI1690" s="78">
        <v>62.220001220703125</v>
      </c>
      <c r="AJ1690" s="78">
        <v>26.899999618530273</v>
      </c>
      <c r="AK1690" s="78">
        <v>191.38999938964844</v>
      </c>
      <c r="AL1690" s="78">
        <v>143.80999755859375</v>
      </c>
      <c r="AM1690" s="78">
        <v>85</v>
      </c>
      <c r="AO1690" s="78">
        <v>222.64999389648438</v>
      </c>
      <c r="AV1690" s="78">
        <v>47.959999084472656</v>
      </c>
      <c r="AX1690" s="78">
        <v>31.430000305175781</v>
      </c>
    </row>
    <row r="1691" spans="1:50">
      <c r="A1691" s="80">
        <v>45388</v>
      </c>
      <c r="B1691" s="78">
        <v>133.00999450683594</v>
      </c>
      <c r="D1691" s="78">
        <v>133.46000671386719</v>
      </c>
      <c r="E1691" s="78">
        <v>142.05999755859375</v>
      </c>
      <c r="F1691" s="78">
        <v>131.52000427246094</v>
      </c>
      <c r="G1691" s="78">
        <v>116.25</v>
      </c>
      <c r="I1691" s="78">
        <v>131.22000122070313</v>
      </c>
      <c r="J1691" s="78">
        <v>131.72999572753906</v>
      </c>
      <c r="K1691" s="78">
        <v>131.05000305175781</v>
      </c>
      <c r="M1691" s="78">
        <v>130.41999816894531</v>
      </c>
      <c r="N1691" s="78">
        <v>131.50999450683594</v>
      </c>
      <c r="O1691" s="78">
        <v>132.77000427246094</v>
      </c>
      <c r="P1691" s="78">
        <v>126.19000244140625</v>
      </c>
      <c r="Q1691" s="78">
        <v>126.19000244140625</v>
      </c>
      <c r="R1691" s="78">
        <v>124.65000152587891</v>
      </c>
      <c r="S1691" s="78">
        <v>142.78999328613281</v>
      </c>
      <c r="T1691" s="78">
        <v>142.25999450683594</v>
      </c>
      <c r="U1691" s="78">
        <v>141.64999389648438</v>
      </c>
      <c r="W1691" s="78">
        <v>10.930000305175781</v>
      </c>
      <c r="X1691" s="78">
        <v>163.1300048828125</v>
      </c>
      <c r="Y1691" s="78">
        <v>105.76999664306641</v>
      </c>
      <c r="Z1691" s="78">
        <v>124.51999664306641</v>
      </c>
      <c r="AA1691" s="78">
        <v>43.25</v>
      </c>
      <c r="AB1691" s="78">
        <v>10.329999923706055</v>
      </c>
      <c r="AD1691" s="78">
        <v>76.410003662109375</v>
      </c>
      <c r="AF1691" s="78">
        <v>49.700000762939453</v>
      </c>
      <c r="AH1691" s="78">
        <v>72.819999694824219</v>
      </c>
      <c r="AI1691" s="78">
        <v>62.310001373291016</v>
      </c>
      <c r="AJ1691" s="78">
        <v>31.329999923706055</v>
      </c>
      <c r="AK1691" s="78">
        <v>200.3699951171875</v>
      </c>
      <c r="AL1691" s="78">
        <v>153.57000732421875</v>
      </c>
      <c r="AM1691" s="78">
        <v>88.169998168945313</v>
      </c>
      <c r="AO1691" s="78">
        <v>227.08999633789063</v>
      </c>
      <c r="AV1691" s="78">
        <v>48.669998168945313</v>
      </c>
      <c r="AX1691" s="78">
        <v>31.309999465942383</v>
      </c>
    </row>
    <row r="1692" spans="1:50">
      <c r="A1692" s="80">
        <v>45395</v>
      </c>
      <c r="B1692" s="78">
        <v>132.71000671386719</v>
      </c>
      <c r="D1692" s="78">
        <v>133.00999450683594</v>
      </c>
      <c r="E1692" s="78">
        <v>141.6199951171875</v>
      </c>
      <c r="F1692" s="78">
        <v>130.94999694824219</v>
      </c>
      <c r="G1692" s="78">
        <v>115.98000335693359</v>
      </c>
      <c r="I1692" s="78">
        <v>131.64999389648438</v>
      </c>
      <c r="J1692" s="78">
        <v>132.11000061035156</v>
      </c>
      <c r="K1692" s="78">
        <v>131.5</v>
      </c>
      <c r="M1692" s="78">
        <v>130.66999816894531</v>
      </c>
      <c r="N1692" s="78">
        <v>131.89999389648438</v>
      </c>
      <c r="O1692" s="78">
        <v>132.80000305175781</v>
      </c>
      <c r="P1692" s="78">
        <v>125.34999847412109</v>
      </c>
      <c r="Q1692" s="78">
        <v>125.11000061035156</v>
      </c>
      <c r="R1692" s="78">
        <v>124.73000335693359</v>
      </c>
      <c r="S1692" s="78">
        <v>143.16000366210938</v>
      </c>
      <c r="T1692" s="78">
        <v>142.44000244140625</v>
      </c>
      <c r="U1692" s="78">
        <v>142.27000427246094</v>
      </c>
      <c r="W1692" s="78">
        <v>11.319999694824219</v>
      </c>
      <c r="X1692" s="78">
        <v>169.21000671386719</v>
      </c>
      <c r="Y1692" s="78">
        <v>105.91999816894531</v>
      </c>
      <c r="Z1692" s="78">
        <v>125.59999847412109</v>
      </c>
      <c r="AA1692" s="78">
        <v>43.169998168945313</v>
      </c>
      <c r="AB1692" s="78">
        <v>10.649999618530273</v>
      </c>
      <c r="AD1692" s="78">
        <v>75.949996948242188</v>
      </c>
      <c r="AF1692" s="78">
        <v>49.669998168945313</v>
      </c>
      <c r="AH1692" s="78">
        <v>72.389999389648438</v>
      </c>
      <c r="AI1692" s="78">
        <v>61.900001525878906</v>
      </c>
      <c r="AJ1692" s="78">
        <v>31.600000381469727</v>
      </c>
      <c r="AK1692" s="78">
        <v>205.30999755859375</v>
      </c>
      <c r="AL1692" s="78">
        <v>156.25</v>
      </c>
      <c r="AM1692" s="78">
        <v>88.970001220703125</v>
      </c>
      <c r="AO1692" s="78">
        <v>229.1300048828125</v>
      </c>
      <c r="AT1692" s="78">
        <v>169.33000183105469</v>
      </c>
      <c r="AU1692" s="78">
        <v>45.509998321533203</v>
      </c>
      <c r="AV1692" s="78">
        <v>46.419998168945313</v>
      </c>
      <c r="AX1692" s="78">
        <v>33.439998626708984</v>
      </c>
    </row>
    <row r="1693" spans="1:50">
      <c r="A1693" s="80">
        <v>45402</v>
      </c>
      <c r="B1693" s="78">
        <v>132.08000183105469</v>
      </c>
      <c r="D1693" s="78">
        <v>132.30000305175781</v>
      </c>
      <c r="E1693" s="78">
        <v>141.10000610351563</v>
      </c>
      <c r="F1693" s="78">
        <v>130</v>
      </c>
      <c r="G1693" s="78">
        <v>111.87000274658203</v>
      </c>
      <c r="I1693" s="78">
        <v>131.25999450683594</v>
      </c>
      <c r="J1693" s="78">
        <v>132.41000366210938</v>
      </c>
      <c r="K1693" s="78">
        <v>130.83000183105469</v>
      </c>
      <c r="M1693" s="78">
        <v>130.55999755859375</v>
      </c>
      <c r="N1693" s="78">
        <v>131.71000671386719</v>
      </c>
      <c r="O1693" s="78">
        <v>132.75999450683594</v>
      </c>
      <c r="P1693" s="78">
        <v>124.12999725341797</v>
      </c>
      <c r="Q1693" s="78">
        <v>123.83000183105469</v>
      </c>
      <c r="R1693" s="78">
        <v>123.81999969482422</v>
      </c>
      <c r="S1693" s="78">
        <v>142.24000549316406</v>
      </c>
      <c r="T1693" s="78">
        <v>141.66000366210938</v>
      </c>
      <c r="U1693" s="78">
        <v>141.6300048828125</v>
      </c>
      <c r="W1693" s="78">
        <v>11.590000152587891</v>
      </c>
      <c r="X1693" s="78">
        <v>174.32000732421875</v>
      </c>
      <c r="Y1693" s="78">
        <v>105.81999969482422</v>
      </c>
      <c r="Z1693" s="78">
        <v>125.29000091552734</v>
      </c>
      <c r="AA1693" s="78">
        <v>42.979999542236328</v>
      </c>
      <c r="AB1693" s="78">
        <v>10.550000190734863</v>
      </c>
      <c r="AD1693" s="78">
        <v>77.25</v>
      </c>
      <c r="AF1693" s="78">
        <v>49.799999237060547</v>
      </c>
      <c r="AH1693" s="78">
        <v>72.099998474121094</v>
      </c>
      <c r="AI1693" s="78">
        <v>62.840000152587891</v>
      </c>
      <c r="AJ1693" s="78">
        <v>32.200000762939453</v>
      </c>
      <c r="AK1693" s="78">
        <v>205.75</v>
      </c>
      <c r="AL1693" s="78">
        <v>158.71000671386719</v>
      </c>
      <c r="AM1693" s="78">
        <v>90.660003662109375</v>
      </c>
      <c r="AO1693" s="78">
        <v>230.28999328613281</v>
      </c>
      <c r="AV1693" s="78">
        <v>50.110000610351563</v>
      </c>
      <c r="AX1693" s="78">
        <v>33.650001525878906</v>
      </c>
    </row>
    <row r="1694" spans="1:50">
      <c r="A1694" s="80">
        <v>45409</v>
      </c>
      <c r="B1694" s="78">
        <v>132.00999450683594</v>
      </c>
      <c r="D1694" s="78">
        <v>132.24000549316406</v>
      </c>
      <c r="E1694" s="78">
        <v>141.92999267578125</v>
      </c>
      <c r="F1694" s="78">
        <v>129.72999572753906</v>
      </c>
      <c r="G1694" s="78">
        <v>115.56999969482422</v>
      </c>
      <c r="I1694" s="78">
        <v>131.14999389648438</v>
      </c>
      <c r="J1694" s="78">
        <v>132.05999755859375</v>
      </c>
      <c r="K1694" s="78">
        <v>130.80999755859375</v>
      </c>
      <c r="M1694" s="78">
        <v>130.07000732421875</v>
      </c>
      <c r="N1694" s="78">
        <v>130.86000061035156</v>
      </c>
      <c r="O1694" s="78">
        <v>132.67999267578125</v>
      </c>
      <c r="P1694" s="78">
        <v>124.20999908447266</v>
      </c>
      <c r="Q1694" s="78">
        <v>123.91000366210938</v>
      </c>
      <c r="R1694" s="78">
        <v>125.09999847412109</v>
      </c>
      <c r="S1694" s="78">
        <v>142.08000183105469</v>
      </c>
      <c r="T1694" s="78">
        <v>141.50999450683594</v>
      </c>
      <c r="U1694" s="78">
        <v>141.42999267578125</v>
      </c>
      <c r="W1694" s="78">
        <v>11.399999618530273</v>
      </c>
      <c r="X1694" s="78">
        <v>174.83000183105469</v>
      </c>
      <c r="Y1694" s="78">
        <v>106.26000213623047</v>
      </c>
      <c r="Z1694" s="78">
        <v>126.22000122070313</v>
      </c>
      <c r="AA1694" s="78">
        <v>42.869998931884766</v>
      </c>
      <c r="AB1694" s="78">
        <v>10.060000419616699</v>
      </c>
      <c r="AD1694" s="78">
        <v>77.849998474121094</v>
      </c>
      <c r="AF1694" s="78">
        <v>49.479999542236328</v>
      </c>
      <c r="AH1694" s="78">
        <v>71.639999389648438</v>
      </c>
      <c r="AI1694" s="78">
        <v>62.259998321533203</v>
      </c>
      <c r="AJ1694" s="78">
        <v>26.389999389648438</v>
      </c>
      <c r="AK1694" s="78">
        <v>207.97000122070313</v>
      </c>
      <c r="AL1694" s="78">
        <v>161.47999572753906</v>
      </c>
      <c r="AM1694" s="78">
        <v>91.080001831054688</v>
      </c>
      <c r="AO1694" s="78">
        <v>227.05000305175781</v>
      </c>
      <c r="AR1694" s="78">
        <v>24.670000076293945</v>
      </c>
      <c r="AU1694" s="78">
        <v>44</v>
      </c>
      <c r="AV1694" s="78">
        <v>46.459999084472656</v>
      </c>
      <c r="AX1694" s="78">
        <v>33.360000610351563</v>
      </c>
    </row>
    <row r="1695" spans="1:50">
      <c r="A1695" s="80">
        <v>45416</v>
      </c>
    </row>
    <row r="1696" spans="1:50">
      <c r="A1696" s="80">
        <v>45423</v>
      </c>
    </row>
    <row r="1697" spans="1:1">
      <c r="A1697" s="80">
        <v>45430</v>
      </c>
    </row>
    <row r="1698" spans="1:1">
      <c r="A1698" s="80">
        <v>45437</v>
      </c>
    </row>
    <row r="1699" spans="1:1">
      <c r="A1699" s="80">
        <v>45444</v>
      </c>
    </row>
  </sheetData>
  <hyperlinks>
    <hyperlink ref="BE7" r:id="rId1" xr:uid="{29A546AC-EBF6-48C3-A2A1-4249FF426059}"/>
  </hyperlinks>
  <pageMargins left="0.7" right="0.7" top="0.75" bottom="0.75" header="0.3" footer="0.3"/>
  <pageSetup orientation="portrait" horizontalDpi="1200" verticalDpi="12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EE6B4-4711-40DD-A6BE-AA970CB0254A}">
  <sheetPr transitionEvaluation="1" codeName="Sheet7"/>
  <dimension ref="A1:CT1699"/>
  <sheetViews>
    <sheetView defaultGridColor="0" colorId="22" workbookViewId="0">
      <pane xSplit="1" ySplit="6" topLeftCell="AZ1672" activePane="bottomRight" state="frozen"/>
      <selection pane="topRight" activeCell="B1" sqref="B1"/>
      <selection pane="bottomLeft" activeCell="A6" sqref="A6"/>
      <selection pane="bottomRight" sqref="A1:AZ1710"/>
    </sheetView>
  </sheetViews>
  <sheetFormatPr defaultColWidth="10.6640625" defaultRowHeight="12.75"/>
  <cols>
    <col min="1" max="1" width="8.21875" style="11" bestFit="1" customWidth="1"/>
    <col min="2" max="3" width="10.109375" style="16" customWidth="1"/>
    <col min="4" max="4" width="1.44140625" style="11" customWidth="1"/>
    <col min="5" max="6" width="10" style="16" customWidth="1"/>
    <col min="7" max="7" width="1.44140625" style="11" customWidth="1"/>
    <col min="8" max="8" width="10.5546875" style="16" customWidth="1"/>
    <col min="9" max="9" width="9.5546875" style="16" customWidth="1"/>
    <col min="10" max="10" width="10.5546875" style="16" customWidth="1"/>
    <col min="11" max="11" width="9.77734375" style="16" customWidth="1"/>
    <col min="12" max="12" width="3.33203125" style="11" customWidth="1"/>
    <col min="13" max="13" width="8.21875" style="11" customWidth="1"/>
    <col min="14" max="14" width="8.5546875" style="15" customWidth="1"/>
    <col min="15" max="15" width="8" style="15" customWidth="1"/>
    <col min="16" max="16" width="8.5546875" style="15" customWidth="1"/>
    <col min="17" max="17" width="10" style="15" customWidth="1"/>
    <col min="18" max="18" width="10.5546875" style="11" customWidth="1"/>
    <col min="19" max="21" width="8.21875" style="11" customWidth="1"/>
    <col min="22" max="22" width="9.88671875" style="15" customWidth="1"/>
    <col min="23" max="23" width="10.21875" style="15" customWidth="1"/>
    <col min="24" max="25" width="9.5546875" style="11" customWidth="1"/>
    <col min="26" max="26" width="8.21875" style="11" customWidth="1"/>
    <col min="27" max="27" width="2.109375" style="11" customWidth="1"/>
    <col min="28" max="28" width="16.33203125" style="15" customWidth="1"/>
    <col min="29" max="29" width="2.109375" style="11" customWidth="1"/>
    <col min="30" max="30" width="8" style="15" customWidth="1"/>
    <col min="31" max="31" width="8.5546875" style="15" customWidth="1"/>
    <col min="32" max="34" width="9.21875" style="15" customWidth="1"/>
    <col min="35" max="44" width="9.44140625" style="15" customWidth="1"/>
    <col min="45" max="46" width="9.77734375" style="15" customWidth="1"/>
    <col min="47" max="53" width="11" style="15" customWidth="1"/>
    <col min="54" max="54" width="11.33203125" style="15" customWidth="1"/>
    <col min="55" max="56" width="8" style="15" customWidth="1"/>
    <col min="57" max="57" width="8.21875" style="11" customWidth="1"/>
    <col min="58" max="58" width="9" style="11" customWidth="1"/>
    <col min="59" max="60" width="8.5546875" style="15" customWidth="1"/>
    <col min="61" max="61" width="8.21875" style="11" customWidth="1"/>
    <col min="62" max="64" width="8.5546875" style="15" customWidth="1"/>
    <col min="65" max="65" width="10.44140625" style="15" customWidth="1"/>
    <col min="66" max="68" width="8" style="15" customWidth="1"/>
    <col min="69" max="69" width="8.21875" style="11" customWidth="1"/>
    <col min="70" max="70" width="9" style="15" customWidth="1"/>
    <col min="71" max="71" width="9.5546875" style="15" customWidth="1"/>
    <col min="72" max="72" width="9.21875" style="15" customWidth="1"/>
    <col min="73" max="73" width="9.6640625" style="15" customWidth="1"/>
    <col min="74" max="78" width="8" style="15" customWidth="1"/>
    <col min="79" max="79" width="2.109375" style="11" customWidth="1"/>
    <col min="80" max="81" width="8.77734375" style="15" customWidth="1"/>
    <col min="82" max="84" width="8.21875" style="11" customWidth="1"/>
    <col min="85" max="85" width="2.109375" style="11" customWidth="1"/>
    <col min="86" max="86" width="8.77734375" style="15" customWidth="1"/>
    <col min="87" max="87" width="8.21875" style="11" customWidth="1"/>
    <col min="88" max="88" width="10.44140625" style="15" customWidth="1"/>
    <col min="89" max="90" width="8.77734375" style="15" customWidth="1"/>
    <col min="91" max="92" width="8" style="15" customWidth="1"/>
    <col min="93" max="93" width="7.77734375" style="15" customWidth="1"/>
    <col min="94" max="94" width="8.6640625" style="15" customWidth="1"/>
    <col min="95" max="96" width="8.21875" style="11" customWidth="1"/>
    <col min="97" max="98" width="9.77734375" style="16" customWidth="1"/>
    <col min="99" max="16384" width="10.6640625" style="11"/>
  </cols>
  <sheetData>
    <row r="1" spans="1:98" ht="15.75">
      <c r="A1" s="12"/>
      <c r="B1" s="13" t="s">
        <v>99</v>
      </c>
      <c r="C1" s="81"/>
      <c r="D1" s="12"/>
      <c r="E1" s="13"/>
      <c r="F1" s="13"/>
      <c r="G1" s="12"/>
      <c r="H1" s="13"/>
      <c r="I1" s="81"/>
      <c r="J1" s="13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S1" s="17" t="s">
        <v>26</v>
      </c>
      <c r="CT1" s="14"/>
    </row>
    <row r="2" spans="1:98" ht="15.75">
      <c r="A2" s="12"/>
      <c r="B2" s="13"/>
      <c r="C2" s="81"/>
      <c r="D2" s="12"/>
      <c r="E2" s="13"/>
      <c r="F2" s="13"/>
      <c r="G2" s="12"/>
      <c r="H2" s="13"/>
      <c r="I2" s="81"/>
      <c r="J2" s="13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S2" s="82" t="s">
        <v>99</v>
      </c>
    </row>
    <row r="3" spans="1:98" s="93" customFormat="1" ht="15">
      <c r="A3" s="67"/>
      <c r="B3" s="83" t="s">
        <v>100</v>
      </c>
      <c r="C3" s="84"/>
      <c r="D3" s="85"/>
      <c r="E3" s="86"/>
      <c r="F3" s="86"/>
      <c r="G3" s="85"/>
      <c r="H3" s="86"/>
      <c r="I3" s="87"/>
      <c r="J3" s="86"/>
      <c r="K3" s="88"/>
      <c r="L3" s="12"/>
      <c r="M3" s="89" t="s">
        <v>101</v>
      </c>
      <c r="N3" s="90"/>
      <c r="O3" s="91"/>
      <c r="P3" s="91"/>
      <c r="Q3" s="91"/>
      <c r="R3" s="43"/>
      <c r="S3" s="43"/>
      <c r="T3" s="43"/>
      <c r="U3" s="43"/>
      <c r="V3" s="43"/>
      <c r="W3" s="43"/>
      <c r="X3" s="43"/>
      <c r="Y3" s="43"/>
      <c r="Z3" s="43"/>
      <c r="AA3" s="43"/>
      <c r="AB3" s="92"/>
      <c r="AC3" s="43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1"/>
      <c r="BQ3" s="92"/>
      <c r="BR3" s="92"/>
      <c r="BS3" s="92"/>
      <c r="BT3" s="92"/>
      <c r="BU3" s="92"/>
      <c r="BV3" s="43"/>
      <c r="BW3" s="92"/>
      <c r="BX3" s="92"/>
      <c r="BY3" s="92"/>
      <c r="BZ3" s="92"/>
      <c r="CA3" s="43"/>
      <c r="CB3" s="43"/>
      <c r="CC3" s="43"/>
      <c r="CD3" s="43"/>
      <c r="CE3" s="43"/>
      <c r="CF3" s="92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67"/>
    </row>
    <row r="4" spans="1:98" ht="15">
      <c r="A4" s="12"/>
      <c r="B4" s="94" t="s">
        <v>102</v>
      </c>
      <c r="C4" s="31"/>
      <c r="D4" s="95"/>
      <c r="E4" s="95" t="s">
        <v>103</v>
      </c>
      <c r="F4" s="96"/>
      <c r="G4" s="97"/>
      <c r="H4" s="95" t="s">
        <v>104</v>
      </c>
      <c r="I4" s="98"/>
      <c r="J4" s="99"/>
      <c r="K4" s="96"/>
      <c r="L4" s="100"/>
      <c r="M4" s="95" t="s">
        <v>30</v>
      </c>
      <c r="N4" s="99"/>
      <c r="O4" s="101"/>
      <c r="P4" s="101"/>
      <c r="Q4" s="101"/>
      <c r="R4" s="92"/>
      <c r="S4" s="92"/>
      <c r="T4" s="92"/>
      <c r="U4" s="92"/>
      <c r="V4" s="92"/>
      <c r="W4" s="101"/>
      <c r="X4" s="92"/>
      <c r="Y4" s="92"/>
      <c r="Z4" s="102"/>
      <c r="AA4" s="12"/>
      <c r="AB4" s="103" t="s">
        <v>103</v>
      </c>
      <c r="AC4" s="12"/>
      <c r="AD4" s="103" t="s">
        <v>105</v>
      </c>
      <c r="AE4" s="92"/>
      <c r="AF4" s="92"/>
      <c r="AG4" s="92"/>
      <c r="AH4" s="92"/>
      <c r="AI4" s="104"/>
      <c r="AJ4" s="104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101"/>
      <c r="BD4" s="101"/>
      <c r="BE4" s="92"/>
      <c r="BF4" s="92"/>
      <c r="BG4" s="101"/>
      <c r="BH4" s="101"/>
      <c r="BI4" s="105"/>
      <c r="BJ4" s="101"/>
      <c r="BK4" s="101"/>
      <c r="BL4" s="101"/>
      <c r="BM4" s="101"/>
      <c r="BN4" s="101"/>
      <c r="BO4" s="101"/>
      <c r="BP4" s="101"/>
      <c r="BQ4" s="92"/>
      <c r="BR4" s="92"/>
      <c r="BS4" s="101"/>
      <c r="BT4" s="101"/>
      <c r="BU4" s="101"/>
      <c r="BV4" s="101"/>
      <c r="BW4" s="101"/>
      <c r="BX4" s="101"/>
      <c r="BY4" s="101"/>
      <c r="BZ4" s="106"/>
      <c r="CA4" s="12"/>
      <c r="CB4" s="107" t="s">
        <v>106</v>
      </c>
      <c r="CC4" s="105"/>
      <c r="CD4" s="105"/>
      <c r="CE4" s="105"/>
      <c r="CF4" s="106"/>
      <c r="CG4" s="12"/>
      <c r="CH4" s="107" t="s">
        <v>107</v>
      </c>
      <c r="CI4" s="92"/>
      <c r="CJ4" s="101"/>
      <c r="CK4" s="105"/>
      <c r="CL4" s="105"/>
      <c r="CM4" s="101"/>
      <c r="CN4" s="101"/>
      <c r="CO4" s="101"/>
      <c r="CP4" s="106"/>
      <c r="CS4" s="108" t="s">
        <v>108</v>
      </c>
      <c r="CT4" s="109"/>
    </row>
    <row r="5" spans="1:98">
      <c r="A5" s="12"/>
      <c r="B5" s="110" t="s">
        <v>38</v>
      </c>
      <c r="C5" s="111"/>
      <c r="D5" s="94"/>
      <c r="E5" s="110" t="s">
        <v>109</v>
      </c>
      <c r="F5" s="112"/>
      <c r="G5" s="113"/>
      <c r="H5" s="110" t="s">
        <v>110</v>
      </c>
      <c r="I5" s="114"/>
      <c r="J5" s="111"/>
      <c r="K5" s="112"/>
      <c r="L5" s="100"/>
      <c r="M5" s="110"/>
      <c r="N5" s="111"/>
      <c r="O5" s="115"/>
      <c r="P5" s="115"/>
      <c r="Q5" s="115"/>
      <c r="R5" s="116"/>
      <c r="S5" s="116"/>
      <c r="T5" s="116"/>
      <c r="U5" s="116"/>
      <c r="V5" s="116"/>
      <c r="W5" s="115"/>
      <c r="X5" s="116"/>
      <c r="Y5" s="116"/>
      <c r="Z5" s="117"/>
      <c r="AA5" s="12"/>
      <c r="AB5" s="118" t="s">
        <v>111</v>
      </c>
      <c r="AC5" s="12"/>
      <c r="AD5" s="118"/>
      <c r="AE5" s="116"/>
      <c r="AF5" s="116"/>
      <c r="AG5" s="116"/>
      <c r="AH5" s="116"/>
      <c r="AI5" s="119"/>
      <c r="AJ5" s="119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5"/>
      <c r="BD5" s="115"/>
      <c r="BE5" s="116"/>
      <c r="BF5" s="116"/>
      <c r="BG5" s="115"/>
      <c r="BH5" s="115"/>
      <c r="BI5" s="120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21"/>
      <c r="CA5" s="12"/>
      <c r="CB5" s="122"/>
      <c r="CC5" s="120"/>
      <c r="CD5" s="120"/>
      <c r="CE5" s="120"/>
      <c r="CF5" s="121"/>
      <c r="CG5" s="12"/>
      <c r="CH5" s="122"/>
      <c r="CI5" s="123"/>
      <c r="CJ5" s="115"/>
      <c r="CK5" s="120"/>
      <c r="CL5" s="120"/>
      <c r="CM5" s="115"/>
      <c r="CN5" s="115"/>
      <c r="CO5" s="115"/>
      <c r="CP5" s="121"/>
      <c r="CS5" s="124" t="s">
        <v>112</v>
      </c>
      <c r="CT5" s="124" t="s">
        <v>112</v>
      </c>
    </row>
    <row r="6" spans="1:98" s="134" customFormat="1" ht="65.25" customHeight="1">
      <c r="A6" s="12"/>
      <c r="B6" s="125" t="s">
        <v>113</v>
      </c>
      <c r="C6" s="125" t="s">
        <v>114</v>
      </c>
      <c r="D6" s="94"/>
      <c r="E6" s="126" t="s">
        <v>115</v>
      </c>
      <c r="F6" s="127" t="s">
        <v>116</v>
      </c>
      <c r="G6" s="113"/>
      <c r="H6" s="126" t="s">
        <v>117</v>
      </c>
      <c r="I6" s="126" t="s">
        <v>115</v>
      </c>
      <c r="J6" s="126" t="s">
        <v>118</v>
      </c>
      <c r="K6" s="126" t="s">
        <v>116</v>
      </c>
      <c r="L6" s="128"/>
      <c r="M6" s="125" t="s">
        <v>119</v>
      </c>
      <c r="N6" s="125" t="s">
        <v>120</v>
      </c>
      <c r="O6" s="125" t="s">
        <v>121</v>
      </c>
      <c r="P6" s="125" t="s">
        <v>122</v>
      </c>
      <c r="Q6" s="125" t="s">
        <v>123</v>
      </c>
      <c r="R6" s="125" t="s">
        <v>124</v>
      </c>
      <c r="S6" s="125" t="s">
        <v>125</v>
      </c>
      <c r="T6" s="125" t="s">
        <v>126</v>
      </c>
      <c r="U6" s="125" t="s">
        <v>127</v>
      </c>
      <c r="V6" s="125" t="s">
        <v>128</v>
      </c>
      <c r="W6" s="129" t="s">
        <v>129</v>
      </c>
      <c r="X6" s="125" t="s">
        <v>130</v>
      </c>
      <c r="Y6" s="125" t="s">
        <v>131</v>
      </c>
      <c r="Z6" s="125" t="s">
        <v>132</v>
      </c>
      <c r="AA6" s="130"/>
      <c r="AB6" s="129" t="s">
        <v>129</v>
      </c>
      <c r="AC6" s="130"/>
      <c r="AD6" s="125" t="s">
        <v>119</v>
      </c>
      <c r="AE6" s="126" t="s">
        <v>133</v>
      </c>
      <c r="AF6" s="126" t="s">
        <v>120</v>
      </c>
      <c r="AG6" s="126" t="s">
        <v>134</v>
      </c>
      <c r="AH6" s="126" t="s">
        <v>135</v>
      </c>
      <c r="AI6" s="126" t="s">
        <v>136</v>
      </c>
      <c r="AJ6" s="126" t="s">
        <v>137</v>
      </c>
      <c r="AK6" s="126" t="s">
        <v>138</v>
      </c>
      <c r="AL6" s="126" t="s">
        <v>139</v>
      </c>
      <c r="AM6" s="126" t="s">
        <v>140</v>
      </c>
      <c r="AN6" s="126" t="s">
        <v>141</v>
      </c>
      <c r="AO6" s="126" t="s">
        <v>142</v>
      </c>
      <c r="AP6" s="126" t="s">
        <v>143</v>
      </c>
      <c r="AQ6" s="126" t="s">
        <v>144</v>
      </c>
      <c r="AR6" s="126" t="s">
        <v>145</v>
      </c>
      <c r="AS6" s="126" t="s">
        <v>146</v>
      </c>
      <c r="AT6" s="126" t="s">
        <v>147</v>
      </c>
      <c r="AU6" s="126" t="s">
        <v>148</v>
      </c>
      <c r="AV6" s="126" t="s">
        <v>149</v>
      </c>
      <c r="AW6" s="126" t="s">
        <v>150</v>
      </c>
      <c r="AX6" s="126" t="s">
        <v>151</v>
      </c>
      <c r="AY6" s="126" t="s">
        <v>152</v>
      </c>
      <c r="AZ6" s="126" t="s">
        <v>153</v>
      </c>
      <c r="BA6" s="126" t="s">
        <v>154</v>
      </c>
      <c r="BB6" s="126" t="s">
        <v>155</v>
      </c>
      <c r="BC6" s="126" t="s">
        <v>156</v>
      </c>
      <c r="BD6" s="126" t="s">
        <v>121</v>
      </c>
      <c r="BE6" s="126" t="s">
        <v>157</v>
      </c>
      <c r="BF6" s="126" t="s">
        <v>158</v>
      </c>
      <c r="BG6" s="126" t="s">
        <v>159</v>
      </c>
      <c r="BH6" s="126" t="s">
        <v>122</v>
      </c>
      <c r="BI6" s="126" t="s">
        <v>160</v>
      </c>
      <c r="BJ6" s="126" t="s">
        <v>161</v>
      </c>
      <c r="BK6" s="126" t="s">
        <v>70</v>
      </c>
      <c r="BL6" s="126" t="s">
        <v>162</v>
      </c>
      <c r="BM6" s="126" t="s">
        <v>163</v>
      </c>
      <c r="BN6" s="126" t="s">
        <v>164</v>
      </c>
      <c r="BO6" s="126" t="s">
        <v>125</v>
      </c>
      <c r="BP6" s="125" t="s">
        <v>126</v>
      </c>
      <c r="BQ6" s="126" t="s">
        <v>127</v>
      </c>
      <c r="BR6" s="126" t="s">
        <v>72</v>
      </c>
      <c r="BS6" s="126" t="s">
        <v>128</v>
      </c>
      <c r="BT6" s="126" t="s">
        <v>165</v>
      </c>
      <c r="BU6" s="126" t="s">
        <v>166</v>
      </c>
      <c r="BV6" s="125" t="s">
        <v>131</v>
      </c>
      <c r="BW6" s="126" t="s">
        <v>167</v>
      </c>
      <c r="BX6" s="126" t="s">
        <v>132</v>
      </c>
      <c r="BY6" s="126" t="s">
        <v>168</v>
      </c>
      <c r="BZ6" s="126" t="s">
        <v>169</v>
      </c>
      <c r="CA6" s="130"/>
      <c r="CB6" s="129" t="s">
        <v>170</v>
      </c>
      <c r="CC6" s="129" t="s">
        <v>171</v>
      </c>
      <c r="CD6" s="131" t="s">
        <v>125</v>
      </c>
      <c r="CE6" s="131" t="s">
        <v>126</v>
      </c>
      <c r="CF6" s="131" t="s">
        <v>172</v>
      </c>
      <c r="CG6" s="130"/>
      <c r="CH6" s="129" t="s">
        <v>171</v>
      </c>
      <c r="CI6" s="131" t="s">
        <v>160</v>
      </c>
      <c r="CJ6" s="126" t="s">
        <v>163</v>
      </c>
      <c r="CK6" s="131" t="s">
        <v>125</v>
      </c>
      <c r="CL6" s="131" t="s">
        <v>126</v>
      </c>
      <c r="CM6" s="129" t="s">
        <v>127</v>
      </c>
      <c r="CN6" s="129" t="s">
        <v>173</v>
      </c>
      <c r="CO6" s="129" t="s">
        <v>174</v>
      </c>
      <c r="CP6" s="129" t="s">
        <v>175</v>
      </c>
      <c r="CQ6" s="132"/>
      <c r="CR6" s="132"/>
      <c r="CS6" s="133" t="s">
        <v>176</v>
      </c>
      <c r="CT6" s="133" t="s">
        <v>177</v>
      </c>
    </row>
    <row r="7" spans="1:98" s="136" customFormat="1">
      <c r="A7" s="11"/>
      <c r="B7" s="16"/>
      <c r="C7" s="16"/>
      <c r="D7" s="71"/>
      <c r="E7" s="16"/>
      <c r="F7" s="16"/>
      <c r="G7" s="71"/>
      <c r="H7" s="16"/>
      <c r="I7" s="135" t="s">
        <v>178</v>
      </c>
      <c r="J7" s="16"/>
      <c r="K7" s="65"/>
      <c r="L7" s="71"/>
      <c r="M7" s="71"/>
      <c r="N7" s="15"/>
      <c r="O7" s="15"/>
      <c r="P7" s="15"/>
      <c r="Q7" s="15"/>
      <c r="R7" s="71"/>
      <c r="S7" s="71"/>
      <c r="T7" s="71"/>
      <c r="U7" s="71"/>
      <c r="V7" s="15"/>
      <c r="W7" s="15"/>
      <c r="X7" s="71"/>
      <c r="Y7" s="71"/>
      <c r="Z7" s="71"/>
      <c r="AA7" s="71"/>
      <c r="AB7" s="93"/>
      <c r="AC7" s="71"/>
      <c r="AD7" s="93"/>
      <c r="AE7" s="93"/>
      <c r="AF7" s="135" t="s">
        <v>179</v>
      </c>
      <c r="AG7" s="135"/>
      <c r="AH7" s="13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71"/>
      <c r="BF7" s="71"/>
      <c r="BG7" s="15"/>
      <c r="BH7" s="15"/>
      <c r="BI7" s="71"/>
      <c r="BJ7" s="15"/>
      <c r="BK7" s="15"/>
      <c r="BL7" s="15"/>
      <c r="BM7" s="15"/>
      <c r="BN7" s="15"/>
      <c r="BO7" s="15"/>
      <c r="BP7" s="15"/>
      <c r="BQ7" s="71"/>
      <c r="BR7" s="93"/>
      <c r="BS7" s="15"/>
      <c r="BT7" s="93"/>
      <c r="BU7" s="15"/>
      <c r="BV7" s="93"/>
      <c r="BW7" s="15"/>
      <c r="BX7" s="15"/>
      <c r="BY7" s="15"/>
      <c r="BZ7" s="15"/>
      <c r="CA7" s="71"/>
      <c r="CB7" s="15"/>
      <c r="CC7" s="15"/>
      <c r="CD7" s="71"/>
      <c r="CE7" s="71"/>
      <c r="CF7" s="71"/>
      <c r="CG7" s="71"/>
      <c r="CH7" s="15"/>
      <c r="CI7" s="71"/>
      <c r="CJ7" s="15"/>
      <c r="CK7" s="15"/>
      <c r="CL7" s="15"/>
      <c r="CM7" s="15"/>
      <c r="CN7" s="15"/>
      <c r="CO7" s="15"/>
      <c r="CP7" s="15"/>
      <c r="CR7" s="67" t="s">
        <v>95</v>
      </c>
      <c r="CS7" s="65"/>
      <c r="CT7" s="65"/>
    </row>
    <row r="8" spans="1:98">
      <c r="A8" s="71">
        <v>33607</v>
      </c>
      <c r="D8" s="71"/>
      <c r="G8" s="71"/>
      <c r="L8" s="71"/>
      <c r="M8" s="71"/>
      <c r="R8" s="71"/>
      <c r="S8" s="71"/>
      <c r="T8" s="71"/>
      <c r="U8" s="71"/>
      <c r="X8" s="71"/>
      <c r="Y8" s="71"/>
      <c r="Z8" s="71"/>
      <c r="AA8" s="71"/>
      <c r="AC8" s="71"/>
      <c r="BE8" s="71"/>
      <c r="BF8" s="71"/>
      <c r="BI8" s="71"/>
      <c r="BQ8" s="71"/>
      <c r="CA8" s="71"/>
      <c r="CD8" s="71"/>
      <c r="CE8" s="71"/>
      <c r="CF8" s="71"/>
      <c r="CG8" s="71"/>
      <c r="CI8" s="71"/>
      <c r="CQ8" s="71"/>
      <c r="CR8" s="71"/>
      <c r="CS8" s="66">
        <v>61</v>
      </c>
    </row>
    <row r="9" spans="1:98">
      <c r="A9" s="71">
        <v>33614</v>
      </c>
      <c r="D9" s="71"/>
      <c r="G9" s="71"/>
      <c r="L9" s="71"/>
      <c r="M9" s="71"/>
      <c r="R9" s="71"/>
      <c r="S9" s="71"/>
      <c r="T9" s="71"/>
      <c r="U9" s="71"/>
      <c r="X9" s="71"/>
      <c r="Y9" s="71"/>
      <c r="Z9" s="71"/>
      <c r="AA9" s="71"/>
      <c r="AC9" s="71"/>
      <c r="BE9" s="71"/>
      <c r="BF9" s="71"/>
      <c r="BI9" s="71"/>
      <c r="BQ9" s="71"/>
      <c r="CA9" s="71"/>
      <c r="CD9" s="71"/>
      <c r="CE9" s="71"/>
      <c r="CF9" s="71"/>
      <c r="CG9" s="71"/>
      <c r="CI9" s="71"/>
      <c r="CQ9" s="71"/>
      <c r="CR9" s="71"/>
      <c r="CS9" s="66">
        <v>63</v>
      </c>
    </row>
    <row r="10" spans="1:98">
      <c r="A10" s="71">
        <v>33621</v>
      </c>
      <c r="D10" s="71"/>
      <c r="G10" s="71"/>
      <c r="L10" s="71"/>
      <c r="M10" s="71"/>
      <c r="R10" s="71"/>
      <c r="S10" s="71"/>
      <c r="T10" s="71"/>
      <c r="U10" s="71"/>
      <c r="X10" s="71"/>
      <c r="Y10" s="71"/>
      <c r="Z10" s="71"/>
      <c r="AA10" s="71"/>
      <c r="AC10" s="71"/>
      <c r="BE10" s="71"/>
      <c r="BF10" s="71"/>
      <c r="BI10" s="71"/>
      <c r="BQ10" s="71"/>
      <c r="CA10" s="71"/>
      <c r="CD10" s="71"/>
      <c r="CE10" s="71"/>
      <c r="CF10" s="71"/>
      <c r="CG10" s="71"/>
      <c r="CI10" s="71"/>
      <c r="CQ10" s="71"/>
      <c r="CR10" s="71"/>
      <c r="CS10" s="66">
        <v>60</v>
      </c>
    </row>
    <row r="11" spans="1:98">
      <c r="A11" s="71">
        <v>33628</v>
      </c>
      <c r="D11" s="71"/>
      <c r="G11" s="71"/>
      <c r="L11" s="71"/>
      <c r="M11" s="71"/>
      <c r="R11" s="71"/>
      <c r="S11" s="71"/>
      <c r="T11" s="71"/>
      <c r="U11" s="71"/>
      <c r="X11" s="71"/>
      <c r="Y11" s="71"/>
      <c r="Z11" s="71"/>
      <c r="AA11" s="71"/>
      <c r="AC11" s="71"/>
      <c r="BE11" s="71"/>
      <c r="BF11" s="71"/>
      <c r="BI11" s="71"/>
      <c r="BQ11" s="71"/>
      <c r="CA11" s="71"/>
      <c r="CD11" s="71"/>
      <c r="CE11" s="71"/>
      <c r="CF11" s="71"/>
      <c r="CG11" s="71"/>
      <c r="CI11" s="71"/>
      <c r="CQ11" s="71"/>
      <c r="CR11" s="71"/>
      <c r="CS11" s="66">
        <v>54</v>
      </c>
    </row>
    <row r="12" spans="1:98">
      <c r="A12" s="71">
        <v>33635</v>
      </c>
      <c r="D12" s="71"/>
      <c r="G12" s="71"/>
      <c r="L12" s="71"/>
      <c r="M12" s="71"/>
      <c r="R12" s="71"/>
      <c r="S12" s="71"/>
      <c r="T12" s="71"/>
      <c r="U12" s="71"/>
      <c r="X12" s="71"/>
      <c r="Y12" s="71"/>
      <c r="Z12" s="71"/>
      <c r="AA12" s="71"/>
      <c r="AC12" s="71"/>
      <c r="BE12" s="71"/>
      <c r="BF12" s="71"/>
      <c r="BI12" s="71"/>
      <c r="BQ12" s="71"/>
      <c r="CA12" s="71"/>
      <c r="CD12" s="71"/>
      <c r="CE12" s="71"/>
      <c r="CF12" s="71"/>
      <c r="CG12" s="71"/>
      <c r="CI12" s="71"/>
      <c r="CQ12" s="71"/>
      <c r="CR12" s="71"/>
      <c r="CS12" s="66">
        <v>54</v>
      </c>
    </row>
    <row r="13" spans="1:98">
      <c r="A13" s="71">
        <v>33642</v>
      </c>
      <c r="D13" s="71"/>
      <c r="G13" s="71"/>
      <c r="L13" s="71"/>
      <c r="M13" s="71"/>
      <c r="R13" s="71"/>
      <c r="S13" s="71"/>
      <c r="T13" s="71"/>
      <c r="U13" s="71"/>
      <c r="X13" s="71"/>
      <c r="Y13" s="71"/>
      <c r="Z13" s="71"/>
      <c r="AA13" s="71"/>
      <c r="AC13" s="71"/>
      <c r="BE13" s="71"/>
      <c r="BF13" s="71"/>
      <c r="BI13" s="71"/>
      <c r="BQ13" s="71"/>
      <c r="CA13" s="71"/>
      <c r="CD13" s="71"/>
      <c r="CE13" s="71"/>
      <c r="CF13" s="71"/>
      <c r="CG13" s="71"/>
      <c r="CI13" s="71"/>
      <c r="CQ13" s="71"/>
      <c r="CR13" s="71"/>
      <c r="CS13" s="66">
        <v>55</v>
      </c>
    </row>
    <row r="14" spans="1:98">
      <c r="A14" s="71">
        <v>33649</v>
      </c>
      <c r="D14" s="71"/>
      <c r="G14" s="71"/>
      <c r="L14" s="71"/>
      <c r="M14" s="71"/>
      <c r="R14" s="71"/>
      <c r="S14" s="71"/>
      <c r="T14" s="71"/>
      <c r="U14" s="71"/>
      <c r="X14" s="71"/>
      <c r="Y14" s="71"/>
      <c r="Z14" s="71"/>
      <c r="AA14" s="71"/>
      <c r="AC14" s="71"/>
      <c r="BE14" s="71"/>
      <c r="BF14" s="71"/>
      <c r="BI14" s="71"/>
      <c r="BQ14" s="71"/>
      <c r="CA14" s="71"/>
      <c r="CD14" s="71"/>
      <c r="CE14" s="71"/>
      <c r="CF14" s="71"/>
      <c r="CG14" s="71"/>
      <c r="CI14" s="71"/>
      <c r="CQ14" s="71"/>
      <c r="CR14" s="71"/>
      <c r="CS14" s="66">
        <v>55</v>
      </c>
    </row>
    <row r="15" spans="1:98">
      <c r="A15" s="71">
        <v>33656</v>
      </c>
      <c r="D15" s="71"/>
      <c r="G15" s="71"/>
      <c r="L15" s="71"/>
      <c r="M15" s="71"/>
      <c r="R15" s="71"/>
      <c r="S15" s="71"/>
      <c r="T15" s="71"/>
      <c r="U15" s="71"/>
      <c r="X15" s="71"/>
      <c r="Y15" s="71"/>
      <c r="Z15" s="71"/>
      <c r="AA15" s="71"/>
      <c r="AC15" s="71"/>
      <c r="BE15" s="71"/>
      <c r="BF15" s="71"/>
      <c r="BI15" s="71"/>
      <c r="BQ15" s="71"/>
      <c r="CA15" s="71"/>
      <c r="CD15" s="71"/>
      <c r="CE15" s="71"/>
      <c r="CF15" s="71"/>
      <c r="CG15" s="71"/>
      <c r="CI15" s="71"/>
      <c r="CQ15" s="71"/>
      <c r="CR15" s="71"/>
      <c r="CS15" s="66">
        <v>55</v>
      </c>
    </row>
    <row r="16" spans="1:98">
      <c r="A16" s="71">
        <v>33663</v>
      </c>
      <c r="D16" s="71"/>
      <c r="G16" s="71"/>
      <c r="L16" s="71"/>
      <c r="M16" s="71"/>
      <c r="R16" s="71"/>
      <c r="S16" s="71"/>
      <c r="T16" s="71"/>
      <c r="U16" s="71"/>
      <c r="X16" s="71"/>
      <c r="Y16" s="71"/>
      <c r="Z16" s="71"/>
      <c r="AA16" s="71"/>
      <c r="AC16" s="71"/>
      <c r="BE16" s="71"/>
      <c r="BF16" s="71"/>
      <c r="BI16" s="71"/>
      <c r="BQ16" s="71"/>
      <c r="CA16" s="71"/>
      <c r="CD16" s="71"/>
      <c r="CE16" s="71"/>
      <c r="CF16" s="71"/>
      <c r="CG16" s="71"/>
      <c r="CI16" s="71"/>
      <c r="CQ16" s="71"/>
      <c r="CR16" s="71"/>
      <c r="CS16" s="66">
        <v>56</v>
      </c>
    </row>
    <row r="17" spans="1:97">
      <c r="A17" s="71">
        <v>33670</v>
      </c>
      <c r="D17" s="71"/>
      <c r="G17" s="71"/>
      <c r="L17" s="71"/>
      <c r="M17" s="71"/>
      <c r="R17" s="71"/>
      <c r="S17" s="71"/>
      <c r="T17" s="71"/>
      <c r="U17" s="71"/>
      <c r="X17" s="71"/>
      <c r="Y17" s="71"/>
      <c r="Z17" s="71"/>
      <c r="AA17" s="71"/>
      <c r="AC17" s="71"/>
      <c r="BE17" s="71"/>
      <c r="BF17" s="71"/>
      <c r="BI17" s="71"/>
      <c r="BQ17" s="71"/>
      <c r="CA17" s="71"/>
      <c r="CD17" s="71"/>
      <c r="CE17" s="71"/>
      <c r="CF17" s="71"/>
      <c r="CG17" s="71"/>
      <c r="CI17" s="71"/>
      <c r="CQ17" s="71"/>
      <c r="CR17" s="71"/>
      <c r="CS17" s="66">
        <v>57</v>
      </c>
    </row>
    <row r="18" spans="1:97">
      <c r="A18" s="71">
        <v>33677</v>
      </c>
      <c r="D18" s="71"/>
      <c r="G18" s="71"/>
      <c r="L18" s="71"/>
      <c r="M18" s="71"/>
      <c r="R18" s="71"/>
      <c r="S18" s="71"/>
      <c r="T18" s="71"/>
      <c r="U18" s="71"/>
      <c r="X18" s="71"/>
      <c r="Y18" s="71"/>
      <c r="Z18" s="71"/>
      <c r="AA18" s="71"/>
      <c r="AC18" s="71"/>
      <c r="BE18" s="71"/>
      <c r="BF18" s="71"/>
      <c r="BI18" s="71"/>
      <c r="BQ18" s="71"/>
      <c r="CA18" s="71"/>
      <c r="CD18" s="71"/>
      <c r="CE18" s="71"/>
      <c r="CF18" s="71"/>
      <c r="CG18" s="71"/>
      <c r="CI18" s="71"/>
      <c r="CQ18" s="71"/>
      <c r="CR18" s="71"/>
      <c r="CS18" s="66">
        <v>58</v>
      </c>
    </row>
    <row r="19" spans="1:97">
      <c r="A19" s="71">
        <v>33684</v>
      </c>
      <c r="D19" s="71"/>
      <c r="G19" s="71"/>
      <c r="L19" s="71"/>
      <c r="M19" s="71"/>
      <c r="R19" s="71"/>
      <c r="S19" s="71"/>
      <c r="T19" s="71"/>
      <c r="U19" s="71"/>
      <c r="X19" s="71"/>
      <c r="Y19" s="71"/>
      <c r="Z19" s="71"/>
      <c r="AA19" s="71"/>
      <c r="AC19" s="71"/>
      <c r="BE19" s="71"/>
      <c r="BF19" s="71"/>
      <c r="BI19" s="71"/>
      <c r="BQ19" s="71"/>
      <c r="CA19" s="71"/>
      <c r="CD19" s="71"/>
      <c r="CE19" s="71"/>
      <c r="CF19" s="71"/>
      <c r="CG19" s="71"/>
      <c r="CI19" s="71"/>
      <c r="CQ19" s="71"/>
      <c r="CR19" s="71"/>
      <c r="CS19" s="66">
        <v>59</v>
      </c>
    </row>
    <row r="20" spans="1:97">
      <c r="A20" s="71">
        <v>33691</v>
      </c>
      <c r="D20" s="71"/>
      <c r="G20" s="71"/>
      <c r="L20" s="71"/>
      <c r="M20" s="71"/>
      <c r="R20" s="71"/>
      <c r="S20" s="71"/>
      <c r="T20" s="71"/>
      <c r="U20" s="71"/>
      <c r="X20" s="71"/>
      <c r="Y20" s="71"/>
      <c r="Z20" s="71"/>
      <c r="AA20" s="71"/>
      <c r="AC20" s="71"/>
      <c r="BE20" s="71"/>
      <c r="BF20" s="71"/>
      <c r="BI20" s="71"/>
      <c r="BQ20" s="71"/>
      <c r="CA20" s="71"/>
      <c r="CD20" s="71"/>
      <c r="CE20" s="71"/>
      <c r="CF20" s="71"/>
      <c r="CG20" s="71"/>
      <c r="CI20" s="71"/>
      <c r="CQ20" s="71"/>
      <c r="CR20" s="71"/>
      <c r="CS20" s="66">
        <v>60</v>
      </c>
    </row>
    <row r="21" spans="1:97">
      <c r="A21" s="71">
        <v>33698</v>
      </c>
      <c r="D21" s="71"/>
      <c r="G21" s="71"/>
      <c r="L21" s="71"/>
      <c r="M21" s="71"/>
      <c r="R21" s="71"/>
      <c r="S21" s="71"/>
      <c r="T21" s="71"/>
      <c r="U21" s="71"/>
      <c r="X21" s="71"/>
      <c r="Y21" s="71"/>
      <c r="Z21" s="71"/>
      <c r="AA21" s="71"/>
      <c r="AC21" s="71"/>
      <c r="BE21" s="71"/>
      <c r="BF21" s="71"/>
      <c r="BI21" s="71"/>
      <c r="BQ21" s="71"/>
      <c r="CA21" s="71"/>
      <c r="CD21" s="71"/>
      <c r="CE21" s="71"/>
      <c r="CF21" s="71"/>
      <c r="CG21" s="71"/>
      <c r="CI21" s="71"/>
      <c r="CQ21" s="71"/>
      <c r="CR21" s="71"/>
      <c r="CS21" s="66">
        <v>60</v>
      </c>
    </row>
    <row r="22" spans="1:97">
      <c r="A22" s="71">
        <v>33705</v>
      </c>
      <c r="D22" s="71"/>
      <c r="G22" s="71"/>
      <c r="L22" s="71"/>
      <c r="M22" s="71"/>
      <c r="R22" s="71"/>
      <c r="S22" s="71"/>
      <c r="T22" s="71"/>
      <c r="U22" s="71"/>
      <c r="X22" s="71"/>
      <c r="Y22" s="71"/>
      <c r="Z22" s="71"/>
      <c r="AA22" s="71"/>
      <c r="AC22" s="71"/>
      <c r="BE22" s="71"/>
      <c r="BF22" s="71"/>
      <c r="BI22" s="71"/>
      <c r="BQ22" s="71"/>
      <c r="CA22" s="71"/>
      <c r="CD22" s="71"/>
      <c r="CE22" s="71"/>
      <c r="CF22" s="71"/>
      <c r="CG22" s="71"/>
      <c r="CI22" s="71"/>
      <c r="CQ22" s="71"/>
      <c r="CR22" s="71"/>
      <c r="CS22" s="66">
        <v>60</v>
      </c>
    </row>
    <row r="23" spans="1:97">
      <c r="A23" s="71">
        <v>33712</v>
      </c>
      <c r="D23" s="71"/>
      <c r="G23" s="71"/>
      <c r="L23" s="71"/>
      <c r="M23" s="71"/>
      <c r="R23" s="71"/>
      <c r="S23" s="71"/>
      <c r="T23" s="71"/>
      <c r="U23" s="71"/>
      <c r="X23" s="71"/>
      <c r="Y23" s="71"/>
      <c r="Z23" s="71"/>
      <c r="AA23" s="71"/>
      <c r="AC23" s="71"/>
      <c r="BE23" s="71"/>
      <c r="BF23" s="71"/>
      <c r="BI23" s="71"/>
      <c r="BQ23" s="71"/>
      <c r="CA23" s="71"/>
      <c r="CD23" s="71"/>
      <c r="CE23" s="71"/>
      <c r="CF23" s="71"/>
      <c r="CG23" s="71"/>
      <c r="CI23" s="71"/>
      <c r="CQ23" s="71"/>
      <c r="CR23" s="71"/>
      <c r="CS23" s="66">
        <v>60</v>
      </c>
    </row>
    <row r="24" spans="1:97">
      <c r="A24" s="71">
        <v>33719</v>
      </c>
      <c r="D24" s="71"/>
      <c r="G24" s="71"/>
      <c r="L24" s="71"/>
      <c r="M24" s="71"/>
      <c r="R24" s="71"/>
      <c r="S24" s="71"/>
      <c r="T24" s="71"/>
      <c r="U24" s="71"/>
      <c r="X24" s="71"/>
      <c r="Y24" s="71"/>
      <c r="Z24" s="71"/>
      <c r="AA24" s="71"/>
      <c r="AC24" s="71"/>
      <c r="BE24" s="71"/>
      <c r="BF24" s="71"/>
      <c r="BI24" s="71"/>
      <c r="BQ24" s="71"/>
      <c r="CA24" s="71"/>
      <c r="CD24" s="71"/>
      <c r="CE24" s="71"/>
      <c r="CF24" s="71"/>
      <c r="CG24" s="71"/>
      <c r="CI24" s="71"/>
      <c r="CQ24" s="71"/>
      <c r="CR24" s="71"/>
      <c r="CS24" s="66">
        <v>60</v>
      </c>
    </row>
    <row r="25" spans="1:97">
      <c r="A25" s="71">
        <v>33726</v>
      </c>
      <c r="D25" s="71"/>
      <c r="G25" s="71"/>
      <c r="L25" s="71"/>
      <c r="M25" s="71"/>
      <c r="R25" s="71"/>
      <c r="S25" s="71"/>
      <c r="T25" s="71"/>
      <c r="U25" s="71"/>
      <c r="X25" s="71"/>
      <c r="Y25" s="71"/>
      <c r="Z25" s="71"/>
      <c r="AA25" s="71"/>
      <c r="AC25" s="71"/>
      <c r="BE25" s="71"/>
      <c r="BF25" s="71"/>
      <c r="BI25" s="71"/>
      <c r="BQ25" s="71"/>
      <c r="CA25" s="71"/>
      <c r="CD25" s="71"/>
      <c r="CE25" s="71"/>
      <c r="CF25" s="71"/>
      <c r="CG25" s="71"/>
      <c r="CI25" s="71"/>
      <c r="CQ25" s="71"/>
      <c r="CR25" s="71"/>
      <c r="CS25" s="66">
        <v>60</v>
      </c>
    </row>
    <row r="26" spans="1:97">
      <c r="A26" s="71">
        <v>33733</v>
      </c>
      <c r="D26" s="71"/>
      <c r="G26" s="71"/>
      <c r="L26" s="71"/>
      <c r="M26" s="71"/>
      <c r="R26" s="71"/>
      <c r="S26" s="71"/>
      <c r="T26" s="71"/>
      <c r="U26" s="71"/>
      <c r="X26" s="71"/>
      <c r="Y26" s="71"/>
      <c r="Z26" s="71"/>
      <c r="AA26" s="71"/>
      <c r="AC26" s="71"/>
      <c r="BE26" s="71"/>
      <c r="BF26" s="71"/>
      <c r="BI26" s="71"/>
      <c r="BQ26" s="71"/>
      <c r="CA26" s="71"/>
      <c r="CD26" s="71"/>
      <c r="CE26" s="71"/>
      <c r="CF26" s="71"/>
      <c r="CG26" s="71"/>
      <c r="CI26" s="71"/>
      <c r="CQ26" s="71"/>
      <c r="CR26" s="71"/>
      <c r="CS26" s="66">
        <v>60</v>
      </c>
    </row>
    <row r="27" spans="1:97">
      <c r="A27" s="71">
        <v>33740</v>
      </c>
      <c r="D27" s="71"/>
      <c r="G27" s="71"/>
      <c r="L27" s="71"/>
      <c r="M27" s="71"/>
      <c r="R27" s="71"/>
      <c r="S27" s="71"/>
      <c r="T27" s="71"/>
      <c r="U27" s="71"/>
      <c r="X27" s="71"/>
      <c r="Y27" s="71"/>
      <c r="Z27" s="71"/>
      <c r="AA27" s="71"/>
      <c r="AC27" s="71"/>
      <c r="BE27" s="71"/>
      <c r="BF27" s="71"/>
      <c r="BI27" s="71"/>
      <c r="BQ27" s="71"/>
      <c r="CA27" s="71"/>
      <c r="CD27" s="71"/>
      <c r="CE27" s="71"/>
      <c r="CF27" s="71"/>
      <c r="CG27" s="71"/>
      <c r="CI27" s="71"/>
      <c r="CQ27" s="71"/>
      <c r="CR27" s="71"/>
      <c r="CS27" s="66">
        <v>60</v>
      </c>
    </row>
    <row r="28" spans="1:97">
      <c r="A28" s="71">
        <v>33747</v>
      </c>
      <c r="D28" s="71"/>
      <c r="G28" s="71"/>
      <c r="L28" s="71"/>
      <c r="M28" s="71"/>
      <c r="R28" s="71"/>
      <c r="S28" s="71"/>
      <c r="T28" s="71"/>
      <c r="U28" s="71"/>
      <c r="X28" s="71"/>
      <c r="Y28" s="71"/>
      <c r="Z28" s="71"/>
      <c r="AA28" s="71"/>
      <c r="AC28" s="71"/>
      <c r="BE28" s="71"/>
      <c r="BF28" s="71"/>
      <c r="BI28" s="71"/>
      <c r="BQ28" s="71"/>
      <c r="CA28" s="71"/>
      <c r="CD28" s="71"/>
      <c r="CE28" s="71"/>
      <c r="CF28" s="71"/>
      <c r="CG28" s="71"/>
      <c r="CI28" s="71"/>
      <c r="CQ28" s="71"/>
      <c r="CR28" s="71"/>
      <c r="CS28" s="66">
        <v>60</v>
      </c>
    </row>
    <row r="29" spans="1:97">
      <c r="A29" s="71">
        <v>33754</v>
      </c>
      <c r="D29" s="71"/>
      <c r="G29" s="71"/>
      <c r="L29" s="71"/>
      <c r="M29" s="71"/>
      <c r="R29" s="71"/>
      <c r="S29" s="71"/>
      <c r="T29" s="71"/>
      <c r="U29" s="71"/>
      <c r="X29" s="71"/>
      <c r="Y29" s="71"/>
      <c r="Z29" s="71"/>
      <c r="AA29" s="71"/>
      <c r="AC29" s="71"/>
      <c r="BE29" s="71"/>
      <c r="BF29" s="71"/>
      <c r="BI29" s="71"/>
      <c r="BQ29" s="71"/>
      <c r="CA29" s="71"/>
      <c r="CD29" s="71"/>
      <c r="CE29" s="71"/>
      <c r="CF29" s="71"/>
      <c r="CG29" s="71"/>
      <c r="CI29" s="71"/>
      <c r="CQ29" s="71"/>
      <c r="CR29" s="71"/>
      <c r="CS29" s="66">
        <v>60</v>
      </c>
    </row>
    <row r="30" spans="1:97">
      <c r="A30" s="71">
        <v>33761</v>
      </c>
      <c r="D30" s="71"/>
      <c r="G30" s="71"/>
      <c r="L30" s="71"/>
      <c r="M30" s="71"/>
      <c r="R30" s="71"/>
      <c r="S30" s="71"/>
      <c r="T30" s="71"/>
      <c r="U30" s="71"/>
      <c r="X30" s="71"/>
      <c r="Y30" s="71"/>
      <c r="Z30" s="71"/>
      <c r="AA30" s="71"/>
      <c r="AC30" s="71"/>
      <c r="BE30" s="71"/>
      <c r="BF30" s="71"/>
      <c r="BI30" s="71"/>
      <c r="BQ30" s="71"/>
      <c r="CA30" s="71"/>
      <c r="CD30" s="71"/>
      <c r="CE30" s="71"/>
      <c r="CF30" s="71"/>
      <c r="CG30" s="71"/>
      <c r="CI30" s="71"/>
      <c r="CQ30" s="71"/>
      <c r="CR30" s="71"/>
      <c r="CS30" s="66">
        <v>59</v>
      </c>
    </row>
    <row r="31" spans="1:97">
      <c r="A31" s="71">
        <v>33768</v>
      </c>
      <c r="D31" s="71"/>
      <c r="G31" s="71"/>
      <c r="L31" s="71"/>
      <c r="M31" s="71"/>
      <c r="R31" s="71"/>
      <c r="S31" s="71"/>
      <c r="T31" s="71"/>
      <c r="U31" s="71"/>
      <c r="X31" s="71"/>
      <c r="Y31" s="71"/>
      <c r="Z31" s="71"/>
      <c r="AA31" s="71"/>
      <c r="AC31" s="71"/>
      <c r="BE31" s="71"/>
      <c r="BF31" s="71"/>
      <c r="BI31" s="71"/>
      <c r="BQ31" s="71"/>
      <c r="CA31" s="71"/>
      <c r="CD31" s="71"/>
      <c r="CE31" s="71"/>
      <c r="CF31" s="71"/>
      <c r="CG31" s="71"/>
      <c r="CI31" s="71"/>
      <c r="CQ31" s="71"/>
      <c r="CR31" s="71"/>
      <c r="CS31" s="66">
        <v>59</v>
      </c>
    </row>
    <row r="32" spans="1:97">
      <c r="A32" s="71">
        <v>33775</v>
      </c>
      <c r="D32" s="71"/>
      <c r="G32" s="71"/>
      <c r="L32" s="71"/>
      <c r="M32" s="71"/>
      <c r="R32" s="71"/>
      <c r="S32" s="71"/>
      <c r="T32" s="71"/>
      <c r="U32" s="71"/>
      <c r="X32" s="71"/>
      <c r="Y32" s="71"/>
      <c r="Z32" s="71"/>
      <c r="AA32" s="71"/>
      <c r="AC32" s="71"/>
      <c r="BE32" s="71"/>
      <c r="BF32" s="71"/>
      <c r="BI32" s="71"/>
      <c r="BQ32" s="71"/>
      <c r="CA32" s="71"/>
      <c r="CD32" s="71"/>
      <c r="CE32" s="71"/>
      <c r="CF32" s="71"/>
      <c r="CG32" s="71"/>
      <c r="CI32" s="71"/>
      <c r="CQ32" s="71"/>
      <c r="CR32" s="71"/>
      <c r="CS32" s="66">
        <v>59</v>
      </c>
    </row>
    <row r="33" spans="1:97">
      <c r="A33" s="71">
        <v>33782</v>
      </c>
      <c r="D33" s="71"/>
      <c r="G33" s="71"/>
      <c r="L33" s="71"/>
      <c r="M33" s="71"/>
      <c r="R33" s="71"/>
      <c r="S33" s="71"/>
      <c r="T33" s="71"/>
      <c r="U33" s="71"/>
      <c r="X33" s="71"/>
      <c r="Y33" s="71"/>
      <c r="Z33" s="71"/>
      <c r="AA33" s="71"/>
      <c r="AC33" s="71"/>
      <c r="BE33" s="71"/>
      <c r="BF33" s="71"/>
      <c r="BI33" s="71"/>
      <c r="BQ33" s="71"/>
      <c r="CA33" s="71"/>
      <c r="CD33" s="71"/>
      <c r="CE33" s="71"/>
      <c r="CF33" s="71"/>
      <c r="CG33" s="71"/>
      <c r="CI33" s="71"/>
      <c r="CQ33" s="71"/>
      <c r="CR33" s="71"/>
      <c r="CS33" s="66">
        <v>58</v>
      </c>
    </row>
    <row r="34" spans="1:97">
      <c r="A34" s="71">
        <v>33789</v>
      </c>
      <c r="D34" s="71"/>
      <c r="G34" s="71"/>
      <c r="L34" s="71"/>
      <c r="M34" s="71"/>
      <c r="R34" s="71"/>
      <c r="S34" s="71"/>
      <c r="T34" s="71"/>
      <c r="U34" s="71"/>
      <c r="X34" s="71"/>
      <c r="Y34" s="71"/>
      <c r="Z34" s="71"/>
      <c r="AA34" s="71"/>
      <c r="AC34" s="71"/>
      <c r="BE34" s="71"/>
      <c r="BF34" s="71"/>
      <c r="BI34" s="71"/>
      <c r="BQ34" s="71"/>
      <c r="CA34" s="71"/>
      <c r="CD34" s="71"/>
      <c r="CE34" s="71"/>
      <c r="CF34" s="71"/>
      <c r="CG34" s="71"/>
      <c r="CI34" s="71"/>
      <c r="CQ34" s="71"/>
      <c r="CR34" s="71"/>
      <c r="CS34" s="66">
        <v>58</v>
      </c>
    </row>
    <row r="35" spans="1:97">
      <c r="A35" s="71">
        <v>33796</v>
      </c>
      <c r="D35" s="71"/>
      <c r="G35" s="71"/>
      <c r="L35" s="71"/>
      <c r="M35" s="71"/>
      <c r="R35" s="71"/>
      <c r="S35" s="71"/>
      <c r="T35" s="71"/>
      <c r="U35" s="71"/>
      <c r="X35" s="71"/>
      <c r="Y35" s="71"/>
      <c r="Z35" s="71"/>
      <c r="AA35" s="71"/>
      <c r="AC35" s="71"/>
      <c r="BE35" s="71"/>
      <c r="BF35" s="71"/>
      <c r="BI35" s="71"/>
      <c r="BQ35" s="71"/>
      <c r="CA35" s="71"/>
      <c r="CD35" s="71"/>
      <c r="CE35" s="71"/>
      <c r="CF35" s="71"/>
      <c r="CG35" s="71"/>
      <c r="CI35" s="71"/>
      <c r="CQ35" s="71"/>
      <c r="CR35" s="71"/>
      <c r="CS35" s="66">
        <v>56</v>
      </c>
    </row>
    <row r="36" spans="1:97">
      <c r="A36" s="71">
        <v>33803</v>
      </c>
      <c r="D36" s="71"/>
      <c r="G36" s="71"/>
      <c r="L36" s="71"/>
      <c r="M36" s="71"/>
      <c r="R36" s="71"/>
      <c r="S36" s="71"/>
      <c r="T36" s="71"/>
      <c r="U36" s="71"/>
      <c r="X36" s="71"/>
      <c r="Y36" s="71"/>
      <c r="Z36" s="71"/>
      <c r="AA36" s="71"/>
      <c r="AC36" s="71"/>
      <c r="BE36" s="71"/>
      <c r="BF36" s="71"/>
      <c r="BI36" s="71"/>
      <c r="BQ36" s="71"/>
      <c r="CA36" s="71"/>
      <c r="CD36" s="71"/>
      <c r="CE36" s="71"/>
      <c r="CF36" s="71"/>
      <c r="CG36" s="71"/>
      <c r="CI36" s="71"/>
      <c r="CQ36" s="71"/>
      <c r="CR36" s="71"/>
      <c r="CS36" s="66">
        <v>59</v>
      </c>
    </row>
    <row r="37" spans="1:97">
      <c r="A37" s="71">
        <v>33810</v>
      </c>
      <c r="D37" s="71"/>
      <c r="G37" s="71"/>
      <c r="L37" s="71"/>
      <c r="M37" s="71"/>
      <c r="R37" s="71"/>
      <c r="S37" s="71"/>
      <c r="T37" s="71"/>
      <c r="U37" s="71"/>
      <c r="X37" s="71"/>
      <c r="Y37" s="71"/>
      <c r="Z37" s="71"/>
      <c r="AA37" s="71"/>
      <c r="AC37" s="71"/>
      <c r="BE37" s="71"/>
      <c r="BF37" s="71"/>
      <c r="BI37" s="71"/>
      <c r="BQ37" s="71"/>
      <c r="CA37" s="71"/>
      <c r="CD37" s="71"/>
      <c r="CE37" s="71"/>
      <c r="CF37" s="71"/>
      <c r="CG37" s="71"/>
      <c r="CI37" s="71"/>
      <c r="CQ37" s="71"/>
      <c r="CR37" s="71"/>
      <c r="CS37" s="66">
        <v>55</v>
      </c>
    </row>
    <row r="38" spans="1:97">
      <c r="A38" s="71">
        <v>33817</v>
      </c>
      <c r="D38" s="71"/>
      <c r="G38" s="71"/>
      <c r="L38" s="71"/>
      <c r="M38" s="71"/>
      <c r="R38" s="71"/>
      <c r="S38" s="71"/>
      <c r="T38" s="71"/>
      <c r="U38" s="71"/>
      <c r="X38" s="71"/>
      <c r="Y38" s="71"/>
      <c r="Z38" s="71"/>
      <c r="AA38" s="71"/>
      <c r="AC38" s="71"/>
      <c r="BE38" s="71"/>
      <c r="BF38" s="71"/>
      <c r="BI38" s="71"/>
      <c r="BQ38" s="71"/>
      <c r="CA38" s="71"/>
      <c r="CD38" s="71"/>
      <c r="CE38" s="71"/>
      <c r="CF38" s="71"/>
      <c r="CG38" s="71"/>
      <c r="CI38" s="71"/>
      <c r="CQ38" s="71"/>
      <c r="CR38" s="71"/>
      <c r="CS38" s="66">
        <v>57</v>
      </c>
    </row>
    <row r="39" spans="1:97">
      <c r="A39" s="71">
        <v>33824</v>
      </c>
      <c r="D39" s="71"/>
      <c r="G39" s="71"/>
      <c r="L39" s="71"/>
      <c r="M39" s="71"/>
      <c r="R39" s="71"/>
      <c r="S39" s="71"/>
      <c r="T39" s="71"/>
      <c r="U39" s="71"/>
      <c r="X39" s="71"/>
      <c r="Y39" s="71"/>
      <c r="Z39" s="71"/>
      <c r="AA39" s="71"/>
      <c r="AC39" s="71"/>
      <c r="BE39" s="71"/>
      <c r="BF39" s="71"/>
      <c r="BI39" s="71"/>
      <c r="BQ39" s="71"/>
      <c r="CA39" s="71"/>
      <c r="CD39" s="71"/>
      <c r="CE39" s="71"/>
      <c r="CF39" s="71"/>
      <c r="CG39" s="71"/>
      <c r="CI39" s="71"/>
      <c r="CQ39" s="71"/>
      <c r="CR39" s="71"/>
      <c r="CS39" s="66">
        <v>56</v>
      </c>
    </row>
    <row r="40" spans="1:97">
      <c r="A40" s="71">
        <v>33831</v>
      </c>
      <c r="D40" s="71"/>
      <c r="G40" s="71"/>
      <c r="L40" s="71"/>
      <c r="M40" s="71"/>
      <c r="R40" s="71"/>
      <c r="S40" s="71"/>
      <c r="T40" s="71"/>
      <c r="U40" s="71"/>
      <c r="X40" s="71"/>
      <c r="Y40" s="71"/>
      <c r="Z40" s="71"/>
      <c r="AA40" s="71"/>
      <c r="AC40" s="71"/>
      <c r="BE40" s="71"/>
      <c r="BF40" s="71"/>
      <c r="BI40" s="71"/>
      <c r="BQ40" s="71"/>
      <c r="CA40" s="71"/>
      <c r="CD40" s="71"/>
      <c r="CE40" s="71"/>
      <c r="CF40" s="71"/>
      <c r="CG40" s="71"/>
      <c r="CI40" s="71"/>
      <c r="CQ40" s="71"/>
      <c r="CR40" s="71"/>
      <c r="CS40" s="66">
        <v>57</v>
      </c>
    </row>
    <row r="41" spans="1:97">
      <c r="A41" s="71">
        <v>33838</v>
      </c>
      <c r="D41" s="71"/>
      <c r="G41" s="71"/>
      <c r="L41" s="71"/>
      <c r="M41" s="71"/>
      <c r="R41" s="71"/>
      <c r="S41" s="71"/>
      <c r="T41" s="71"/>
      <c r="U41" s="71"/>
      <c r="X41" s="71"/>
      <c r="Y41" s="71"/>
      <c r="Z41" s="71"/>
      <c r="AA41" s="71"/>
      <c r="AC41" s="71"/>
      <c r="BE41" s="71"/>
      <c r="BF41" s="71"/>
      <c r="BI41" s="71"/>
      <c r="BQ41" s="71"/>
      <c r="CA41" s="71"/>
      <c r="CD41" s="71"/>
      <c r="CE41" s="71"/>
      <c r="CF41" s="71"/>
      <c r="CG41" s="71"/>
      <c r="CI41" s="71"/>
      <c r="CQ41" s="71"/>
      <c r="CR41" s="71"/>
      <c r="CS41" s="66">
        <v>62</v>
      </c>
    </row>
    <row r="42" spans="1:97">
      <c r="A42" s="71">
        <v>33845</v>
      </c>
      <c r="D42" s="71"/>
      <c r="G42" s="71"/>
      <c r="L42" s="71"/>
      <c r="M42" s="71"/>
      <c r="R42" s="71"/>
      <c r="S42" s="71"/>
      <c r="T42" s="71"/>
      <c r="U42" s="71"/>
      <c r="X42" s="71"/>
      <c r="Y42" s="71"/>
      <c r="Z42" s="71"/>
      <c r="AA42" s="71"/>
      <c r="AC42" s="71"/>
      <c r="BE42" s="71"/>
      <c r="BF42" s="71"/>
      <c r="BI42" s="71"/>
      <c r="BQ42" s="71"/>
      <c r="CA42" s="71"/>
      <c r="CD42" s="71"/>
      <c r="CE42" s="71"/>
      <c r="CF42" s="71"/>
      <c r="CG42" s="71"/>
      <c r="CI42" s="71"/>
      <c r="CQ42" s="71"/>
      <c r="CR42" s="71"/>
      <c r="CS42" s="66">
        <v>58</v>
      </c>
    </row>
    <row r="43" spans="1:97">
      <c r="A43" s="71">
        <v>33852</v>
      </c>
      <c r="D43" s="71"/>
      <c r="G43" s="71"/>
      <c r="L43" s="71"/>
      <c r="M43" s="71"/>
      <c r="R43" s="71"/>
      <c r="S43" s="71"/>
      <c r="T43" s="71"/>
      <c r="U43" s="71"/>
      <c r="X43" s="71"/>
      <c r="Y43" s="71"/>
      <c r="Z43" s="71"/>
      <c r="AA43" s="71"/>
      <c r="AC43" s="71"/>
      <c r="BE43" s="71"/>
      <c r="BF43" s="71"/>
      <c r="BI43" s="71"/>
      <c r="BQ43" s="71"/>
      <c r="CA43" s="71"/>
      <c r="CD43" s="71"/>
      <c r="CE43" s="71"/>
      <c r="CF43" s="71"/>
      <c r="CG43" s="71"/>
      <c r="CI43" s="71"/>
      <c r="CQ43" s="71"/>
      <c r="CR43" s="71"/>
      <c r="CS43" s="66">
        <v>59</v>
      </c>
    </row>
    <row r="44" spans="1:97">
      <c r="A44" s="71">
        <v>33859</v>
      </c>
      <c r="D44" s="71"/>
      <c r="G44" s="71"/>
      <c r="L44" s="71"/>
      <c r="M44" s="71"/>
      <c r="R44" s="71"/>
      <c r="S44" s="71"/>
      <c r="T44" s="71"/>
      <c r="U44" s="71"/>
      <c r="X44" s="71"/>
      <c r="Y44" s="71"/>
      <c r="Z44" s="71"/>
      <c r="AA44" s="71"/>
      <c r="AC44" s="71"/>
      <c r="BE44" s="71"/>
      <c r="BF44" s="71"/>
      <c r="BI44" s="71"/>
      <c r="BQ44" s="71"/>
      <c r="CA44" s="71"/>
      <c r="CD44" s="71"/>
      <c r="CE44" s="71"/>
      <c r="CF44" s="71"/>
      <c r="CG44" s="71"/>
      <c r="CI44" s="71"/>
      <c r="CQ44" s="71"/>
      <c r="CR44" s="71"/>
      <c r="CS44" s="66">
        <v>60</v>
      </c>
    </row>
    <row r="45" spans="1:97">
      <c r="A45" s="71">
        <v>33866</v>
      </c>
      <c r="D45" s="71"/>
      <c r="G45" s="71"/>
      <c r="L45" s="71"/>
      <c r="M45" s="71"/>
      <c r="R45" s="71"/>
      <c r="S45" s="71"/>
      <c r="T45" s="71"/>
      <c r="U45" s="71"/>
      <c r="X45" s="71"/>
      <c r="Y45" s="71"/>
      <c r="Z45" s="71"/>
      <c r="AA45" s="71"/>
      <c r="AC45" s="71"/>
      <c r="BE45" s="71"/>
      <c r="BF45" s="71"/>
      <c r="BI45" s="71"/>
      <c r="BQ45" s="71"/>
      <c r="CA45" s="71"/>
      <c r="CD45" s="71"/>
      <c r="CE45" s="71"/>
      <c r="CF45" s="71"/>
      <c r="CG45" s="71"/>
      <c r="CI45" s="71"/>
      <c r="CQ45" s="71"/>
      <c r="CR45" s="71"/>
      <c r="CS45" s="66">
        <v>61.1</v>
      </c>
    </row>
    <row r="46" spans="1:97">
      <c r="A46" s="71">
        <v>33873</v>
      </c>
      <c r="D46" s="71"/>
      <c r="G46" s="71"/>
      <c r="L46" s="71"/>
      <c r="M46" s="71"/>
      <c r="R46" s="71"/>
      <c r="S46" s="71"/>
      <c r="T46" s="71"/>
      <c r="U46" s="71"/>
      <c r="X46" s="71"/>
      <c r="Y46" s="71"/>
      <c r="Z46" s="71"/>
      <c r="AA46" s="71"/>
      <c r="AC46" s="71"/>
      <c r="BE46" s="71"/>
      <c r="BF46" s="71"/>
      <c r="BI46" s="71"/>
      <c r="BQ46" s="71"/>
      <c r="CA46" s="71"/>
      <c r="CD46" s="71"/>
      <c r="CE46" s="71"/>
      <c r="CF46" s="71"/>
      <c r="CG46" s="71"/>
      <c r="CI46" s="71"/>
      <c r="CQ46" s="71"/>
      <c r="CR46" s="71"/>
      <c r="CS46" s="66">
        <v>62</v>
      </c>
    </row>
    <row r="47" spans="1:97">
      <c r="A47" s="71">
        <v>33880</v>
      </c>
      <c r="D47" s="71"/>
      <c r="G47" s="71"/>
      <c r="L47" s="71"/>
      <c r="M47" s="71"/>
      <c r="R47" s="71"/>
      <c r="S47" s="71"/>
      <c r="T47" s="71"/>
      <c r="U47" s="71"/>
      <c r="X47" s="71"/>
      <c r="Y47" s="71"/>
      <c r="Z47" s="71"/>
      <c r="AA47" s="71"/>
      <c r="AC47" s="71"/>
      <c r="BE47" s="71"/>
      <c r="BF47" s="71"/>
      <c r="BI47" s="71"/>
      <c r="BQ47" s="71"/>
      <c r="CA47" s="71"/>
      <c r="CD47" s="71"/>
      <c r="CE47" s="71"/>
      <c r="CF47" s="71"/>
      <c r="CG47" s="71"/>
      <c r="CI47" s="71"/>
      <c r="CQ47" s="71"/>
      <c r="CR47" s="71"/>
      <c r="CS47" s="66">
        <v>62.5</v>
      </c>
    </row>
    <row r="48" spans="1:97">
      <c r="A48" s="71">
        <v>33887</v>
      </c>
      <c r="D48" s="71"/>
      <c r="G48" s="71"/>
      <c r="L48" s="71"/>
      <c r="M48" s="71"/>
      <c r="R48" s="71"/>
      <c r="S48" s="71"/>
      <c r="T48" s="71"/>
      <c r="U48" s="71"/>
      <c r="X48" s="71"/>
      <c r="Y48" s="71"/>
      <c r="Z48" s="71"/>
      <c r="AA48" s="71"/>
      <c r="AC48" s="71"/>
      <c r="BE48" s="71"/>
      <c r="BF48" s="71"/>
      <c r="BI48" s="71"/>
      <c r="BQ48" s="71"/>
      <c r="CA48" s="71"/>
      <c r="CD48" s="71"/>
      <c r="CE48" s="71"/>
      <c r="CF48" s="71"/>
      <c r="CG48" s="71"/>
      <c r="CI48" s="71"/>
      <c r="CQ48" s="71"/>
      <c r="CR48" s="71"/>
      <c r="CS48" s="66">
        <v>61.75</v>
      </c>
    </row>
    <row r="49" spans="1:97">
      <c r="A49" s="71">
        <v>33894</v>
      </c>
      <c r="D49" s="71"/>
      <c r="G49" s="71"/>
      <c r="L49" s="71"/>
      <c r="M49" s="71"/>
      <c r="R49" s="71"/>
      <c r="S49" s="71"/>
      <c r="T49" s="71"/>
      <c r="U49" s="71"/>
      <c r="X49" s="71"/>
      <c r="Y49" s="71"/>
      <c r="Z49" s="71"/>
      <c r="AA49" s="71"/>
      <c r="AC49" s="71"/>
      <c r="BE49" s="71"/>
      <c r="BF49" s="71"/>
      <c r="BI49" s="71"/>
      <c r="BQ49" s="71"/>
      <c r="CA49" s="71"/>
      <c r="CD49" s="71"/>
      <c r="CE49" s="71"/>
      <c r="CF49" s="71"/>
      <c r="CG49" s="71"/>
      <c r="CI49" s="71"/>
      <c r="CQ49" s="71"/>
      <c r="CR49" s="71"/>
      <c r="CS49" s="66">
        <v>63.5</v>
      </c>
    </row>
    <row r="50" spans="1:97">
      <c r="A50" s="71">
        <v>33901</v>
      </c>
      <c r="D50" s="71"/>
      <c r="G50" s="71"/>
      <c r="L50" s="71"/>
      <c r="M50" s="71"/>
      <c r="R50" s="71"/>
      <c r="S50" s="71"/>
      <c r="T50" s="71"/>
      <c r="U50" s="71"/>
      <c r="X50" s="71"/>
      <c r="Y50" s="71"/>
      <c r="Z50" s="71"/>
      <c r="AA50" s="71"/>
      <c r="AC50" s="71"/>
      <c r="BE50" s="71"/>
      <c r="BF50" s="71"/>
      <c r="BI50" s="71"/>
      <c r="BQ50" s="71"/>
      <c r="CA50" s="71"/>
      <c r="CD50" s="71"/>
      <c r="CE50" s="71"/>
      <c r="CF50" s="71"/>
      <c r="CG50" s="71"/>
      <c r="CI50" s="71"/>
      <c r="CQ50" s="71"/>
      <c r="CR50" s="71"/>
      <c r="CS50" s="66">
        <v>64</v>
      </c>
    </row>
    <row r="51" spans="1:97">
      <c r="A51" s="71">
        <v>33908</v>
      </c>
      <c r="D51" s="71"/>
      <c r="G51" s="71"/>
      <c r="L51" s="71"/>
      <c r="M51" s="71"/>
      <c r="R51" s="71"/>
      <c r="S51" s="71"/>
      <c r="T51" s="71"/>
      <c r="U51" s="71"/>
      <c r="X51" s="71"/>
      <c r="Y51" s="71"/>
      <c r="Z51" s="71"/>
      <c r="AA51" s="71"/>
      <c r="AC51" s="71"/>
      <c r="BE51" s="71"/>
      <c r="BF51" s="71"/>
      <c r="BI51" s="71"/>
      <c r="BQ51" s="71"/>
      <c r="CA51" s="71"/>
      <c r="CD51" s="71"/>
      <c r="CE51" s="71"/>
      <c r="CF51" s="71"/>
      <c r="CG51" s="71"/>
      <c r="CI51" s="71"/>
      <c r="CQ51" s="71"/>
      <c r="CR51" s="71"/>
      <c r="CS51" s="66">
        <v>65</v>
      </c>
    </row>
    <row r="52" spans="1:97">
      <c r="A52" s="71">
        <v>33915</v>
      </c>
      <c r="D52" s="71"/>
      <c r="G52" s="71"/>
      <c r="L52" s="71"/>
      <c r="M52" s="71"/>
      <c r="R52" s="71"/>
      <c r="S52" s="71"/>
      <c r="T52" s="71"/>
      <c r="U52" s="71"/>
      <c r="X52" s="71"/>
      <c r="Y52" s="71"/>
      <c r="Z52" s="71"/>
      <c r="AA52" s="71"/>
      <c r="AC52" s="71"/>
      <c r="BE52" s="71"/>
      <c r="BF52" s="71"/>
      <c r="BI52" s="71"/>
      <c r="BQ52" s="71"/>
      <c r="CA52" s="71"/>
      <c r="CD52" s="71"/>
      <c r="CE52" s="71"/>
      <c r="CF52" s="71"/>
      <c r="CG52" s="71"/>
      <c r="CI52" s="71"/>
      <c r="CQ52" s="71"/>
      <c r="CR52" s="71"/>
      <c r="CS52" s="66">
        <v>65</v>
      </c>
    </row>
    <row r="53" spans="1:97">
      <c r="A53" s="71">
        <v>33922</v>
      </c>
      <c r="D53" s="71"/>
      <c r="G53" s="71"/>
      <c r="L53" s="71"/>
      <c r="M53" s="71"/>
      <c r="R53" s="71"/>
      <c r="S53" s="71"/>
      <c r="T53" s="71"/>
      <c r="U53" s="71"/>
      <c r="X53" s="71"/>
      <c r="Y53" s="71"/>
      <c r="Z53" s="71"/>
      <c r="AA53" s="71"/>
      <c r="AC53" s="71"/>
      <c r="BE53" s="71"/>
      <c r="BF53" s="71"/>
      <c r="BI53" s="71"/>
      <c r="BQ53" s="71"/>
      <c r="CA53" s="71"/>
      <c r="CD53" s="71"/>
      <c r="CE53" s="71"/>
      <c r="CF53" s="71"/>
      <c r="CG53" s="71"/>
      <c r="CI53" s="71"/>
      <c r="CQ53" s="71"/>
      <c r="CR53" s="71"/>
      <c r="CS53" s="66">
        <v>64.739999999999995</v>
      </c>
    </row>
    <row r="54" spans="1:97">
      <c r="A54" s="71">
        <v>33929</v>
      </c>
      <c r="D54" s="71"/>
      <c r="G54" s="71"/>
      <c r="L54" s="71"/>
      <c r="M54" s="71"/>
      <c r="R54" s="71"/>
      <c r="S54" s="71"/>
      <c r="T54" s="71"/>
      <c r="U54" s="71"/>
      <c r="X54" s="71"/>
      <c r="Y54" s="71"/>
      <c r="Z54" s="71"/>
      <c r="AA54" s="71"/>
      <c r="AC54" s="71"/>
      <c r="BE54" s="71"/>
      <c r="BF54" s="71"/>
      <c r="BI54" s="71"/>
      <c r="BQ54" s="71"/>
      <c r="CA54" s="71"/>
      <c r="CD54" s="71"/>
      <c r="CE54" s="71"/>
      <c r="CF54" s="71"/>
      <c r="CG54" s="71"/>
      <c r="CI54" s="71"/>
      <c r="CQ54" s="71"/>
      <c r="CR54" s="71"/>
      <c r="CS54" s="66">
        <v>66</v>
      </c>
    </row>
    <row r="55" spans="1:97">
      <c r="A55" s="71">
        <v>33936</v>
      </c>
      <c r="D55" s="71"/>
      <c r="G55" s="71"/>
      <c r="L55" s="71"/>
      <c r="M55" s="71"/>
      <c r="R55" s="71"/>
      <c r="S55" s="71"/>
      <c r="T55" s="71"/>
      <c r="U55" s="71"/>
      <c r="X55" s="71"/>
      <c r="Y55" s="71"/>
      <c r="Z55" s="71"/>
      <c r="AA55" s="71"/>
      <c r="AC55" s="71"/>
      <c r="BE55" s="71"/>
      <c r="BF55" s="71"/>
      <c r="BI55" s="71"/>
      <c r="BQ55" s="71"/>
      <c r="CA55" s="71"/>
      <c r="CD55" s="71"/>
      <c r="CE55" s="71"/>
      <c r="CF55" s="71"/>
      <c r="CG55" s="71"/>
      <c r="CI55" s="71"/>
      <c r="CQ55" s="71"/>
      <c r="CR55" s="71"/>
      <c r="CS55" s="66">
        <v>66</v>
      </c>
    </row>
    <row r="56" spans="1:97">
      <c r="A56" s="71">
        <v>33943</v>
      </c>
      <c r="D56" s="71"/>
      <c r="G56" s="71"/>
      <c r="L56" s="71"/>
      <c r="M56" s="71"/>
      <c r="R56" s="71"/>
      <c r="S56" s="71"/>
      <c r="T56" s="71"/>
      <c r="U56" s="71"/>
      <c r="X56" s="71"/>
      <c r="Y56" s="71"/>
      <c r="Z56" s="71"/>
      <c r="AA56" s="71"/>
      <c r="AC56" s="71"/>
      <c r="BE56" s="71"/>
      <c r="BF56" s="71"/>
      <c r="BI56" s="71"/>
      <c r="BQ56" s="71"/>
      <c r="CA56" s="71"/>
      <c r="CD56" s="71"/>
      <c r="CE56" s="71"/>
      <c r="CF56" s="71"/>
      <c r="CG56" s="71"/>
      <c r="CI56" s="71"/>
      <c r="CQ56" s="71"/>
      <c r="CR56" s="71"/>
      <c r="CS56" s="66">
        <v>67.069999999999993</v>
      </c>
    </row>
    <row r="57" spans="1:97">
      <c r="A57" s="71">
        <v>33950</v>
      </c>
      <c r="D57" s="71"/>
      <c r="G57" s="71"/>
      <c r="L57" s="71"/>
      <c r="M57" s="71"/>
      <c r="R57" s="71"/>
      <c r="S57" s="71"/>
      <c r="T57" s="71"/>
      <c r="U57" s="71"/>
      <c r="X57" s="71"/>
      <c r="Y57" s="71"/>
      <c r="Z57" s="71"/>
      <c r="AA57" s="71"/>
      <c r="AC57" s="71"/>
      <c r="BE57" s="71"/>
      <c r="BF57" s="71"/>
      <c r="BI57" s="71"/>
      <c r="BQ57" s="71"/>
      <c r="CA57" s="71"/>
      <c r="CD57" s="71"/>
      <c r="CE57" s="71"/>
      <c r="CF57" s="71"/>
      <c r="CG57" s="71"/>
      <c r="CI57" s="71"/>
      <c r="CQ57" s="71"/>
      <c r="CR57" s="71"/>
      <c r="CS57" s="66">
        <v>66</v>
      </c>
    </row>
    <row r="58" spans="1:97">
      <c r="A58" s="71">
        <v>33957</v>
      </c>
      <c r="D58" s="71"/>
      <c r="G58" s="71"/>
      <c r="L58" s="71"/>
      <c r="M58" s="71"/>
      <c r="R58" s="71"/>
      <c r="S58" s="71"/>
      <c r="T58" s="71"/>
      <c r="U58" s="71"/>
      <c r="X58" s="71"/>
      <c r="Y58" s="71"/>
      <c r="Z58" s="71"/>
      <c r="AA58" s="71"/>
      <c r="AC58" s="71"/>
      <c r="BE58" s="71"/>
      <c r="BF58" s="71"/>
      <c r="BI58" s="71"/>
      <c r="BQ58" s="71"/>
      <c r="CA58" s="71"/>
      <c r="CD58" s="71"/>
      <c r="CE58" s="71"/>
      <c r="CF58" s="71"/>
      <c r="CG58" s="71"/>
      <c r="CI58" s="71"/>
      <c r="CQ58" s="71"/>
      <c r="CR58" s="71"/>
      <c r="CS58" s="66">
        <v>66</v>
      </c>
    </row>
    <row r="59" spans="1:97">
      <c r="A59" s="71">
        <v>33964</v>
      </c>
      <c r="D59" s="71"/>
      <c r="G59" s="71"/>
      <c r="L59" s="71"/>
      <c r="M59" s="71"/>
      <c r="R59" s="71"/>
      <c r="S59" s="71"/>
      <c r="T59" s="71"/>
      <c r="U59" s="71"/>
      <c r="X59" s="71"/>
      <c r="Y59" s="71"/>
      <c r="Z59" s="71"/>
      <c r="AA59" s="71"/>
      <c r="AC59" s="71"/>
      <c r="BE59" s="71"/>
      <c r="BF59" s="71"/>
      <c r="BI59" s="71"/>
      <c r="BQ59" s="71"/>
      <c r="CA59" s="71"/>
      <c r="CD59" s="71"/>
      <c r="CE59" s="71"/>
      <c r="CF59" s="71"/>
      <c r="CG59" s="71"/>
      <c r="CI59" s="71"/>
      <c r="CQ59" s="71"/>
      <c r="CR59" s="71"/>
      <c r="CS59" s="66">
        <v>66</v>
      </c>
    </row>
    <row r="60" spans="1:97">
      <c r="A60" s="71">
        <v>33971</v>
      </c>
      <c r="D60" s="71"/>
      <c r="G60" s="71"/>
      <c r="L60" s="71"/>
      <c r="M60" s="71"/>
      <c r="R60" s="71"/>
      <c r="S60" s="71"/>
      <c r="T60" s="71"/>
      <c r="U60" s="71"/>
      <c r="X60" s="71"/>
      <c r="Y60" s="71"/>
      <c r="Z60" s="71"/>
      <c r="AA60" s="71"/>
      <c r="AC60" s="71"/>
      <c r="BE60" s="71"/>
      <c r="BF60" s="71"/>
      <c r="BI60" s="71"/>
      <c r="BQ60" s="71"/>
      <c r="CA60" s="71"/>
      <c r="CD60" s="71"/>
      <c r="CE60" s="71"/>
      <c r="CF60" s="71"/>
      <c r="CG60" s="71"/>
      <c r="CI60" s="71"/>
      <c r="CQ60" s="71"/>
      <c r="CR60" s="71"/>
      <c r="CS60" s="66">
        <v>62</v>
      </c>
    </row>
    <row r="61" spans="1:97">
      <c r="A61" s="71">
        <v>33978</v>
      </c>
      <c r="D61" s="71"/>
      <c r="G61" s="71"/>
      <c r="L61" s="71"/>
      <c r="M61" s="71"/>
      <c r="R61" s="71"/>
      <c r="S61" s="71"/>
      <c r="T61" s="71"/>
      <c r="U61" s="71"/>
      <c r="X61" s="71"/>
      <c r="Y61" s="71"/>
      <c r="Z61" s="71"/>
      <c r="AA61" s="71"/>
      <c r="AC61" s="71"/>
      <c r="BE61" s="71"/>
      <c r="BF61" s="71"/>
      <c r="BI61" s="71"/>
      <c r="BQ61" s="71"/>
      <c r="CA61" s="71"/>
      <c r="CD61" s="71"/>
      <c r="CE61" s="71"/>
      <c r="CF61" s="71"/>
      <c r="CG61" s="71"/>
      <c r="CI61" s="71"/>
      <c r="CQ61" s="71"/>
      <c r="CR61" s="71"/>
      <c r="CS61" s="66">
        <v>64</v>
      </c>
    </row>
    <row r="62" spans="1:97">
      <c r="A62" s="71">
        <v>33985</v>
      </c>
      <c r="D62" s="71"/>
      <c r="G62" s="71"/>
      <c r="L62" s="71"/>
      <c r="M62" s="71"/>
      <c r="R62" s="71"/>
      <c r="S62" s="71"/>
      <c r="T62" s="71"/>
      <c r="U62" s="71"/>
      <c r="X62" s="71"/>
      <c r="Y62" s="71"/>
      <c r="Z62" s="71"/>
      <c r="AA62" s="71"/>
      <c r="AC62" s="71"/>
      <c r="BE62" s="71"/>
      <c r="BF62" s="71"/>
      <c r="BI62" s="71"/>
      <c r="BQ62" s="71"/>
      <c r="CA62" s="71"/>
      <c r="CD62" s="71"/>
      <c r="CE62" s="71"/>
      <c r="CF62" s="71"/>
      <c r="CG62" s="71"/>
      <c r="CI62" s="71"/>
      <c r="CQ62" s="71"/>
      <c r="CR62" s="71"/>
      <c r="CS62" s="66">
        <v>57</v>
      </c>
    </row>
    <row r="63" spans="1:97">
      <c r="A63" s="71">
        <v>33992</v>
      </c>
      <c r="D63" s="71"/>
      <c r="G63" s="71"/>
      <c r="L63" s="71"/>
      <c r="M63" s="71"/>
      <c r="R63" s="71"/>
      <c r="S63" s="71"/>
      <c r="T63" s="71"/>
      <c r="U63" s="71"/>
      <c r="X63" s="71"/>
      <c r="Y63" s="71"/>
      <c r="Z63" s="71"/>
      <c r="AA63" s="71"/>
      <c r="AC63" s="71"/>
      <c r="BE63" s="71"/>
      <c r="BF63" s="71"/>
      <c r="BI63" s="71"/>
      <c r="BQ63" s="71"/>
      <c r="CA63" s="71"/>
      <c r="CD63" s="71"/>
      <c r="CE63" s="71"/>
      <c r="CF63" s="71"/>
      <c r="CG63" s="71"/>
      <c r="CI63" s="71"/>
      <c r="CQ63" s="71"/>
      <c r="CR63" s="71"/>
      <c r="CS63" s="66">
        <v>55</v>
      </c>
    </row>
    <row r="64" spans="1:97">
      <c r="A64" s="71">
        <v>33999</v>
      </c>
      <c r="D64" s="71"/>
      <c r="G64" s="71"/>
      <c r="L64" s="71"/>
      <c r="M64" s="71"/>
      <c r="R64" s="71"/>
      <c r="S64" s="71"/>
      <c r="T64" s="71"/>
      <c r="U64" s="71"/>
      <c r="X64" s="71"/>
      <c r="Y64" s="71"/>
      <c r="Z64" s="71"/>
      <c r="AA64" s="71"/>
      <c r="AC64" s="71"/>
      <c r="BE64" s="71"/>
      <c r="BF64" s="71"/>
      <c r="BI64" s="71"/>
      <c r="BQ64" s="71"/>
      <c r="CA64" s="71"/>
      <c r="CD64" s="71"/>
      <c r="CE64" s="71"/>
      <c r="CF64" s="71"/>
      <c r="CG64" s="71"/>
      <c r="CI64" s="71"/>
      <c r="CQ64" s="71"/>
      <c r="CR64" s="71"/>
      <c r="CS64" s="66">
        <v>57</v>
      </c>
    </row>
    <row r="65" spans="1:97">
      <c r="A65" s="71">
        <v>34006</v>
      </c>
      <c r="D65" s="71"/>
      <c r="G65" s="71"/>
      <c r="L65" s="71"/>
      <c r="M65" s="71"/>
      <c r="R65" s="71"/>
      <c r="S65" s="71"/>
      <c r="T65" s="71"/>
      <c r="U65" s="71"/>
      <c r="X65" s="71"/>
      <c r="Y65" s="71"/>
      <c r="Z65" s="71"/>
      <c r="AA65" s="71"/>
      <c r="AC65" s="71"/>
      <c r="BE65" s="71"/>
      <c r="BF65" s="71"/>
      <c r="BI65" s="71"/>
      <c r="BQ65" s="71"/>
      <c r="CA65" s="71"/>
      <c r="CD65" s="71"/>
      <c r="CE65" s="71"/>
      <c r="CF65" s="71"/>
      <c r="CG65" s="71"/>
      <c r="CI65" s="71"/>
      <c r="CQ65" s="71"/>
      <c r="CR65" s="71"/>
      <c r="CS65" s="66">
        <v>57</v>
      </c>
    </row>
    <row r="66" spans="1:97">
      <c r="A66" s="71">
        <v>34013</v>
      </c>
      <c r="D66" s="71"/>
      <c r="G66" s="71"/>
      <c r="L66" s="71"/>
      <c r="M66" s="71"/>
      <c r="R66" s="71"/>
      <c r="S66" s="71"/>
      <c r="T66" s="71"/>
      <c r="U66" s="71"/>
      <c r="X66" s="71"/>
      <c r="Y66" s="71"/>
      <c r="Z66" s="71"/>
      <c r="AA66" s="71"/>
      <c r="AC66" s="71"/>
      <c r="BE66" s="71"/>
      <c r="BF66" s="71"/>
      <c r="BI66" s="71"/>
      <c r="BQ66" s="71"/>
      <c r="CA66" s="71"/>
      <c r="CD66" s="71"/>
      <c r="CE66" s="71"/>
      <c r="CF66" s="71"/>
      <c r="CG66" s="71"/>
      <c r="CI66" s="71"/>
      <c r="CQ66" s="71"/>
      <c r="CR66" s="71"/>
      <c r="CS66" s="66">
        <v>54.25</v>
      </c>
    </row>
    <row r="67" spans="1:97">
      <c r="A67" s="71">
        <v>34020</v>
      </c>
      <c r="D67" s="71"/>
      <c r="G67" s="71"/>
      <c r="L67" s="71"/>
      <c r="M67" s="71"/>
      <c r="R67" s="71"/>
      <c r="S67" s="71"/>
      <c r="T67" s="71"/>
      <c r="U67" s="71"/>
      <c r="X67" s="71"/>
      <c r="Y67" s="71"/>
      <c r="Z67" s="71"/>
      <c r="AA67" s="71"/>
      <c r="AC67" s="71"/>
      <c r="BE67" s="71"/>
      <c r="BF67" s="71"/>
      <c r="BI67" s="71"/>
      <c r="BQ67" s="71"/>
      <c r="CA67" s="71"/>
      <c r="CD67" s="71"/>
      <c r="CE67" s="71"/>
      <c r="CF67" s="71"/>
      <c r="CG67" s="71"/>
      <c r="CI67" s="71"/>
      <c r="CQ67" s="71"/>
      <c r="CR67" s="71"/>
      <c r="CS67" s="66">
        <v>57</v>
      </c>
    </row>
    <row r="68" spans="1:97">
      <c r="A68" s="71">
        <v>34027</v>
      </c>
      <c r="D68" s="71"/>
      <c r="G68" s="71"/>
      <c r="L68" s="71"/>
      <c r="M68" s="71"/>
      <c r="R68" s="71"/>
      <c r="S68" s="71"/>
      <c r="T68" s="71"/>
      <c r="U68" s="71"/>
      <c r="X68" s="71"/>
      <c r="Y68" s="71"/>
      <c r="Z68" s="71"/>
      <c r="AA68" s="71"/>
      <c r="AC68" s="71"/>
      <c r="BE68" s="71"/>
      <c r="BF68" s="71"/>
      <c r="BI68" s="71"/>
      <c r="BQ68" s="71"/>
      <c r="CA68" s="71"/>
      <c r="CD68" s="71"/>
      <c r="CE68" s="71"/>
      <c r="CF68" s="71"/>
      <c r="CG68" s="71"/>
      <c r="CI68" s="71"/>
      <c r="CQ68" s="71"/>
      <c r="CR68" s="71"/>
      <c r="CS68" s="66">
        <v>57.33</v>
      </c>
    </row>
    <row r="69" spans="1:97">
      <c r="A69" s="71">
        <v>34034</v>
      </c>
      <c r="D69" s="71"/>
      <c r="G69" s="71"/>
      <c r="L69" s="71"/>
      <c r="M69" s="71"/>
      <c r="R69" s="71"/>
      <c r="S69" s="71"/>
      <c r="T69" s="71"/>
      <c r="U69" s="71"/>
      <c r="X69" s="71"/>
      <c r="Y69" s="71"/>
      <c r="Z69" s="71"/>
      <c r="AA69" s="71"/>
      <c r="AC69" s="71"/>
      <c r="BE69" s="71"/>
      <c r="BF69" s="71"/>
      <c r="BI69" s="71"/>
      <c r="BQ69" s="71"/>
      <c r="CA69" s="71"/>
      <c r="CD69" s="71"/>
      <c r="CE69" s="71"/>
      <c r="CF69" s="71"/>
      <c r="CG69" s="71"/>
      <c r="CI69" s="71"/>
      <c r="CQ69" s="71"/>
      <c r="CR69" s="71"/>
      <c r="CS69" s="66">
        <v>57</v>
      </c>
    </row>
    <row r="70" spans="1:97">
      <c r="A70" s="71">
        <v>34041</v>
      </c>
      <c r="D70" s="71"/>
      <c r="G70" s="71"/>
      <c r="L70" s="71"/>
      <c r="M70" s="71"/>
      <c r="R70" s="71"/>
      <c r="S70" s="71"/>
      <c r="T70" s="71"/>
      <c r="U70" s="71"/>
      <c r="X70" s="71"/>
      <c r="Y70" s="71"/>
      <c r="Z70" s="71"/>
      <c r="AA70" s="71"/>
      <c r="AC70" s="71"/>
      <c r="BE70" s="71"/>
      <c r="BF70" s="71"/>
      <c r="BI70" s="71"/>
      <c r="BQ70" s="71"/>
      <c r="CA70" s="71"/>
      <c r="CD70" s="71"/>
      <c r="CE70" s="71"/>
      <c r="CF70" s="71"/>
      <c r="CG70" s="71"/>
      <c r="CI70" s="71"/>
      <c r="CQ70" s="71"/>
      <c r="CR70" s="71"/>
      <c r="CS70" s="66">
        <v>57</v>
      </c>
    </row>
    <row r="71" spans="1:97">
      <c r="A71" s="71">
        <v>34048</v>
      </c>
      <c r="D71" s="71"/>
      <c r="G71" s="71"/>
      <c r="L71" s="71"/>
      <c r="M71" s="71"/>
      <c r="R71" s="71"/>
      <c r="S71" s="71"/>
      <c r="T71" s="71"/>
      <c r="U71" s="71"/>
      <c r="X71" s="71"/>
      <c r="Y71" s="71"/>
      <c r="Z71" s="71"/>
      <c r="AA71" s="71"/>
      <c r="AC71" s="71"/>
      <c r="BE71" s="71"/>
      <c r="BF71" s="71"/>
      <c r="BI71" s="71"/>
      <c r="BQ71" s="71"/>
      <c r="CA71" s="71"/>
      <c r="CD71" s="71"/>
      <c r="CE71" s="71"/>
      <c r="CF71" s="71"/>
      <c r="CG71" s="71"/>
      <c r="CI71" s="71"/>
      <c r="CQ71" s="71"/>
      <c r="CR71" s="71"/>
      <c r="CS71" s="66">
        <v>59</v>
      </c>
    </row>
    <row r="72" spans="1:97">
      <c r="A72" s="71">
        <v>34055</v>
      </c>
      <c r="D72" s="71"/>
      <c r="G72" s="71"/>
      <c r="L72" s="71"/>
      <c r="M72" s="71"/>
      <c r="R72" s="71"/>
      <c r="S72" s="71"/>
      <c r="T72" s="71"/>
      <c r="U72" s="71"/>
      <c r="X72" s="71"/>
      <c r="Y72" s="71"/>
      <c r="Z72" s="71"/>
      <c r="AA72" s="71"/>
      <c r="AC72" s="71"/>
      <c r="BE72" s="71"/>
      <c r="BF72" s="71"/>
      <c r="BI72" s="71"/>
      <c r="BQ72" s="71"/>
      <c r="CA72" s="71"/>
      <c r="CD72" s="71"/>
      <c r="CE72" s="71"/>
      <c r="CF72" s="71"/>
      <c r="CG72" s="71"/>
      <c r="CI72" s="71"/>
      <c r="CQ72" s="71"/>
      <c r="CR72" s="71"/>
      <c r="CS72" s="66">
        <v>59.5</v>
      </c>
    </row>
    <row r="73" spans="1:97">
      <c r="A73" s="71">
        <v>34062</v>
      </c>
      <c r="D73" s="71"/>
      <c r="G73" s="71"/>
      <c r="L73" s="71"/>
      <c r="M73" s="71"/>
      <c r="R73" s="71"/>
      <c r="S73" s="71"/>
      <c r="T73" s="71"/>
      <c r="U73" s="71"/>
      <c r="X73" s="71"/>
      <c r="Y73" s="71"/>
      <c r="Z73" s="71"/>
      <c r="AA73" s="71"/>
      <c r="AC73" s="71"/>
      <c r="BE73" s="71"/>
      <c r="BF73" s="71"/>
      <c r="BI73" s="71"/>
      <c r="BQ73" s="71"/>
      <c r="CA73" s="71"/>
      <c r="CD73" s="71"/>
      <c r="CE73" s="71"/>
      <c r="CF73" s="71"/>
      <c r="CG73" s="71"/>
      <c r="CI73" s="71"/>
      <c r="CQ73" s="71"/>
      <c r="CR73" s="71"/>
      <c r="CS73" s="66">
        <v>59</v>
      </c>
    </row>
    <row r="74" spans="1:97">
      <c r="A74" s="71">
        <v>34069</v>
      </c>
      <c r="D74" s="71"/>
      <c r="G74" s="71"/>
      <c r="L74" s="71"/>
      <c r="M74" s="71"/>
      <c r="R74" s="71"/>
      <c r="S74" s="71"/>
      <c r="T74" s="71"/>
      <c r="U74" s="71"/>
      <c r="X74" s="71"/>
      <c r="Y74" s="71"/>
      <c r="Z74" s="71"/>
      <c r="AA74" s="71"/>
      <c r="AC74" s="71"/>
      <c r="BE74" s="71"/>
      <c r="BF74" s="71"/>
      <c r="BI74" s="71"/>
      <c r="BQ74" s="71"/>
      <c r="CA74" s="71"/>
      <c r="CD74" s="71"/>
      <c r="CE74" s="71"/>
      <c r="CF74" s="71"/>
      <c r="CG74" s="71"/>
      <c r="CI74" s="71"/>
      <c r="CQ74" s="71"/>
      <c r="CR74" s="71"/>
      <c r="CS74" s="66">
        <v>58</v>
      </c>
    </row>
    <row r="75" spans="1:97">
      <c r="A75" s="71">
        <v>34076</v>
      </c>
      <c r="D75" s="71"/>
      <c r="G75" s="71"/>
      <c r="L75" s="71"/>
      <c r="M75" s="71"/>
      <c r="R75" s="71"/>
      <c r="S75" s="71"/>
      <c r="T75" s="71"/>
      <c r="U75" s="71"/>
      <c r="X75" s="71"/>
      <c r="Y75" s="71"/>
      <c r="Z75" s="71"/>
      <c r="AA75" s="71"/>
      <c r="AC75" s="71"/>
      <c r="BE75" s="71"/>
      <c r="BF75" s="71"/>
      <c r="BI75" s="71"/>
      <c r="BQ75" s="71"/>
      <c r="CA75" s="71"/>
      <c r="CD75" s="71"/>
      <c r="CE75" s="71"/>
      <c r="CF75" s="71"/>
      <c r="CG75" s="71"/>
      <c r="CI75" s="71"/>
      <c r="CQ75" s="71"/>
      <c r="CR75" s="71"/>
      <c r="CS75" s="66">
        <v>59</v>
      </c>
    </row>
    <row r="76" spans="1:97">
      <c r="A76" s="71">
        <v>34083</v>
      </c>
      <c r="D76" s="71"/>
      <c r="G76" s="71"/>
      <c r="L76" s="71"/>
      <c r="M76" s="71"/>
      <c r="R76" s="71"/>
      <c r="S76" s="71"/>
      <c r="T76" s="71"/>
      <c r="U76" s="71"/>
      <c r="X76" s="71"/>
      <c r="Y76" s="71"/>
      <c r="Z76" s="71"/>
      <c r="AA76" s="71"/>
      <c r="AC76" s="71"/>
      <c r="BE76" s="71"/>
      <c r="BF76" s="71"/>
      <c r="BI76" s="71"/>
      <c r="BQ76" s="71"/>
      <c r="CA76" s="71"/>
      <c r="CD76" s="71"/>
      <c r="CE76" s="71"/>
      <c r="CF76" s="71"/>
      <c r="CG76" s="71"/>
      <c r="CI76" s="71"/>
      <c r="CQ76" s="71"/>
      <c r="CR76" s="71"/>
      <c r="CS76" s="66">
        <v>59</v>
      </c>
    </row>
    <row r="77" spans="1:97">
      <c r="A77" s="71">
        <v>34090</v>
      </c>
      <c r="D77" s="71"/>
      <c r="G77" s="71"/>
      <c r="L77" s="71"/>
      <c r="M77" s="71"/>
      <c r="R77" s="71"/>
      <c r="S77" s="71"/>
      <c r="T77" s="71"/>
      <c r="U77" s="71"/>
      <c r="X77" s="71"/>
      <c r="Y77" s="71"/>
      <c r="Z77" s="71"/>
      <c r="AA77" s="71"/>
      <c r="AC77" s="71"/>
      <c r="BE77" s="71"/>
      <c r="BF77" s="71"/>
      <c r="BI77" s="71"/>
      <c r="BQ77" s="71"/>
      <c r="CA77" s="71"/>
      <c r="CD77" s="71"/>
      <c r="CE77" s="71"/>
      <c r="CF77" s="71"/>
      <c r="CG77" s="71"/>
      <c r="CI77" s="71"/>
      <c r="CQ77" s="71"/>
      <c r="CR77" s="71"/>
      <c r="CS77" s="66">
        <v>59</v>
      </c>
    </row>
    <row r="78" spans="1:97">
      <c r="A78" s="71">
        <v>34097</v>
      </c>
      <c r="D78" s="71"/>
      <c r="G78" s="71"/>
      <c r="L78" s="71"/>
      <c r="M78" s="71"/>
      <c r="R78" s="71"/>
      <c r="S78" s="71"/>
      <c r="T78" s="71"/>
      <c r="U78" s="71"/>
      <c r="X78" s="71"/>
      <c r="Y78" s="71"/>
      <c r="Z78" s="71"/>
      <c r="AA78" s="71"/>
      <c r="AC78" s="71"/>
      <c r="BE78" s="71"/>
      <c r="BF78" s="71"/>
      <c r="BI78" s="71"/>
      <c r="BQ78" s="71"/>
      <c r="CA78" s="71"/>
      <c r="CD78" s="71"/>
      <c r="CE78" s="71"/>
      <c r="CF78" s="71"/>
      <c r="CG78" s="71"/>
      <c r="CI78" s="71"/>
      <c r="CQ78" s="71"/>
      <c r="CR78" s="71"/>
      <c r="CS78" s="66">
        <v>59</v>
      </c>
    </row>
    <row r="79" spans="1:97">
      <c r="A79" s="71">
        <v>34104</v>
      </c>
      <c r="D79" s="71"/>
      <c r="G79" s="71"/>
      <c r="L79" s="71"/>
      <c r="M79" s="71"/>
      <c r="R79" s="71"/>
      <c r="S79" s="71"/>
      <c r="T79" s="71"/>
      <c r="U79" s="71"/>
      <c r="X79" s="71"/>
      <c r="Y79" s="71"/>
      <c r="Z79" s="71"/>
      <c r="AA79" s="71"/>
      <c r="AC79" s="71"/>
      <c r="BE79" s="71"/>
      <c r="BF79" s="71"/>
      <c r="BI79" s="71"/>
      <c r="BQ79" s="71"/>
      <c r="CA79" s="71"/>
      <c r="CD79" s="71"/>
      <c r="CE79" s="71"/>
      <c r="CF79" s="71"/>
      <c r="CG79" s="71"/>
      <c r="CI79" s="71"/>
      <c r="CQ79" s="71"/>
      <c r="CR79" s="71"/>
      <c r="CS79" s="66">
        <v>60</v>
      </c>
    </row>
    <row r="80" spans="1:97">
      <c r="A80" s="71">
        <v>34111</v>
      </c>
      <c r="D80" s="71"/>
      <c r="G80" s="71"/>
      <c r="L80" s="71"/>
      <c r="M80" s="71"/>
      <c r="R80" s="71"/>
      <c r="S80" s="71"/>
      <c r="T80" s="71"/>
      <c r="U80" s="71"/>
      <c r="X80" s="71"/>
      <c r="Y80" s="71"/>
      <c r="Z80" s="71"/>
      <c r="AA80" s="71"/>
      <c r="AC80" s="71"/>
      <c r="BE80" s="71"/>
      <c r="BF80" s="71"/>
      <c r="BI80" s="71"/>
      <c r="BQ80" s="71"/>
      <c r="CA80" s="71"/>
      <c r="CD80" s="71"/>
      <c r="CE80" s="71"/>
      <c r="CF80" s="71"/>
      <c r="CG80" s="71"/>
      <c r="CI80" s="71"/>
      <c r="CQ80" s="71"/>
      <c r="CR80" s="71"/>
      <c r="CS80" s="66">
        <v>60</v>
      </c>
    </row>
    <row r="81" spans="1:97">
      <c r="A81" s="71">
        <v>34118</v>
      </c>
      <c r="D81" s="71"/>
      <c r="G81" s="71"/>
      <c r="L81" s="71"/>
      <c r="M81" s="71"/>
      <c r="R81" s="71"/>
      <c r="S81" s="71"/>
      <c r="T81" s="71"/>
      <c r="U81" s="71"/>
      <c r="X81" s="71"/>
      <c r="Y81" s="71"/>
      <c r="Z81" s="71"/>
      <c r="AA81" s="71"/>
      <c r="AC81" s="71"/>
      <c r="BE81" s="71"/>
      <c r="BF81" s="71"/>
      <c r="BI81" s="71"/>
      <c r="BQ81" s="71"/>
      <c r="CA81" s="71"/>
      <c r="CD81" s="71"/>
      <c r="CE81" s="71"/>
      <c r="CF81" s="71"/>
      <c r="CG81" s="71"/>
      <c r="CI81" s="71"/>
      <c r="CQ81" s="71"/>
      <c r="CR81" s="71"/>
      <c r="CS81" s="66">
        <v>60</v>
      </c>
    </row>
    <row r="82" spans="1:97">
      <c r="A82" s="71">
        <v>34125</v>
      </c>
      <c r="D82" s="71"/>
      <c r="G82" s="71"/>
      <c r="L82" s="71"/>
      <c r="M82" s="71"/>
      <c r="R82" s="71"/>
      <c r="S82" s="71"/>
      <c r="T82" s="71"/>
      <c r="U82" s="71"/>
      <c r="X82" s="71"/>
      <c r="Y82" s="71"/>
      <c r="Z82" s="71"/>
      <c r="AA82" s="71"/>
      <c r="AC82" s="71"/>
      <c r="BE82" s="71"/>
      <c r="BF82" s="71"/>
      <c r="BI82" s="71"/>
      <c r="BQ82" s="71"/>
      <c r="CA82" s="71"/>
      <c r="CD82" s="71"/>
      <c r="CE82" s="71"/>
      <c r="CF82" s="71"/>
      <c r="CG82" s="71"/>
      <c r="CI82" s="71"/>
      <c r="CQ82" s="71"/>
      <c r="CR82" s="71"/>
      <c r="CS82" s="66">
        <v>60</v>
      </c>
    </row>
    <row r="83" spans="1:97">
      <c r="A83" s="71">
        <v>34132</v>
      </c>
      <c r="D83" s="71"/>
      <c r="G83" s="71"/>
      <c r="L83" s="71"/>
      <c r="M83" s="71"/>
      <c r="R83" s="71"/>
      <c r="S83" s="71"/>
      <c r="T83" s="71"/>
      <c r="U83" s="71"/>
      <c r="X83" s="71"/>
      <c r="Y83" s="71"/>
      <c r="Z83" s="71"/>
      <c r="AA83" s="71"/>
      <c r="AC83" s="71"/>
      <c r="BE83" s="71"/>
      <c r="BF83" s="71"/>
      <c r="BI83" s="71"/>
      <c r="BQ83" s="71"/>
      <c r="CA83" s="71"/>
      <c r="CD83" s="71"/>
      <c r="CE83" s="71"/>
      <c r="CF83" s="71"/>
      <c r="CG83" s="71"/>
      <c r="CI83" s="71"/>
      <c r="CQ83" s="71"/>
      <c r="CR83" s="71"/>
      <c r="CS83" s="66">
        <v>59</v>
      </c>
    </row>
    <row r="84" spans="1:97">
      <c r="A84" s="71">
        <v>34139</v>
      </c>
      <c r="D84" s="71"/>
      <c r="G84" s="71"/>
      <c r="L84" s="71"/>
      <c r="M84" s="71"/>
      <c r="R84" s="71"/>
      <c r="S84" s="71"/>
      <c r="T84" s="71"/>
      <c r="U84" s="71"/>
      <c r="X84" s="71"/>
      <c r="Y84" s="71"/>
      <c r="Z84" s="71"/>
      <c r="AA84" s="71"/>
      <c r="AC84" s="71"/>
      <c r="BE84" s="71"/>
      <c r="BF84" s="71"/>
      <c r="BI84" s="71"/>
      <c r="BQ84" s="71"/>
      <c r="CA84" s="71"/>
      <c r="CD84" s="71"/>
      <c r="CE84" s="71"/>
      <c r="CF84" s="71"/>
      <c r="CG84" s="71"/>
      <c r="CI84" s="71"/>
      <c r="CQ84" s="71"/>
      <c r="CR84" s="71"/>
      <c r="CS84" s="66">
        <v>59</v>
      </c>
    </row>
    <row r="85" spans="1:97">
      <c r="A85" s="71">
        <v>34146</v>
      </c>
      <c r="D85" s="71"/>
      <c r="G85" s="71"/>
      <c r="L85" s="71"/>
      <c r="M85" s="71"/>
      <c r="R85" s="71"/>
      <c r="S85" s="71"/>
      <c r="T85" s="71"/>
      <c r="U85" s="71"/>
      <c r="X85" s="71"/>
      <c r="Y85" s="71"/>
      <c r="Z85" s="71"/>
      <c r="AA85" s="71"/>
      <c r="AC85" s="71"/>
      <c r="BE85" s="71"/>
      <c r="BF85" s="71"/>
      <c r="BI85" s="71"/>
      <c r="BQ85" s="71"/>
      <c r="CA85" s="71"/>
      <c r="CD85" s="71"/>
      <c r="CE85" s="71"/>
      <c r="CF85" s="71"/>
      <c r="CG85" s="71"/>
      <c r="CI85" s="71"/>
      <c r="CQ85" s="71"/>
      <c r="CR85" s="71"/>
      <c r="CS85" s="66">
        <v>59</v>
      </c>
    </row>
    <row r="86" spans="1:97">
      <c r="A86" s="71">
        <v>34153</v>
      </c>
      <c r="D86" s="71"/>
      <c r="G86" s="71"/>
      <c r="L86" s="71"/>
      <c r="M86" s="71"/>
      <c r="R86" s="71"/>
      <c r="S86" s="71"/>
      <c r="T86" s="71"/>
      <c r="U86" s="71"/>
      <c r="X86" s="71"/>
      <c r="Y86" s="71"/>
      <c r="Z86" s="71"/>
      <c r="AA86" s="71"/>
      <c r="AC86" s="71"/>
      <c r="BE86" s="71"/>
      <c r="BF86" s="71"/>
      <c r="BI86" s="71"/>
      <c r="BQ86" s="71"/>
      <c r="CA86" s="71"/>
      <c r="CD86" s="71"/>
      <c r="CE86" s="71"/>
      <c r="CF86" s="71"/>
      <c r="CG86" s="71"/>
      <c r="CI86" s="71"/>
      <c r="CQ86" s="71"/>
      <c r="CR86" s="71"/>
      <c r="CS86" s="66">
        <v>59</v>
      </c>
    </row>
    <row r="87" spans="1:97">
      <c r="A87" s="71">
        <v>34160</v>
      </c>
      <c r="D87" s="71"/>
      <c r="G87" s="71"/>
      <c r="L87" s="71"/>
      <c r="M87" s="71"/>
      <c r="R87" s="71"/>
      <c r="S87" s="71"/>
      <c r="T87" s="71"/>
      <c r="U87" s="71"/>
      <c r="X87" s="71"/>
      <c r="Y87" s="71"/>
      <c r="Z87" s="71"/>
      <c r="AA87" s="71"/>
      <c r="AC87" s="71"/>
      <c r="BE87" s="71"/>
      <c r="BF87" s="71"/>
      <c r="BI87" s="71"/>
      <c r="BQ87" s="71"/>
      <c r="CA87" s="71"/>
      <c r="CD87" s="71"/>
      <c r="CE87" s="71"/>
      <c r="CF87" s="71"/>
      <c r="CG87" s="71"/>
      <c r="CI87" s="71"/>
      <c r="CQ87" s="71"/>
      <c r="CR87" s="71"/>
      <c r="CS87" s="66">
        <v>59</v>
      </c>
    </row>
    <row r="88" spans="1:97">
      <c r="A88" s="71">
        <v>34167</v>
      </c>
      <c r="D88" s="71"/>
      <c r="G88" s="71"/>
      <c r="L88" s="71"/>
      <c r="M88" s="71"/>
      <c r="R88" s="71"/>
      <c r="S88" s="71"/>
      <c r="T88" s="71"/>
      <c r="U88" s="71"/>
      <c r="X88" s="71"/>
      <c r="Y88" s="71"/>
      <c r="Z88" s="71"/>
      <c r="AA88" s="71"/>
      <c r="AC88" s="71"/>
      <c r="BE88" s="71"/>
      <c r="BF88" s="71"/>
      <c r="BI88" s="71"/>
      <c r="BQ88" s="71"/>
      <c r="CA88" s="71"/>
      <c r="CD88" s="71"/>
      <c r="CE88" s="71"/>
      <c r="CF88" s="71"/>
      <c r="CG88" s="71"/>
      <c r="CI88" s="71"/>
      <c r="CQ88" s="71"/>
      <c r="CR88" s="71"/>
      <c r="CS88" s="66">
        <v>58</v>
      </c>
    </row>
    <row r="89" spans="1:97">
      <c r="A89" s="71">
        <v>34174</v>
      </c>
      <c r="D89" s="71"/>
      <c r="G89" s="71"/>
      <c r="L89" s="71"/>
      <c r="M89" s="71"/>
      <c r="R89" s="71"/>
      <c r="S89" s="71"/>
      <c r="T89" s="71"/>
      <c r="U89" s="71"/>
      <c r="X89" s="71"/>
      <c r="Y89" s="71"/>
      <c r="Z89" s="71"/>
      <c r="AA89" s="71"/>
      <c r="AC89" s="71"/>
      <c r="BE89" s="71"/>
      <c r="BF89" s="71"/>
      <c r="BI89" s="71"/>
      <c r="BQ89" s="71"/>
      <c r="CA89" s="71"/>
      <c r="CD89" s="71"/>
      <c r="CE89" s="71"/>
      <c r="CF89" s="71"/>
      <c r="CG89" s="71"/>
      <c r="CI89" s="71"/>
      <c r="CQ89" s="71"/>
      <c r="CR89" s="71"/>
      <c r="CS89" s="66">
        <v>63</v>
      </c>
    </row>
    <row r="90" spans="1:97">
      <c r="A90" s="71">
        <v>34181</v>
      </c>
      <c r="D90" s="71"/>
      <c r="G90" s="71"/>
      <c r="L90" s="71"/>
      <c r="M90" s="71"/>
      <c r="R90" s="71"/>
      <c r="S90" s="71"/>
      <c r="T90" s="71"/>
      <c r="U90" s="71"/>
      <c r="X90" s="71"/>
      <c r="Y90" s="71"/>
      <c r="Z90" s="71"/>
      <c r="AA90" s="71"/>
      <c r="AC90" s="71"/>
      <c r="BE90" s="71"/>
      <c r="BF90" s="71"/>
      <c r="BI90" s="71"/>
      <c r="BQ90" s="71"/>
      <c r="CA90" s="71"/>
      <c r="CD90" s="71"/>
      <c r="CE90" s="71"/>
      <c r="CF90" s="71"/>
      <c r="CG90" s="71"/>
      <c r="CI90" s="71"/>
      <c r="CQ90" s="71"/>
      <c r="CR90" s="71"/>
      <c r="CS90" s="66">
        <v>63</v>
      </c>
    </row>
    <row r="91" spans="1:97">
      <c r="A91" s="71">
        <v>34188</v>
      </c>
      <c r="D91" s="71"/>
      <c r="G91" s="71"/>
      <c r="L91" s="71"/>
      <c r="M91" s="71"/>
      <c r="R91" s="71"/>
      <c r="S91" s="71"/>
      <c r="T91" s="71"/>
      <c r="U91" s="71"/>
      <c r="X91" s="71"/>
      <c r="Y91" s="71"/>
      <c r="Z91" s="71"/>
      <c r="AA91" s="71"/>
      <c r="AC91" s="71"/>
      <c r="BE91" s="71"/>
      <c r="BF91" s="71"/>
      <c r="BI91" s="71"/>
      <c r="BQ91" s="71"/>
      <c r="CA91" s="71"/>
      <c r="CD91" s="71"/>
      <c r="CE91" s="71"/>
      <c r="CF91" s="71"/>
      <c r="CG91" s="71"/>
      <c r="CI91" s="71"/>
      <c r="CQ91" s="71"/>
      <c r="CR91" s="71"/>
      <c r="CS91" s="66">
        <v>63</v>
      </c>
    </row>
    <row r="92" spans="1:97">
      <c r="A92" s="71">
        <v>34195</v>
      </c>
      <c r="D92" s="71"/>
      <c r="G92" s="71"/>
      <c r="L92" s="71"/>
      <c r="M92" s="71"/>
      <c r="R92" s="71"/>
      <c r="S92" s="71"/>
      <c r="T92" s="71"/>
      <c r="U92" s="71"/>
      <c r="X92" s="71"/>
      <c r="Y92" s="71"/>
      <c r="Z92" s="71"/>
      <c r="AA92" s="71"/>
      <c r="AC92" s="71"/>
      <c r="BE92" s="71"/>
      <c r="BF92" s="71"/>
      <c r="BI92" s="71"/>
      <c r="BQ92" s="71"/>
      <c r="CA92" s="71"/>
      <c r="CD92" s="71"/>
      <c r="CE92" s="71"/>
      <c r="CF92" s="71"/>
      <c r="CG92" s="71"/>
      <c r="CI92" s="71"/>
      <c r="CQ92" s="71"/>
      <c r="CR92" s="71"/>
      <c r="CS92" s="66">
        <v>63</v>
      </c>
    </row>
    <row r="93" spans="1:97">
      <c r="A93" s="71">
        <v>34202</v>
      </c>
      <c r="D93" s="71"/>
      <c r="G93" s="71"/>
      <c r="L93" s="71"/>
      <c r="M93" s="71"/>
      <c r="R93" s="71"/>
      <c r="S93" s="71"/>
      <c r="T93" s="71"/>
      <c r="U93" s="71"/>
      <c r="X93" s="71"/>
      <c r="Y93" s="71"/>
      <c r="Z93" s="71"/>
      <c r="AA93" s="71"/>
      <c r="AC93" s="71"/>
      <c r="BE93" s="71"/>
      <c r="BF93" s="71"/>
      <c r="BI93" s="71"/>
      <c r="BQ93" s="71"/>
      <c r="CA93" s="71"/>
      <c r="CD93" s="71"/>
      <c r="CE93" s="71"/>
      <c r="CF93" s="71"/>
      <c r="CG93" s="71"/>
      <c r="CI93" s="71"/>
      <c r="CQ93" s="71"/>
      <c r="CR93" s="71"/>
      <c r="CS93" s="66">
        <v>64</v>
      </c>
    </row>
    <row r="94" spans="1:97">
      <c r="A94" s="71">
        <v>34209</v>
      </c>
      <c r="D94" s="71"/>
      <c r="G94" s="71"/>
      <c r="L94" s="71"/>
      <c r="M94" s="71"/>
      <c r="R94" s="71"/>
      <c r="S94" s="71"/>
      <c r="T94" s="71"/>
      <c r="U94" s="71"/>
      <c r="X94" s="71"/>
      <c r="Y94" s="71"/>
      <c r="Z94" s="71"/>
      <c r="AA94" s="71"/>
      <c r="AC94" s="71"/>
      <c r="BE94" s="71"/>
      <c r="BF94" s="71"/>
      <c r="BI94" s="71"/>
      <c r="BQ94" s="71"/>
      <c r="CA94" s="71"/>
      <c r="CD94" s="71"/>
      <c r="CE94" s="71"/>
      <c r="CF94" s="71"/>
      <c r="CG94" s="71"/>
      <c r="CI94" s="71"/>
      <c r="CQ94" s="71"/>
      <c r="CR94" s="71"/>
      <c r="CS94" s="66">
        <v>64</v>
      </c>
    </row>
    <row r="95" spans="1:97">
      <c r="A95" s="71">
        <v>34216</v>
      </c>
      <c r="D95" s="71"/>
      <c r="G95" s="71"/>
      <c r="L95" s="71"/>
      <c r="M95" s="71"/>
      <c r="R95" s="71"/>
      <c r="S95" s="71"/>
      <c r="T95" s="71"/>
      <c r="U95" s="71"/>
      <c r="X95" s="71"/>
      <c r="Y95" s="71"/>
      <c r="Z95" s="71"/>
      <c r="AA95" s="71"/>
      <c r="AC95" s="71"/>
      <c r="BE95" s="71"/>
      <c r="BF95" s="71"/>
      <c r="BI95" s="71"/>
      <c r="BQ95" s="71"/>
      <c r="CA95" s="71"/>
      <c r="CD95" s="71"/>
      <c r="CE95" s="71"/>
      <c r="CF95" s="71"/>
      <c r="CG95" s="71"/>
      <c r="CI95" s="71"/>
      <c r="CQ95" s="71"/>
      <c r="CR95" s="71"/>
      <c r="CS95" s="66">
        <v>65</v>
      </c>
    </row>
    <row r="96" spans="1:97">
      <c r="A96" s="71">
        <v>34223</v>
      </c>
      <c r="D96" s="71"/>
      <c r="G96" s="71"/>
      <c r="L96" s="71"/>
      <c r="M96" s="71"/>
      <c r="R96" s="71"/>
      <c r="S96" s="71"/>
      <c r="T96" s="71"/>
      <c r="U96" s="71"/>
      <c r="X96" s="71"/>
      <c r="Y96" s="71"/>
      <c r="Z96" s="71"/>
      <c r="AA96" s="71"/>
      <c r="AC96" s="71"/>
      <c r="BE96" s="71"/>
      <c r="BF96" s="71"/>
      <c r="BI96" s="71"/>
      <c r="BQ96" s="71"/>
      <c r="CA96" s="71"/>
      <c r="CD96" s="71"/>
      <c r="CE96" s="71"/>
      <c r="CF96" s="71"/>
      <c r="CG96" s="71"/>
      <c r="CI96" s="71"/>
      <c r="CQ96" s="71"/>
      <c r="CR96" s="71"/>
      <c r="CS96" s="66">
        <v>65</v>
      </c>
    </row>
    <row r="97" spans="1:97">
      <c r="A97" s="71">
        <v>34230</v>
      </c>
      <c r="D97" s="71"/>
      <c r="G97" s="71"/>
      <c r="L97" s="71"/>
      <c r="M97" s="71"/>
      <c r="R97" s="71"/>
      <c r="S97" s="71"/>
      <c r="T97" s="71"/>
      <c r="U97" s="71"/>
      <c r="X97" s="71"/>
      <c r="Y97" s="71"/>
      <c r="Z97" s="71"/>
      <c r="AA97" s="71"/>
      <c r="AC97" s="71"/>
      <c r="BE97" s="71"/>
      <c r="BF97" s="71"/>
      <c r="BI97" s="71"/>
      <c r="BQ97" s="71"/>
      <c r="CA97" s="71"/>
      <c r="CD97" s="71"/>
      <c r="CE97" s="71"/>
      <c r="CF97" s="71"/>
      <c r="CG97" s="71"/>
      <c r="CI97" s="71"/>
      <c r="CQ97" s="71"/>
      <c r="CR97" s="71"/>
      <c r="CS97" s="66">
        <v>66</v>
      </c>
    </row>
    <row r="98" spans="1:97">
      <c r="A98" s="71">
        <v>34237</v>
      </c>
      <c r="D98" s="71"/>
      <c r="G98" s="71"/>
      <c r="L98" s="71"/>
      <c r="M98" s="71"/>
      <c r="R98" s="71"/>
      <c r="S98" s="71"/>
      <c r="T98" s="71"/>
      <c r="U98" s="71"/>
      <c r="X98" s="71"/>
      <c r="Y98" s="71"/>
      <c r="Z98" s="71"/>
      <c r="AA98" s="71"/>
      <c r="AC98" s="71"/>
      <c r="BE98" s="71"/>
      <c r="BF98" s="71"/>
      <c r="BI98" s="71"/>
      <c r="BQ98" s="71"/>
      <c r="CA98" s="71"/>
      <c r="CD98" s="71"/>
      <c r="CE98" s="71"/>
      <c r="CF98" s="71"/>
      <c r="CG98" s="71"/>
      <c r="CI98" s="71"/>
      <c r="CQ98" s="71"/>
      <c r="CR98" s="71"/>
      <c r="CS98" s="66">
        <v>66.33</v>
      </c>
    </row>
    <row r="99" spans="1:97">
      <c r="A99" s="71">
        <v>34244</v>
      </c>
      <c r="D99" s="71"/>
      <c r="G99" s="71"/>
      <c r="L99" s="71"/>
      <c r="M99" s="71"/>
      <c r="R99" s="71"/>
      <c r="S99" s="71"/>
      <c r="T99" s="71"/>
      <c r="U99" s="71"/>
      <c r="X99" s="71"/>
      <c r="Y99" s="71"/>
      <c r="Z99" s="71"/>
      <c r="AA99" s="71"/>
      <c r="AC99" s="71"/>
      <c r="BE99" s="71"/>
      <c r="BF99" s="71"/>
      <c r="BI99" s="71"/>
      <c r="BQ99" s="71"/>
      <c r="CA99" s="71"/>
      <c r="CD99" s="71"/>
      <c r="CE99" s="71"/>
      <c r="CF99" s="71"/>
      <c r="CG99" s="71"/>
      <c r="CI99" s="71"/>
      <c r="CQ99" s="71"/>
      <c r="CR99" s="71"/>
      <c r="CS99" s="66">
        <v>68</v>
      </c>
    </row>
    <row r="100" spans="1:97">
      <c r="A100" s="71">
        <v>34251</v>
      </c>
      <c r="D100" s="71"/>
      <c r="G100" s="71"/>
      <c r="L100" s="71"/>
      <c r="M100" s="71"/>
      <c r="R100" s="71"/>
      <c r="S100" s="71"/>
      <c r="T100" s="71"/>
      <c r="U100" s="71"/>
      <c r="X100" s="71"/>
      <c r="Y100" s="71"/>
      <c r="Z100" s="71"/>
      <c r="AA100" s="71"/>
      <c r="AC100" s="71"/>
      <c r="BE100" s="71"/>
      <c r="BF100" s="71"/>
      <c r="BI100" s="71"/>
      <c r="BQ100" s="71"/>
      <c r="CA100" s="71"/>
      <c r="CD100" s="71"/>
      <c r="CE100" s="71"/>
      <c r="CF100" s="71"/>
      <c r="CG100" s="71"/>
      <c r="CI100" s="71"/>
      <c r="CQ100" s="71"/>
      <c r="CR100" s="71"/>
      <c r="CS100" s="66">
        <v>68</v>
      </c>
    </row>
    <row r="101" spans="1:97">
      <c r="A101" s="71">
        <v>34258</v>
      </c>
      <c r="D101" s="71"/>
      <c r="G101" s="71"/>
      <c r="L101" s="71"/>
      <c r="M101" s="71"/>
      <c r="R101" s="71"/>
      <c r="S101" s="71"/>
      <c r="T101" s="71"/>
      <c r="U101" s="71"/>
      <c r="X101" s="71"/>
      <c r="Y101" s="71"/>
      <c r="Z101" s="71"/>
      <c r="AA101" s="71"/>
      <c r="AC101" s="71"/>
      <c r="BE101" s="71"/>
      <c r="BF101" s="71"/>
      <c r="BI101" s="71"/>
      <c r="BQ101" s="71"/>
      <c r="CA101" s="71"/>
      <c r="CD101" s="71"/>
      <c r="CE101" s="71"/>
      <c r="CF101" s="71"/>
      <c r="CG101" s="71"/>
      <c r="CI101" s="71"/>
      <c r="CQ101" s="71"/>
      <c r="CR101" s="71"/>
      <c r="CS101" s="66">
        <v>71</v>
      </c>
    </row>
    <row r="102" spans="1:97">
      <c r="A102" s="71">
        <v>34265</v>
      </c>
      <c r="D102" s="71"/>
      <c r="G102" s="71"/>
      <c r="L102" s="71"/>
      <c r="M102" s="71"/>
      <c r="R102" s="71"/>
      <c r="S102" s="71"/>
      <c r="T102" s="71"/>
      <c r="U102" s="71"/>
      <c r="X102" s="71"/>
      <c r="Y102" s="71"/>
      <c r="Z102" s="71"/>
      <c r="AA102" s="71"/>
      <c r="AC102" s="71"/>
      <c r="BE102" s="71"/>
      <c r="BF102" s="71"/>
      <c r="BI102" s="71"/>
      <c r="BQ102" s="71"/>
      <c r="CA102" s="71"/>
      <c r="CD102" s="71"/>
      <c r="CE102" s="71"/>
      <c r="CF102" s="71"/>
      <c r="CG102" s="71"/>
      <c r="CI102" s="71"/>
      <c r="CQ102" s="71"/>
      <c r="CR102" s="71"/>
      <c r="CS102" s="66">
        <v>72</v>
      </c>
    </row>
    <row r="103" spans="1:97">
      <c r="A103" s="71">
        <v>34272</v>
      </c>
      <c r="D103" s="71"/>
      <c r="G103" s="71"/>
      <c r="L103" s="71"/>
      <c r="M103" s="71"/>
      <c r="R103" s="71"/>
      <c r="S103" s="71"/>
      <c r="T103" s="71"/>
      <c r="U103" s="71"/>
      <c r="X103" s="71"/>
      <c r="Y103" s="71"/>
      <c r="Z103" s="71"/>
      <c r="AA103" s="71"/>
      <c r="AC103" s="71"/>
      <c r="BE103" s="71"/>
      <c r="BF103" s="71"/>
      <c r="BI103" s="71"/>
      <c r="BQ103" s="71"/>
      <c r="CA103" s="71"/>
      <c r="CD103" s="71"/>
      <c r="CE103" s="71"/>
      <c r="CF103" s="71"/>
      <c r="CG103" s="71"/>
      <c r="CI103" s="71"/>
      <c r="CQ103" s="71"/>
      <c r="CR103" s="71"/>
      <c r="CS103" s="66">
        <v>71.290000000000006</v>
      </c>
    </row>
    <row r="104" spans="1:97">
      <c r="A104" s="71">
        <v>34279</v>
      </c>
      <c r="D104" s="71"/>
      <c r="G104" s="71"/>
      <c r="L104" s="71"/>
      <c r="M104" s="71"/>
      <c r="R104" s="71"/>
      <c r="S104" s="71"/>
      <c r="T104" s="71"/>
      <c r="U104" s="71"/>
      <c r="X104" s="71"/>
      <c r="Y104" s="71"/>
      <c r="Z104" s="71"/>
      <c r="AA104" s="71"/>
      <c r="AC104" s="71"/>
      <c r="BE104" s="71"/>
      <c r="BF104" s="71"/>
      <c r="BI104" s="71"/>
      <c r="BQ104" s="71"/>
      <c r="CA104" s="71"/>
      <c r="CD104" s="71"/>
      <c r="CE104" s="71"/>
      <c r="CF104" s="71"/>
      <c r="CG104" s="71"/>
      <c r="CI104" s="71"/>
      <c r="CQ104" s="71"/>
      <c r="CR104" s="71"/>
      <c r="CS104" s="66">
        <v>72.5</v>
      </c>
    </row>
    <row r="105" spans="1:97">
      <c r="A105" s="71">
        <v>34286</v>
      </c>
      <c r="D105" s="71"/>
      <c r="G105" s="71"/>
      <c r="L105" s="71"/>
      <c r="M105" s="71"/>
      <c r="R105" s="71"/>
      <c r="S105" s="71"/>
      <c r="T105" s="71"/>
      <c r="U105" s="71"/>
      <c r="X105" s="71"/>
      <c r="Y105" s="71"/>
      <c r="Z105" s="71"/>
      <c r="AA105" s="71"/>
      <c r="AC105" s="71"/>
      <c r="BE105" s="71"/>
      <c r="BF105" s="71"/>
      <c r="BI105" s="71"/>
      <c r="BQ105" s="71"/>
      <c r="CA105" s="71"/>
      <c r="CD105" s="71"/>
      <c r="CE105" s="71"/>
      <c r="CF105" s="71"/>
      <c r="CG105" s="71"/>
      <c r="CI105" s="71"/>
      <c r="CQ105" s="71"/>
      <c r="CR105" s="71"/>
      <c r="CS105" s="66">
        <v>72</v>
      </c>
    </row>
    <row r="106" spans="1:97">
      <c r="A106" s="71">
        <v>34293</v>
      </c>
      <c r="D106" s="71"/>
      <c r="G106" s="71"/>
      <c r="L106" s="71"/>
      <c r="M106" s="71"/>
      <c r="R106" s="71"/>
      <c r="S106" s="71"/>
      <c r="T106" s="71"/>
      <c r="U106" s="71"/>
      <c r="X106" s="71"/>
      <c r="Y106" s="71"/>
      <c r="Z106" s="71"/>
      <c r="AA106" s="71"/>
      <c r="AC106" s="71"/>
      <c r="BE106" s="71"/>
      <c r="BF106" s="71"/>
      <c r="BI106" s="71"/>
      <c r="BQ106" s="71"/>
      <c r="CA106" s="71"/>
      <c r="CD106" s="71"/>
      <c r="CE106" s="71"/>
      <c r="CF106" s="71"/>
      <c r="CG106" s="71"/>
      <c r="CI106" s="71"/>
      <c r="CQ106" s="71"/>
      <c r="CR106" s="71"/>
      <c r="CS106" s="66">
        <v>69.78</v>
      </c>
    </row>
    <row r="107" spans="1:97">
      <c r="A107" s="71">
        <v>34300</v>
      </c>
      <c r="D107" s="71"/>
      <c r="G107" s="71"/>
      <c r="L107" s="71"/>
      <c r="M107" s="71"/>
      <c r="R107" s="71"/>
      <c r="S107" s="71"/>
      <c r="T107" s="71"/>
      <c r="U107" s="71"/>
      <c r="X107" s="71"/>
      <c r="Y107" s="71"/>
      <c r="Z107" s="71"/>
      <c r="AA107" s="71"/>
      <c r="AC107" s="71"/>
      <c r="BE107" s="71"/>
      <c r="BF107" s="71"/>
      <c r="BI107" s="71"/>
      <c r="BQ107" s="71"/>
      <c r="CA107" s="71"/>
      <c r="CD107" s="71"/>
      <c r="CE107" s="71"/>
      <c r="CF107" s="71"/>
      <c r="CG107" s="71"/>
      <c r="CI107" s="71"/>
      <c r="CQ107" s="71"/>
      <c r="CR107" s="71"/>
      <c r="CS107" s="66">
        <v>72</v>
      </c>
    </row>
    <row r="108" spans="1:97">
      <c r="A108" s="71">
        <v>34307</v>
      </c>
      <c r="D108" s="71"/>
      <c r="G108" s="71"/>
      <c r="L108" s="71"/>
      <c r="M108" s="71"/>
      <c r="R108" s="71"/>
      <c r="S108" s="71"/>
      <c r="T108" s="71"/>
      <c r="U108" s="71"/>
      <c r="X108" s="71"/>
      <c r="Y108" s="71"/>
      <c r="Z108" s="71"/>
      <c r="AA108" s="71"/>
      <c r="AC108" s="71"/>
      <c r="BE108" s="71"/>
      <c r="BF108" s="71"/>
      <c r="BI108" s="71"/>
      <c r="BQ108" s="71"/>
      <c r="CA108" s="71"/>
      <c r="CD108" s="71"/>
      <c r="CE108" s="71"/>
      <c r="CF108" s="71"/>
      <c r="CG108" s="71"/>
      <c r="CI108" s="71"/>
      <c r="CQ108" s="71"/>
      <c r="CR108" s="71"/>
      <c r="CS108" s="66">
        <v>71.790000000000006</v>
      </c>
    </row>
    <row r="109" spans="1:97">
      <c r="A109" s="71">
        <v>34314</v>
      </c>
      <c r="D109" s="71"/>
      <c r="G109" s="71"/>
      <c r="L109" s="71"/>
      <c r="M109" s="71"/>
      <c r="R109" s="71"/>
      <c r="S109" s="71"/>
      <c r="T109" s="71"/>
      <c r="U109" s="71"/>
      <c r="X109" s="71"/>
      <c r="Y109" s="71"/>
      <c r="Z109" s="71"/>
      <c r="AA109" s="71"/>
      <c r="AC109" s="71"/>
      <c r="BE109" s="71"/>
      <c r="BF109" s="71"/>
      <c r="BI109" s="71"/>
      <c r="BQ109" s="71"/>
      <c r="CA109" s="71"/>
      <c r="CD109" s="71"/>
      <c r="CE109" s="71"/>
      <c r="CF109" s="71"/>
      <c r="CG109" s="71"/>
      <c r="CI109" s="71"/>
      <c r="CQ109" s="71"/>
      <c r="CR109" s="71"/>
      <c r="CS109" s="66">
        <v>69.7</v>
      </c>
    </row>
    <row r="110" spans="1:97">
      <c r="A110" s="71">
        <v>34321</v>
      </c>
      <c r="D110" s="71"/>
      <c r="G110" s="71"/>
      <c r="L110" s="71"/>
      <c r="M110" s="71"/>
      <c r="R110" s="71"/>
      <c r="S110" s="71"/>
      <c r="T110" s="71"/>
      <c r="U110" s="71"/>
      <c r="X110" s="71"/>
      <c r="Y110" s="71"/>
      <c r="Z110" s="71"/>
      <c r="AA110" s="71"/>
      <c r="AC110" s="71"/>
      <c r="BE110" s="71"/>
      <c r="BF110" s="71"/>
      <c r="BI110" s="71"/>
      <c r="BQ110" s="71"/>
      <c r="CA110" s="71"/>
      <c r="CD110" s="71"/>
      <c r="CE110" s="71"/>
      <c r="CF110" s="71"/>
      <c r="CG110" s="71"/>
      <c r="CI110" s="71"/>
      <c r="CQ110" s="71"/>
      <c r="CR110" s="71"/>
      <c r="CS110" s="66">
        <v>68.599999999999994</v>
      </c>
    </row>
    <row r="111" spans="1:97">
      <c r="A111" s="71">
        <v>34328</v>
      </c>
      <c r="D111" s="71"/>
      <c r="G111" s="71"/>
      <c r="L111" s="71"/>
      <c r="M111" s="71"/>
      <c r="R111" s="71"/>
      <c r="S111" s="71"/>
      <c r="T111" s="71"/>
      <c r="U111" s="71"/>
      <c r="X111" s="71"/>
      <c r="Y111" s="71"/>
      <c r="Z111" s="71"/>
      <c r="AA111" s="71"/>
      <c r="AC111" s="71"/>
      <c r="BE111" s="71"/>
      <c r="BF111" s="71"/>
      <c r="BI111" s="71"/>
      <c r="BQ111" s="71"/>
      <c r="CA111" s="71"/>
      <c r="CD111" s="71"/>
      <c r="CE111" s="71"/>
      <c r="CF111" s="71"/>
      <c r="CG111" s="71"/>
      <c r="CI111" s="71"/>
      <c r="CQ111" s="71"/>
      <c r="CR111" s="71"/>
      <c r="CS111" s="66">
        <v>69</v>
      </c>
    </row>
    <row r="112" spans="1:97">
      <c r="A112" s="71">
        <v>34335</v>
      </c>
      <c r="D112" s="71"/>
      <c r="G112" s="71"/>
      <c r="L112" s="71"/>
      <c r="M112" s="71"/>
      <c r="R112" s="71"/>
      <c r="S112" s="71"/>
      <c r="T112" s="71"/>
      <c r="U112" s="71"/>
      <c r="X112" s="71"/>
      <c r="Y112" s="71"/>
      <c r="Z112" s="71"/>
      <c r="AA112" s="71"/>
      <c r="AC112" s="71"/>
      <c r="BE112" s="71"/>
      <c r="BF112" s="71"/>
      <c r="BI112" s="71"/>
      <c r="BQ112" s="71"/>
      <c r="CA112" s="71"/>
      <c r="CD112" s="71"/>
      <c r="CE112" s="71"/>
      <c r="CF112" s="71"/>
      <c r="CG112" s="71"/>
      <c r="CI112" s="71"/>
      <c r="CQ112" s="71"/>
      <c r="CR112" s="71"/>
      <c r="CS112" s="66">
        <v>65</v>
      </c>
    </row>
    <row r="113" spans="1:97">
      <c r="A113" s="71">
        <v>34342</v>
      </c>
      <c r="D113" s="71"/>
      <c r="G113" s="71"/>
      <c r="L113" s="71"/>
      <c r="M113" s="71"/>
      <c r="R113" s="71"/>
      <c r="S113" s="71"/>
      <c r="T113" s="71"/>
      <c r="U113" s="71"/>
      <c r="X113" s="71"/>
      <c r="Y113" s="71"/>
      <c r="Z113" s="71"/>
      <c r="AA113" s="71"/>
      <c r="AC113" s="71"/>
      <c r="BE113" s="71"/>
      <c r="BF113" s="71"/>
      <c r="BI113" s="71"/>
      <c r="BQ113" s="71"/>
      <c r="CA113" s="71"/>
      <c r="CD113" s="71"/>
      <c r="CE113" s="71"/>
      <c r="CF113" s="71"/>
      <c r="CG113" s="71"/>
      <c r="CI113" s="71"/>
      <c r="CQ113" s="71"/>
      <c r="CR113" s="71"/>
      <c r="CS113" s="66">
        <v>63</v>
      </c>
    </row>
    <row r="114" spans="1:97">
      <c r="A114" s="71">
        <v>34349</v>
      </c>
      <c r="D114" s="71"/>
      <c r="G114" s="71"/>
      <c r="L114" s="71"/>
      <c r="M114" s="71"/>
      <c r="R114" s="71"/>
      <c r="S114" s="71"/>
      <c r="T114" s="71"/>
      <c r="U114" s="71"/>
      <c r="X114" s="71"/>
      <c r="Y114" s="71"/>
      <c r="Z114" s="71"/>
      <c r="AA114" s="71"/>
      <c r="AC114" s="71"/>
      <c r="BE114" s="71"/>
      <c r="BF114" s="71"/>
      <c r="BI114" s="71"/>
      <c r="BQ114" s="71"/>
      <c r="CA114" s="71"/>
      <c r="CD114" s="71"/>
      <c r="CE114" s="71"/>
      <c r="CF114" s="71"/>
      <c r="CG114" s="71"/>
      <c r="CI114" s="71"/>
      <c r="CQ114" s="71"/>
      <c r="CR114" s="71"/>
      <c r="CS114" s="66">
        <v>59</v>
      </c>
    </row>
    <row r="115" spans="1:97">
      <c r="A115" s="71">
        <v>34356</v>
      </c>
      <c r="D115" s="71"/>
      <c r="G115" s="71"/>
      <c r="L115" s="71"/>
      <c r="M115" s="71"/>
      <c r="R115" s="71"/>
      <c r="S115" s="71"/>
      <c r="T115" s="71"/>
      <c r="U115" s="71"/>
      <c r="X115" s="71"/>
      <c r="Y115" s="71"/>
      <c r="Z115" s="71"/>
      <c r="AA115" s="71"/>
      <c r="AC115" s="71"/>
      <c r="BE115" s="71"/>
      <c r="BF115" s="71"/>
      <c r="BI115" s="71"/>
      <c r="BQ115" s="71"/>
      <c r="CA115" s="71"/>
      <c r="CD115" s="71"/>
      <c r="CE115" s="71"/>
      <c r="CF115" s="71"/>
      <c r="CG115" s="71"/>
      <c r="CI115" s="71"/>
      <c r="CQ115" s="71"/>
      <c r="CR115" s="71"/>
      <c r="CS115" s="66">
        <v>58</v>
      </c>
    </row>
    <row r="116" spans="1:97">
      <c r="A116" s="71">
        <v>34363</v>
      </c>
      <c r="D116" s="71"/>
      <c r="G116" s="71"/>
      <c r="L116" s="71"/>
      <c r="M116" s="71"/>
      <c r="R116" s="71"/>
      <c r="S116" s="71"/>
      <c r="T116" s="71"/>
      <c r="U116" s="71"/>
      <c r="X116" s="71"/>
      <c r="Y116" s="71"/>
      <c r="Z116" s="71"/>
      <c r="AA116" s="71"/>
      <c r="AC116" s="71"/>
      <c r="BE116" s="71"/>
      <c r="BF116" s="71"/>
      <c r="BI116" s="71"/>
      <c r="BQ116" s="71"/>
      <c r="CA116" s="71"/>
      <c r="CD116" s="71"/>
      <c r="CE116" s="71"/>
      <c r="CF116" s="71"/>
      <c r="CG116" s="71"/>
      <c r="CI116" s="71"/>
      <c r="CQ116" s="71"/>
      <c r="CR116" s="71"/>
      <c r="CS116" s="66">
        <v>60</v>
      </c>
    </row>
    <row r="117" spans="1:97">
      <c r="A117" s="71">
        <v>34370</v>
      </c>
      <c r="D117" s="71"/>
      <c r="G117" s="71"/>
      <c r="L117" s="71"/>
      <c r="M117" s="71"/>
      <c r="R117" s="71"/>
      <c r="S117" s="71"/>
      <c r="T117" s="71"/>
      <c r="U117" s="71"/>
      <c r="X117" s="71"/>
      <c r="Y117" s="71"/>
      <c r="Z117" s="71"/>
      <c r="AA117" s="71"/>
      <c r="AC117" s="71"/>
      <c r="BE117" s="71"/>
      <c r="BF117" s="71"/>
      <c r="BI117" s="71"/>
      <c r="BQ117" s="71"/>
      <c r="CA117" s="71"/>
      <c r="CD117" s="71"/>
      <c r="CE117" s="71"/>
      <c r="CF117" s="71"/>
      <c r="CG117" s="71"/>
      <c r="CI117" s="71"/>
      <c r="CQ117" s="71"/>
      <c r="CR117" s="71"/>
      <c r="CS117" s="66">
        <v>58</v>
      </c>
    </row>
    <row r="118" spans="1:97">
      <c r="A118" s="71">
        <v>34377</v>
      </c>
      <c r="D118" s="71"/>
      <c r="G118" s="71"/>
      <c r="L118" s="71"/>
      <c r="M118" s="71"/>
      <c r="R118" s="71"/>
      <c r="S118" s="71"/>
      <c r="T118" s="71"/>
      <c r="U118" s="71"/>
      <c r="X118" s="71"/>
      <c r="Y118" s="71"/>
      <c r="Z118" s="71"/>
      <c r="AA118" s="71"/>
      <c r="AC118" s="71"/>
      <c r="BE118" s="71"/>
      <c r="BF118" s="71"/>
      <c r="BI118" s="71"/>
      <c r="BQ118" s="71"/>
      <c r="CA118" s="71"/>
      <c r="CD118" s="71"/>
      <c r="CE118" s="71"/>
      <c r="CF118" s="71"/>
      <c r="CG118" s="71"/>
      <c r="CI118" s="71"/>
      <c r="CQ118" s="71"/>
      <c r="CR118" s="71"/>
      <c r="CS118" s="66">
        <v>58</v>
      </c>
    </row>
    <row r="119" spans="1:97">
      <c r="A119" s="71">
        <v>34384</v>
      </c>
      <c r="D119" s="71"/>
      <c r="G119" s="71"/>
      <c r="L119" s="71"/>
      <c r="M119" s="71"/>
      <c r="R119" s="71"/>
      <c r="S119" s="71"/>
      <c r="T119" s="71"/>
      <c r="U119" s="71"/>
      <c r="X119" s="71"/>
      <c r="Y119" s="71"/>
      <c r="Z119" s="71"/>
      <c r="AA119" s="71"/>
      <c r="AC119" s="71"/>
      <c r="BE119" s="71"/>
      <c r="BF119" s="71"/>
      <c r="BI119" s="71"/>
      <c r="BQ119" s="71"/>
      <c r="CA119" s="71"/>
      <c r="CD119" s="71"/>
      <c r="CE119" s="71"/>
      <c r="CF119" s="71"/>
      <c r="CG119" s="71"/>
      <c r="CI119" s="71"/>
      <c r="CQ119" s="71"/>
      <c r="CR119" s="71"/>
      <c r="CS119" s="66">
        <v>58</v>
      </c>
    </row>
    <row r="120" spans="1:97">
      <c r="A120" s="71">
        <v>34391</v>
      </c>
      <c r="D120" s="71"/>
      <c r="G120" s="71"/>
      <c r="L120" s="71"/>
      <c r="M120" s="71"/>
      <c r="R120" s="71"/>
      <c r="S120" s="71"/>
      <c r="T120" s="71"/>
      <c r="U120" s="71"/>
      <c r="X120" s="71"/>
      <c r="Y120" s="71"/>
      <c r="Z120" s="71"/>
      <c r="AA120" s="71"/>
      <c r="AC120" s="71"/>
      <c r="BE120" s="71"/>
      <c r="BF120" s="71"/>
      <c r="BI120" s="71"/>
      <c r="BQ120" s="71"/>
      <c r="CA120" s="71"/>
      <c r="CD120" s="71"/>
      <c r="CE120" s="71"/>
      <c r="CF120" s="71"/>
      <c r="CG120" s="71"/>
      <c r="CI120" s="71"/>
      <c r="CQ120" s="71"/>
      <c r="CR120" s="71"/>
      <c r="CS120" s="66">
        <v>58</v>
      </c>
    </row>
    <row r="121" spans="1:97">
      <c r="A121" s="71">
        <v>34398</v>
      </c>
      <c r="D121" s="71"/>
      <c r="G121" s="71"/>
      <c r="L121" s="71"/>
      <c r="M121" s="71"/>
      <c r="R121" s="71"/>
      <c r="S121" s="71"/>
      <c r="T121" s="71"/>
      <c r="U121" s="71"/>
      <c r="X121" s="71"/>
      <c r="Y121" s="71"/>
      <c r="Z121" s="71"/>
      <c r="AA121" s="71"/>
      <c r="AC121" s="71"/>
      <c r="BE121" s="71"/>
      <c r="BF121" s="71"/>
      <c r="BI121" s="71"/>
      <c r="BQ121" s="71"/>
      <c r="CA121" s="71"/>
      <c r="CD121" s="71"/>
      <c r="CE121" s="71"/>
      <c r="CF121" s="71"/>
      <c r="CG121" s="71"/>
      <c r="CI121" s="71"/>
      <c r="CQ121" s="71"/>
      <c r="CR121" s="71"/>
      <c r="CS121" s="66">
        <v>60</v>
      </c>
    </row>
    <row r="122" spans="1:97">
      <c r="A122" s="71">
        <v>34405</v>
      </c>
      <c r="D122" s="71"/>
      <c r="G122" s="71"/>
      <c r="L122" s="71"/>
      <c r="M122" s="71"/>
      <c r="R122" s="71"/>
      <c r="S122" s="71"/>
      <c r="T122" s="71"/>
      <c r="U122" s="71"/>
      <c r="X122" s="71"/>
      <c r="Y122" s="71"/>
      <c r="Z122" s="71"/>
      <c r="AA122" s="71"/>
      <c r="AC122" s="71"/>
      <c r="BE122" s="71"/>
      <c r="BF122" s="71"/>
      <c r="BI122" s="71"/>
      <c r="BQ122" s="71"/>
      <c r="CA122" s="71"/>
      <c r="CD122" s="71"/>
      <c r="CE122" s="71"/>
      <c r="CF122" s="71"/>
      <c r="CG122" s="71"/>
      <c r="CI122" s="71"/>
      <c r="CQ122" s="71"/>
      <c r="CR122" s="71"/>
      <c r="CS122" s="66">
        <v>61</v>
      </c>
    </row>
    <row r="123" spans="1:97">
      <c r="A123" s="71">
        <v>34412</v>
      </c>
      <c r="D123" s="71"/>
      <c r="G123" s="71"/>
      <c r="L123" s="71"/>
      <c r="M123" s="71"/>
      <c r="R123" s="71"/>
      <c r="S123" s="71"/>
      <c r="T123" s="71"/>
      <c r="U123" s="71"/>
      <c r="X123" s="71"/>
      <c r="Y123" s="71"/>
      <c r="Z123" s="71"/>
      <c r="AA123" s="71"/>
      <c r="AC123" s="71"/>
      <c r="BE123" s="71"/>
      <c r="BF123" s="71"/>
      <c r="BI123" s="71"/>
      <c r="BQ123" s="71"/>
      <c r="CA123" s="71"/>
      <c r="CD123" s="71"/>
      <c r="CE123" s="71"/>
      <c r="CF123" s="71"/>
      <c r="CG123" s="71"/>
      <c r="CI123" s="71"/>
      <c r="CQ123" s="71"/>
      <c r="CR123" s="71"/>
      <c r="CS123" s="66">
        <v>63.75</v>
      </c>
    </row>
    <row r="124" spans="1:97">
      <c r="A124" s="71">
        <v>34419</v>
      </c>
      <c r="D124" s="71"/>
      <c r="G124" s="71"/>
      <c r="L124" s="71"/>
      <c r="M124" s="71"/>
      <c r="R124" s="71"/>
      <c r="S124" s="71"/>
      <c r="T124" s="71"/>
      <c r="U124" s="71"/>
      <c r="X124" s="71"/>
      <c r="Y124" s="71"/>
      <c r="Z124" s="71"/>
      <c r="AA124" s="71"/>
      <c r="AC124" s="71"/>
      <c r="BE124" s="71"/>
      <c r="BF124" s="71"/>
      <c r="BI124" s="71"/>
      <c r="BQ124" s="71"/>
      <c r="CA124" s="71"/>
      <c r="CD124" s="71"/>
      <c r="CE124" s="71"/>
      <c r="CF124" s="71"/>
      <c r="CG124" s="71"/>
      <c r="CI124" s="71"/>
      <c r="CQ124" s="71"/>
      <c r="CR124" s="71"/>
      <c r="CS124" s="66">
        <v>61</v>
      </c>
    </row>
    <row r="125" spans="1:97">
      <c r="A125" s="71">
        <v>34426</v>
      </c>
      <c r="D125" s="71"/>
      <c r="G125" s="71"/>
      <c r="L125" s="71"/>
      <c r="M125" s="71"/>
      <c r="R125" s="71"/>
      <c r="S125" s="71"/>
      <c r="T125" s="71"/>
      <c r="U125" s="71"/>
      <c r="X125" s="71"/>
      <c r="Y125" s="71"/>
      <c r="Z125" s="71"/>
      <c r="AA125" s="71"/>
      <c r="AC125" s="71"/>
      <c r="BE125" s="71"/>
      <c r="BF125" s="71"/>
      <c r="BI125" s="71"/>
      <c r="BQ125" s="71"/>
      <c r="CA125" s="71"/>
      <c r="CD125" s="71"/>
      <c r="CE125" s="71"/>
      <c r="CF125" s="71"/>
      <c r="CG125" s="71"/>
      <c r="CI125" s="71"/>
      <c r="CQ125" s="71"/>
      <c r="CR125" s="71"/>
      <c r="CS125" s="66">
        <v>60</v>
      </c>
    </row>
    <row r="126" spans="1:97">
      <c r="A126" s="71">
        <v>34433</v>
      </c>
      <c r="D126" s="71"/>
      <c r="G126" s="71"/>
      <c r="L126" s="71"/>
      <c r="M126" s="71"/>
      <c r="R126" s="71"/>
      <c r="S126" s="71"/>
      <c r="T126" s="71"/>
      <c r="U126" s="71"/>
      <c r="X126" s="71"/>
      <c r="Y126" s="71"/>
      <c r="Z126" s="71"/>
      <c r="AA126" s="71"/>
      <c r="AC126" s="71"/>
      <c r="BE126" s="71"/>
      <c r="BF126" s="71"/>
      <c r="BI126" s="71"/>
      <c r="BQ126" s="71"/>
      <c r="CA126" s="71"/>
      <c r="CD126" s="71"/>
      <c r="CE126" s="71"/>
      <c r="CF126" s="71"/>
      <c r="CG126" s="71"/>
      <c r="CI126" s="71"/>
      <c r="CQ126" s="71"/>
      <c r="CR126" s="71"/>
      <c r="CS126" s="66">
        <v>60</v>
      </c>
    </row>
    <row r="127" spans="1:97">
      <c r="A127" s="71">
        <v>34440</v>
      </c>
      <c r="D127" s="71"/>
      <c r="G127" s="71"/>
      <c r="L127" s="71"/>
      <c r="M127" s="71"/>
      <c r="R127" s="71"/>
      <c r="S127" s="71"/>
      <c r="T127" s="71"/>
      <c r="U127" s="71"/>
      <c r="X127" s="71"/>
      <c r="Y127" s="71"/>
      <c r="Z127" s="71"/>
      <c r="AA127" s="71"/>
      <c r="AC127" s="71"/>
      <c r="BE127" s="71"/>
      <c r="BF127" s="71"/>
      <c r="BI127" s="71"/>
      <c r="BQ127" s="71"/>
      <c r="CA127" s="71"/>
      <c r="CD127" s="71"/>
      <c r="CE127" s="71"/>
      <c r="CF127" s="71"/>
      <c r="CG127" s="71"/>
      <c r="CI127" s="71"/>
      <c r="CQ127" s="71"/>
      <c r="CR127" s="71"/>
      <c r="CS127" s="66">
        <v>61</v>
      </c>
    </row>
    <row r="128" spans="1:97">
      <c r="A128" s="71">
        <v>34447</v>
      </c>
      <c r="D128" s="71"/>
      <c r="G128" s="71"/>
      <c r="L128" s="71"/>
      <c r="M128" s="71"/>
      <c r="R128" s="71"/>
      <c r="S128" s="71"/>
      <c r="T128" s="71"/>
      <c r="U128" s="71"/>
      <c r="X128" s="71"/>
      <c r="Y128" s="71"/>
      <c r="Z128" s="71"/>
      <c r="AA128" s="71"/>
      <c r="AC128" s="71"/>
      <c r="BE128" s="71"/>
      <c r="BF128" s="71"/>
      <c r="BI128" s="71"/>
      <c r="BQ128" s="71"/>
      <c r="CA128" s="71"/>
      <c r="CD128" s="71"/>
      <c r="CE128" s="71"/>
      <c r="CF128" s="71"/>
      <c r="CG128" s="71"/>
      <c r="CI128" s="71"/>
      <c r="CQ128" s="71"/>
      <c r="CR128" s="71"/>
      <c r="CS128" s="66">
        <v>60.5</v>
      </c>
    </row>
    <row r="129" spans="1:97">
      <c r="A129" s="71">
        <v>34454</v>
      </c>
      <c r="D129" s="71"/>
      <c r="G129" s="71"/>
      <c r="L129" s="71"/>
      <c r="M129" s="71"/>
      <c r="R129" s="71"/>
      <c r="S129" s="71"/>
      <c r="T129" s="71"/>
      <c r="U129" s="71"/>
      <c r="X129" s="71"/>
      <c r="Y129" s="71"/>
      <c r="Z129" s="71"/>
      <c r="AA129" s="71"/>
      <c r="AC129" s="71"/>
      <c r="BE129" s="71"/>
      <c r="BF129" s="71"/>
      <c r="BI129" s="71"/>
      <c r="BQ129" s="71"/>
      <c r="CA129" s="71"/>
      <c r="CD129" s="71"/>
      <c r="CE129" s="71"/>
      <c r="CF129" s="71"/>
      <c r="CG129" s="71"/>
      <c r="CI129" s="71"/>
      <c r="CQ129" s="71"/>
      <c r="CR129" s="71"/>
      <c r="CS129" s="66">
        <v>62</v>
      </c>
    </row>
    <row r="130" spans="1:97">
      <c r="A130" s="71">
        <v>34461</v>
      </c>
      <c r="D130" s="71"/>
      <c r="G130" s="71"/>
      <c r="L130" s="71"/>
      <c r="M130" s="71"/>
      <c r="R130" s="71"/>
      <c r="S130" s="71"/>
      <c r="T130" s="71"/>
      <c r="U130" s="71"/>
      <c r="X130" s="71"/>
      <c r="Y130" s="71"/>
      <c r="Z130" s="71"/>
      <c r="AA130" s="71"/>
      <c r="AC130" s="71"/>
      <c r="BE130" s="71"/>
      <c r="BF130" s="71"/>
      <c r="BI130" s="71"/>
      <c r="BQ130" s="71"/>
      <c r="CA130" s="71"/>
      <c r="CD130" s="71"/>
      <c r="CE130" s="71"/>
      <c r="CF130" s="71"/>
      <c r="CG130" s="71"/>
      <c r="CI130" s="71"/>
      <c r="CQ130" s="71"/>
      <c r="CR130" s="71"/>
      <c r="CS130" s="66">
        <v>62</v>
      </c>
    </row>
    <row r="131" spans="1:97">
      <c r="A131" s="71">
        <v>34468</v>
      </c>
      <c r="D131" s="71"/>
      <c r="G131" s="71"/>
      <c r="L131" s="71"/>
      <c r="M131" s="71"/>
      <c r="R131" s="71"/>
      <c r="S131" s="71"/>
      <c r="T131" s="71"/>
      <c r="U131" s="71"/>
      <c r="X131" s="71"/>
      <c r="Y131" s="71"/>
      <c r="Z131" s="71"/>
      <c r="AA131" s="71"/>
      <c r="AC131" s="71"/>
      <c r="BE131" s="71"/>
      <c r="BF131" s="71"/>
      <c r="BI131" s="71"/>
      <c r="BQ131" s="71"/>
      <c r="CA131" s="71"/>
      <c r="CD131" s="71"/>
      <c r="CE131" s="71"/>
      <c r="CF131" s="71"/>
      <c r="CG131" s="71"/>
      <c r="CI131" s="71"/>
      <c r="CQ131" s="71"/>
      <c r="CR131" s="71"/>
      <c r="CS131" s="66">
        <v>63</v>
      </c>
    </row>
    <row r="132" spans="1:97">
      <c r="A132" s="71">
        <v>34475</v>
      </c>
      <c r="D132" s="71"/>
      <c r="G132" s="71"/>
      <c r="L132" s="71"/>
      <c r="M132" s="71"/>
      <c r="R132" s="71"/>
      <c r="S132" s="71"/>
      <c r="T132" s="71"/>
      <c r="U132" s="71"/>
      <c r="X132" s="71"/>
      <c r="Y132" s="71"/>
      <c r="Z132" s="71"/>
      <c r="AA132" s="71"/>
      <c r="AC132" s="71"/>
      <c r="BE132" s="71"/>
      <c r="BF132" s="71"/>
      <c r="BI132" s="71"/>
      <c r="BQ132" s="71"/>
      <c r="CA132" s="71"/>
      <c r="CD132" s="71"/>
      <c r="CE132" s="71"/>
      <c r="CF132" s="71"/>
      <c r="CG132" s="71"/>
      <c r="CI132" s="71"/>
      <c r="CQ132" s="71"/>
      <c r="CR132" s="71"/>
      <c r="CS132" s="66">
        <v>63</v>
      </c>
    </row>
    <row r="133" spans="1:97">
      <c r="A133" s="71">
        <v>34482</v>
      </c>
      <c r="D133" s="71"/>
      <c r="G133" s="71"/>
      <c r="L133" s="71"/>
      <c r="M133" s="71"/>
      <c r="R133" s="71"/>
      <c r="S133" s="71"/>
      <c r="T133" s="71"/>
      <c r="U133" s="71"/>
      <c r="X133" s="71"/>
      <c r="Y133" s="71"/>
      <c r="Z133" s="71"/>
      <c r="AA133" s="71"/>
      <c r="AC133" s="71"/>
      <c r="BE133" s="71"/>
      <c r="BF133" s="71"/>
      <c r="BI133" s="71"/>
      <c r="BQ133" s="71"/>
      <c r="CA133" s="71"/>
      <c r="CD133" s="71"/>
      <c r="CE133" s="71"/>
      <c r="CF133" s="71"/>
      <c r="CG133" s="71"/>
      <c r="CI133" s="71"/>
      <c r="CQ133" s="71"/>
      <c r="CR133" s="71"/>
      <c r="CS133" s="66">
        <v>63</v>
      </c>
    </row>
    <row r="134" spans="1:97">
      <c r="A134" s="71">
        <v>34489</v>
      </c>
      <c r="D134" s="71"/>
      <c r="G134" s="71"/>
      <c r="L134" s="71"/>
      <c r="M134" s="71"/>
      <c r="R134" s="71"/>
      <c r="S134" s="71"/>
      <c r="T134" s="71"/>
      <c r="U134" s="71"/>
      <c r="X134" s="71"/>
      <c r="Y134" s="71"/>
      <c r="Z134" s="71"/>
      <c r="AA134" s="71"/>
      <c r="AC134" s="71"/>
      <c r="BE134" s="71"/>
      <c r="BF134" s="71"/>
      <c r="BI134" s="71"/>
      <c r="BQ134" s="71"/>
      <c r="CA134" s="71"/>
      <c r="CD134" s="71"/>
      <c r="CE134" s="71"/>
      <c r="CF134" s="71"/>
      <c r="CG134" s="71"/>
      <c r="CI134" s="71"/>
      <c r="CQ134" s="71"/>
      <c r="CR134" s="71"/>
      <c r="CS134" s="66">
        <v>64</v>
      </c>
    </row>
    <row r="135" spans="1:97">
      <c r="A135" s="71">
        <v>34496</v>
      </c>
      <c r="D135" s="71"/>
      <c r="G135" s="71"/>
      <c r="L135" s="71"/>
      <c r="M135" s="71"/>
      <c r="R135" s="71"/>
      <c r="S135" s="71"/>
      <c r="T135" s="71"/>
      <c r="U135" s="71"/>
      <c r="X135" s="71"/>
      <c r="Y135" s="71"/>
      <c r="Z135" s="71"/>
      <c r="AA135" s="71"/>
      <c r="AC135" s="71"/>
      <c r="BE135" s="71"/>
      <c r="BF135" s="71"/>
      <c r="BI135" s="71"/>
      <c r="BQ135" s="71"/>
      <c r="CA135" s="71"/>
      <c r="CD135" s="71"/>
      <c r="CE135" s="71"/>
      <c r="CF135" s="71"/>
      <c r="CG135" s="71"/>
      <c r="CI135" s="71"/>
      <c r="CQ135" s="71"/>
      <c r="CR135" s="71"/>
      <c r="CS135" s="66">
        <v>64</v>
      </c>
    </row>
    <row r="136" spans="1:97">
      <c r="A136" s="71">
        <v>34503</v>
      </c>
      <c r="D136" s="71"/>
      <c r="G136" s="71"/>
      <c r="L136" s="71"/>
      <c r="M136" s="71"/>
      <c r="R136" s="71"/>
      <c r="S136" s="71"/>
      <c r="T136" s="71"/>
      <c r="U136" s="71"/>
      <c r="X136" s="71"/>
      <c r="Y136" s="71"/>
      <c r="Z136" s="71"/>
      <c r="AA136" s="71"/>
      <c r="AC136" s="71"/>
      <c r="BE136" s="71"/>
      <c r="BF136" s="71"/>
      <c r="BI136" s="71"/>
      <c r="BQ136" s="71"/>
      <c r="CA136" s="71"/>
      <c r="CD136" s="71"/>
      <c r="CE136" s="71"/>
      <c r="CF136" s="71"/>
      <c r="CG136" s="71"/>
      <c r="CI136" s="71"/>
      <c r="CQ136" s="71"/>
      <c r="CR136" s="71"/>
      <c r="CS136" s="66">
        <v>64</v>
      </c>
    </row>
    <row r="137" spans="1:97">
      <c r="A137" s="71">
        <v>34510</v>
      </c>
      <c r="D137" s="71"/>
      <c r="G137" s="71"/>
      <c r="L137" s="71"/>
      <c r="M137" s="71"/>
      <c r="R137" s="71"/>
      <c r="S137" s="71"/>
      <c r="T137" s="71"/>
      <c r="U137" s="71"/>
      <c r="X137" s="71"/>
      <c r="Y137" s="71"/>
      <c r="Z137" s="71"/>
      <c r="AA137" s="71"/>
      <c r="AC137" s="71"/>
      <c r="BE137" s="71"/>
      <c r="BF137" s="71"/>
      <c r="BI137" s="71"/>
      <c r="BQ137" s="71"/>
      <c r="CA137" s="71"/>
      <c r="CD137" s="71"/>
      <c r="CE137" s="71"/>
      <c r="CF137" s="71"/>
      <c r="CG137" s="71"/>
      <c r="CI137" s="71"/>
      <c r="CQ137" s="71"/>
      <c r="CR137" s="71"/>
      <c r="CS137" s="66">
        <v>64</v>
      </c>
    </row>
    <row r="138" spans="1:97">
      <c r="A138" s="71">
        <v>34517</v>
      </c>
      <c r="D138" s="71"/>
      <c r="G138" s="71"/>
      <c r="L138" s="71"/>
      <c r="M138" s="71"/>
      <c r="R138" s="71"/>
      <c r="S138" s="71"/>
      <c r="T138" s="71"/>
      <c r="U138" s="71"/>
      <c r="X138" s="71"/>
      <c r="Y138" s="71"/>
      <c r="Z138" s="71"/>
      <c r="AA138" s="71"/>
      <c r="AC138" s="71"/>
      <c r="BE138" s="71"/>
      <c r="BF138" s="71"/>
      <c r="BI138" s="71"/>
      <c r="BQ138" s="71"/>
      <c r="CA138" s="71"/>
      <c r="CD138" s="71"/>
      <c r="CE138" s="71"/>
      <c r="CF138" s="71"/>
      <c r="CG138" s="71"/>
      <c r="CI138" s="71"/>
      <c r="CQ138" s="71"/>
      <c r="CR138" s="71"/>
      <c r="CS138" s="66">
        <v>65</v>
      </c>
    </row>
    <row r="139" spans="1:97">
      <c r="A139" s="71">
        <v>34524</v>
      </c>
      <c r="D139" s="71"/>
      <c r="G139" s="71"/>
      <c r="L139" s="71"/>
      <c r="M139" s="71"/>
      <c r="R139" s="71"/>
      <c r="S139" s="71"/>
      <c r="T139" s="71"/>
      <c r="U139" s="71"/>
      <c r="X139" s="71"/>
      <c r="Y139" s="71"/>
      <c r="Z139" s="71"/>
      <c r="AA139" s="71"/>
      <c r="AC139" s="71"/>
      <c r="BE139" s="71"/>
      <c r="BF139" s="71"/>
      <c r="BI139" s="71"/>
      <c r="BQ139" s="71"/>
      <c r="CA139" s="71"/>
      <c r="CD139" s="71"/>
      <c r="CE139" s="71"/>
      <c r="CF139" s="71"/>
      <c r="CG139" s="71"/>
      <c r="CI139" s="71"/>
      <c r="CQ139" s="71"/>
      <c r="CR139" s="71"/>
      <c r="CS139" s="66">
        <v>63</v>
      </c>
    </row>
    <row r="140" spans="1:97">
      <c r="A140" s="71">
        <v>34531</v>
      </c>
      <c r="D140" s="71"/>
      <c r="G140" s="71"/>
      <c r="L140" s="71"/>
      <c r="M140" s="71"/>
      <c r="R140" s="71"/>
      <c r="S140" s="71"/>
      <c r="T140" s="71"/>
      <c r="U140" s="71"/>
      <c r="X140" s="71"/>
      <c r="Y140" s="71"/>
      <c r="Z140" s="71"/>
      <c r="AA140" s="71"/>
      <c r="AC140" s="71"/>
      <c r="BE140" s="71"/>
      <c r="BF140" s="71"/>
      <c r="BI140" s="71"/>
      <c r="BQ140" s="71"/>
      <c r="CA140" s="71"/>
      <c r="CD140" s="71"/>
      <c r="CE140" s="71"/>
      <c r="CF140" s="71"/>
      <c r="CG140" s="71"/>
      <c r="CI140" s="71"/>
      <c r="CQ140" s="71"/>
      <c r="CR140" s="71"/>
      <c r="CS140" s="66">
        <v>64</v>
      </c>
    </row>
    <row r="141" spans="1:97">
      <c r="A141" s="71">
        <v>34538</v>
      </c>
      <c r="D141" s="71"/>
      <c r="G141" s="71"/>
      <c r="L141" s="71"/>
      <c r="M141" s="71"/>
      <c r="R141" s="71"/>
      <c r="S141" s="71"/>
      <c r="T141" s="71"/>
      <c r="U141" s="71"/>
      <c r="X141" s="71"/>
      <c r="Y141" s="71"/>
      <c r="Z141" s="71"/>
      <c r="AA141" s="71"/>
      <c r="AC141" s="71"/>
      <c r="BE141" s="71"/>
      <c r="BF141" s="71"/>
      <c r="BI141" s="71"/>
      <c r="BQ141" s="71"/>
      <c r="CA141" s="71"/>
      <c r="CD141" s="71"/>
      <c r="CE141" s="71"/>
      <c r="CF141" s="71"/>
      <c r="CG141" s="71"/>
      <c r="CI141" s="71"/>
      <c r="CQ141" s="71"/>
      <c r="CR141" s="71"/>
      <c r="CS141" s="66">
        <v>65</v>
      </c>
    </row>
    <row r="142" spans="1:97">
      <c r="A142" s="71">
        <v>34545</v>
      </c>
      <c r="D142" s="71"/>
      <c r="G142" s="71"/>
      <c r="L142" s="71"/>
      <c r="M142" s="71"/>
      <c r="R142" s="71"/>
      <c r="S142" s="71"/>
      <c r="T142" s="71"/>
      <c r="U142" s="71"/>
      <c r="X142" s="71"/>
      <c r="Y142" s="71"/>
      <c r="Z142" s="71"/>
      <c r="AA142" s="71"/>
      <c r="AC142" s="71"/>
      <c r="BE142" s="71"/>
      <c r="BF142" s="71"/>
      <c r="BI142" s="71"/>
      <c r="BQ142" s="71"/>
      <c r="CA142" s="71"/>
      <c r="CD142" s="71"/>
      <c r="CE142" s="71"/>
      <c r="CF142" s="71"/>
      <c r="CG142" s="71"/>
      <c r="CI142" s="71"/>
      <c r="CQ142" s="71"/>
      <c r="CR142" s="71"/>
      <c r="CS142" s="66">
        <v>65</v>
      </c>
    </row>
    <row r="143" spans="1:97">
      <c r="A143" s="71">
        <v>34552</v>
      </c>
      <c r="D143" s="71"/>
      <c r="G143" s="71"/>
      <c r="L143" s="71"/>
      <c r="M143" s="71"/>
      <c r="R143" s="71"/>
      <c r="S143" s="71"/>
      <c r="T143" s="71"/>
      <c r="U143" s="71"/>
      <c r="X143" s="71"/>
      <c r="Y143" s="71"/>
      <c r="Z143" s="71"/>
      <c r="AA143" s="71"/>
      <c r="AC143" s="71"/>
      <c r="BE143" s="71"/>
      <c r="BF143" s="71"/>
      <c r="BI143" s="71"/>
      <c r="BQ143" s="71"/>
      <c r="CA143" s="71"/>
      <c r="CD143" s="71"/>
      <c r="CE143" s="71"/>
      <c r="CF143" s="71"/>
      <c r="CG143" s="71"/>
      <c r="CI143" s="71"/>
      <c r="CQ143" s="71"/>
      <c r="CR143" s="71"/>
      <c r="CS143" s="66">
        <v>65</v>
      </c>
    </row>
    <row r="144" spans="1:97">
      <c r="A144" s="71">
        <v>34559</v>
      </c>
      <c r="D144" s="71"/>
      <c r="G144" s="71"/>
      <c r="L144" s="71"/>
      <c r="M144" s="71"/>
      <c r="R144" s="71"/>
      <c r="S144" s="71"/>
      <c r="T144" s="71"/>
      <c r="U144" s="71"/>
      <c r="X144" s="71"/>
      <c r="Y144" s="71"/>
      <c r="Z144" s="71"/>
      <c r="AA144" s="71"/>
      <c r="AC144" s="71"/>
      <c r="BE144" s="71"/>
      <c r="BF144" s="71"/>
      <c r="BI144" s="71"/>
      <c r="BQ144" s="71"/>
      <c r="CA144" s="71"/>
      <c r="CD144" s="71"/>
      <c r="CE144" s="71"/>
      <c r="CF144" s="71"/>
      <c r="CG144" s="71"/>
      <c r="CI144" s="71"/>
      <c r="CQ144" s="71"/>
      <c r="CR144" s="71"/>
      <c r="CS144" s="66">
        <v>66</v>
      </c>
    </row>
    <row r="145" spans="1:97">
      <c r="A145" s="71">
        <v>34566</v>
      </c>
      <c r="D145" s="71"/>
      <c r="G145" s="71"/>
      <c r="L145" s="71"/>
      <c r="M145" s="71"/>
      <c r="R145" s="71"/>
      <c r="S145" s="71"/>
      <c r="T145" s="71"/>
      <c r="U145" s="71"/>
      <c r="X145" s="71"/>
      <c r="Y145" s="71"/>
      <c r="Z145" s="71"/>
      <c r="AA145" s="71"/>
      <c r="AC145" s="71"/>
      <c r="BE145" s="71"/>
      <c r="BF145" s="71"/>
      <c r="BI145" s="71"/>
      <c r="BQ145" s="71"/>
      <c r="CA145" s="71"/>
      <c r="CD145" s="71"/>
      <c r="CE145" s="71"/>
      <c r="CF145" s="71"/>
      <c r="CG145" s="71"/>
      <c r="CI145" s="71"/>
      <c r="CQ145" s="71"/>
      <c r="CR145" s="71"/>
      <c r="CS145" s="66">
        <v>66</v>
      </c>
    </row>
    <row r="146" spans="1:97">
      <c r="A146" s="71">
        <v>34573</v>
      </c>
      <c r="D146" s="71"/>
      <c r="G146" s="71"/>
      <c r="L146" s="71"/>
      <c r="M146" s="71"/>
      <c r="R146" s="71"/>
      <c r="S146" s="71"/>
      <c r="T146" s="71"/>
      <c r="U146" s="71"/>
      <c r="X146" s="71"/>
      <c r="Y146" s="71"/>
      <c r="Z146" s="71"/>
      <c r="AA146" s="71"/>
      <c r="AC146" s="71"/>
      <c r="BE146" s="71"/>
      <c r="BF146" s="71"/>
      <c r="BI146" s="71"/>
      <c r="BQ146" s="71"/>
      <c r="CA146" s="71"/>
      <c r="CD146" s="71"/>
      <c r="CE146" s="71"/>
      <c r="CF146" s="71"/>
      <c r="CG146" s="71"/>
      <c r="CI146" s="71"/>
      <c r="CQ146" s="71"/>
      <c r="CR146" s="71"/>
      <c r="CS146" s="66">
        <v>66</v>
      </c>
    </row>
    <row r="147" spans="1:97">
      <c r="A147" s="71">
        <v>34580</v>
      </c>
      <c r="D147" s="71"/>
      <c r="G147" s="71"/>
      <c r="L147" s="71"/>
      <c r="M147" s="71"/>
      <c r="R147" s="71"/>
      <c r="S147" s="71"/>
      <c r="T147" s="71"/>
      <c r="U147" s="71"/>
      <c r="X147" s="71"/>
      <c r="Y147" s="71"/>
      <c r="Z147" s="71"/>
      <c r="AA147" s="71"/>
      <c r="AC147" s="71"/>
      <c r="BE147" s="71"/>
      <c r="BF147" s="71"/>
      <c r="BI147" s="71"/>
      <c r="BQ147" s="71"/>
      <c r="CA147" s="71"/>
      <c r="CD147" s="71"/>
      <c r="CE147" s="71"/>
      <c r="CF147" s="71"/>
      <c r="CG147" s="71"/>
      <c r="CI147" s="71"/>
      <c r="CQ147" s="71"/>
      <c r="CR147" s="71"/>
      <c r="CS147" s="66">
        <v>67</v>
      </c>
    </row>
    <row r="148" spans="1:97">
      <c r="A148" s="71">
        <v>34587</v>
      </c>
      <c r="D148" s="71"/>
      <c r="G148" s="71"/>
      <c r="L148" s="71"/>
      <c r="M148" s="71"/>
      <c r="R148" s="71"/>
      <c r="S148" s="71"/>
      <c r="T148" s="71"/>
      <c r="U148" s="71"/>
      <c r="X148" s="71"/>
      <c r="Y148" s="71"/>
      <c r="Z148" s="71"/>
      <c r="AA148" s="71"/>
      <c r="AC148" s="71"/>
      <c r="BE148" s="71"/>
      <c r="BF148" s="71"/>
      <c r="BI148" s="71"/>
      <c r="BQ148" s="71"/>
      <c r="CA148" s="71"/>
      <c r="CD148" s="71"/>
      <c r="CE148" s="71"/>
      <c r="CF148" s="71"/>
      <c r="CG148" s="71"/>
      <c r="CI148" s="71"/>
      <c r="CQ148" s="71"/>
      <c r="CR148" s="71"/>
      <c r="CS148" s="66">
        <v>67</v>
      </c>
    </row>
    <row r="149" spans="1:97">
      <c r="A149" s="71">
        <v>34594</v>
      </c>
      <c r="D149" s="71"/>
      <c r="G149" s="71"/>
      <c r="L149" s="71"/>
      <c r="M149" s="71"/>
      <c r="R149" s="71"/>
      <c r="S149" s="71"/>
      <c r="T149" s="71"/>
      <c r="U149" s="71"/>
      <c r="X149" s="71"/>
      <c r="Y149" s="71"/>
      <c r="Z149" s="71"/>
      <c r="AA149" s="71"/>
      <c r="AC149" s="71"/>
      <c r="BE149" s="71"/>
      <c r="BF149" s="71"/>
      <c r="BI149" s="71"/>
      <c r="BQ149" s="71"/>
      <c r="CA149" s="71"/>
      <c r="CD149" s="71"/>
      <c r="CE149" s="71"/>
      <c r="CF149" s="71"/>
      <c r="CG149" s="71"/>
      <c r="CI149" s="71"/>
      <c r="CQ149" s="71"/>
      <c r="CR149" s="71"/>
      <c r="CS149" s="66">
        <v>67</v>
      </c>
    </row>
    <row r="150" spans="1:97">
      <c r="A150" s="71">
        <v>34601</v>
      </c>
      <c r="D150" s="71"/>
      <c r="G150" s="71"/>
      <c r="L150" s="71"/>
      <c r="M150" s="71"/>
      <c r="R150" s="71"/>
      <c r="S150" s="71"/>
      <c r="T150" s="71"/>
      <c r="U150" s="71"/>
      <c r="X150" s="71"/>
      <c r="Y150" s="71"/>
      <c r="Z150" s="71"/>
      <c r="AA150" s="71"/>
      <c r="AC150" s="71"/>
      <c r="BE150" s="71"/>
      <c r="BF150" s="71"/>
      <c r="BI150" s="71"/>
      <c r="BQ150" s="71"/>
      <c r="CA150" s="71"/>
      <c r="CD150" s="71"/>
      <c r="CE150" s="71"/>
      <c r="CF150" s="71"/>
      <c r="CG150" s="71"/>
      <c r="CI150" s="71"/>
      <c r="CQ150" s="71"/>
      <c r="CR150" s="71"/>
      <c r="CS150" s="66">
        <v>71</v>
      </c>
    </row>
    <row r="151" spans="1:97">
      <c r="A151" s="71">
        <v>34608</v>
      </c>
      <c r="D151" s="71"/>
      <c r="G151" s="71"/>
      <c r="L151" s="71"/>
      <c r="M151" s="71"/>
      <c r="R151" s="71"/>
      <c r="S151" s="71"/>
      <c r="T151" s="71"/>
      <c r="U151" s="71"/>
      <c r="X151" s="71"/>
      <c r="Y151" s="71"/>
      <c r="Z151" s="71"/>
      <c r="AA151" s="71"/>
      <c r="AC151" s="71"/>
      <c r="BE151" s="71"/>
      <c r="BF151" s="71"/>
      <c r="BI151" s="71"/>
      <c r="BQ151" s="71"/>
      <c r="CA151" s="71"/>
      <c r="CD151" s="71"/>
      <c r="CE151" s="71"/>
      <c r="CF151" s="71"/>
      <c r="CG151" s="71"/>
      <c r="CI151" s="71"/>
      <c r="CQ151" s="71"/>
      <c r="CR151" s="71"/>
      <c r="CS151" s="66">
        <v>67</v>
      </c>
    </row>
    <row r="152" spans="1:97">
      <c r="A152" s="71">
        <v>34615</v>
      </c>
      <c r="D152" s="71"/>
      <c r="G152" s="71"/>
      <c r="L152" s="71"/>
      <c r="M152" s="71"/>
      <c r="R152" s="71"/>
      <c r="S152" s="71"/>
      <c r="T152" s="71"/>
      <c r="U152" s="71"/>
      <c r="X152" s="71"/>
      <c r="Y152" s="71"/>
      <c r="Z152" s="71"/>
      <c r="AA152" s="71"/>
      <c r="AC152" s="71"/>
      <c r="BE152" s="71"/>
      <c r="BF152" s="71"/>
      <c r="BI152" s="71"/>
      <c r="BQ152" s="71"/>
      <c r="CA152" s="71"/>
      <c r="CD152" s="71"/>
      <c r="CE152" s="71"/>
      <c r="CF152" s="71"/>
      <c r="CG152" s="71"/>
      <c r="CI152" s="71"/>
      <c r="CQ152" s="71"/>
      <c r="CR152" s="71"/>
      <c r="CS152" s="66">
        <v>70</v>
      </c>
    </row>
    <row r="153" spans="1:97">
      <c r="A153" s="71">
        <v>34622</v>
      </c>
      <c r="D153" s="71"/>
      <c r="G153" s="71"/>
      <c r="L153" s="71"/>
      <c r="M153" s="71"/>
      <c r="R153" s="71"/>
      <c r="S153" s="71"/>
      <c r="T153" s="71"/>
      <c r="U153" s="71"/>
      <c r="X153" s="71"/>
      <c r="Y153" s="71"/>
      <c r="Z153" s="71"/>
      <c r="AA153" s="71"/>
      <c r="AC153" s="71"/>
      <c r="BE153" s="71"/>
      <c r="BF153" s="71"/>
      <c r="BI153" s="71"/>
      <c r="BQ153" s="71"/>
      <c r="CA153" s="71"/>
      <c r="CD153" s="71"/>
      <c r="CE153" s="71"/>
      <c r="CF153" s="71"/>
      <c r="CG153" s="71"/>
      <c r="CI153" s="71"/>
      <c r="CQ153" s="71"/>
      <c r="CR153" s="71"/>
      <c r="CS153" s="66">
        <v>72.67</v>
      </c>
    </row>
    <row r="154" spans="1:97">
      <c r="A154" s="71">
        <v>34629</v>
      </c>
      <c r="D154" s="71"/>
      <c r="G154" s="71"/>
      <c r="L154" s="71"/>
      <c r="M154" s="71"/>
      <c r="R154" s="71"/>
      <c r="S154" s="71"/>
      <c r="T154" s="71"/>
      <c r="U154" s="71"/>
      <c r="X154" s="71"/>
      <c r="Y154" s="71"/>
      <c r="Z154" s="71"/>
      <c r="AA154" s="71"/>
      <c r="AC154" s="71"/>
      <c r="BE154" s="71"/>
      <c r="BF154" s="71"/>
      <c r="BI154" s="71"/>
      <c r="BQ154" s="71"/>
      <c r="CA154" s="71"/>
      <c r="CD154" s="71"/>
      <c r="CE154" s="71"/>
      <c r="CF154" s="71"/>
      <c r="CG154" s="71"/>
      <c r="CI154" s="71"/>
      <c r="CQ154" s="71"/>
      <c r="CR154" s="71"/>
      <c r="CS154" s="66">
        <v>74</v>
      </c>
    </row>
    <row r="155" spans="1:97">
      <c r="A155" s="71">
        <v>34636</v>
      </c>
      <c r="D155" s="71"/>
      <c r="G155" s="71"/>
      <c r="L155" s="71"/>
      <c r="M155" s="71"/>
      <c r="R155" s="71"/>
      <c r="S155" s="71"/>
      <c r="T155" s="71"/>
      <c r="U155" s="71"/>
      <c r="X155" s="71"/>
      <c r="Y155" s="71"/>
      <c r="Z155" s="71"/>
      <c r="AA155" s="71"/>
      <c r="AC155" s="71"/>
      <c r="BE155" s="71"/>
      <c r="BF155" s="71"/>
      <c r="BI155" s="71"/>
      <c r="BQ155" s="71"/>
      <c r="CA155" s="71"/>
      <c r="CD155" s="71"/>
      <c r="CE155" s="71"/>
      <c r="CF155" s="71"/>
      <c r="CG155" s="71"/>
      <c r="CI155" s="71"/>
      <c r="CQ155" s="71"/>
      <c r="CR155" s="71"/>
      <c r="CS155" s="66">
        <v>74</v>
      </c>
    </row>
    <row r="156" spans="1:97">
      <c r="A156" s="71">
        <v>34643</v>
      </c>
      <c r="D156" s="71"/>
      <c r="G156" s="71"/>
      <c r="L156" s="71"/>
      <c r="M156" s="71"/>
      <c r="R156" s="71"/>
      <c r="S156" s="71"/>
      <c r="T156" s="71"/>
      <c r="U156" s="71"/>
      <c r="X156" s="71"/>
      <c r="Y156" s="71"/>
      <c r="Z156" s="71"/>
      <c r="AA156" s="71"/>
      <c r="AC156" s="71"/>
      <c r="BE156" s="71"/>
      <c r="BF156" s="71"/>
      <c r="BI156" s="71"/>
      <c r="BQ156" s="71"/>
      <c r="CA156" s="71"/>
      <c r="CD156" s="71"/>
      <c r="CE156" s="71"/>
      <c r="CF156" s="71"/>
      <c r="CG156" s="71"/>
      <c r="CI156" s="71"/>
      <c r="CQ156" s="71"/>
      <c r="CR156" s="71"/>
      <c r="CS156" s="66">
        <v>75.5</v>
      </c>
    </row>
    <row r="157" spans="1:97">
      <c r="A157" s="71">
        <v>34650</v>
      </c>
      <c r="D157" s="71"/>
      <c r="G157" s="71"/>
      <c r="L157" s="71"/>
      <c r="M157" s="71"/>
      <c r="R157" s="71"/>
      <c r="S157" s="71"/>
      <c r="T157" s="71"/>
      <c r="U157" s="71"/>
      <c r="X157" s="71"/>
      <c r="Y157" s="71"/>
      <c r="Z157" s="71"/>
      <c r="AA157" s="71"/>
      <c r="AC157" s="71"/>
      <c r="BE157" s="71"/>
      <c r="BF157" s="71"/>
      <c r="BI157" s="71"/>
      <c r="BQ157" s="71"/>
      <c r="CA157" s="71"/>
      <c r="CD157" s="71"/>
      <c r="CE157" s="71"/>
      <c r="CF157" s="71"/>
      <c r="CG157" s="71"/>
      <c r="CI157" s="71"/>
      <c r="CQ157" s="71"/>
      <c r="CR157" s="71"/>
      <c r="CS157" s="66">
        <v>72.27</v>
      </c>
    </row>
    <row r="158" spans="1:97">
      <c r="A158" s="71">
        <v>34657</v>
      </c>
      <c r="D158" s="71"/>
      <c r="G158" s="71"/>
      <c r="L158" s="71"/>
      <c r="M158" s="71"/>
      <c r="R158" s="71"/>
      <c r="S158" s="71"/>
      <c r="T158" s="71"/>
      <c r="U158" s="71"/>
      <c r="X158" s="71"/>
      <c r="Y158" s="71"/>
      <c r="Z158" s="71"/>
      <c r="AA158" s="71"/>
      <c r="AC158" s="71"/>
      <c r="BE158" s="71"/>
      <c r="BF158" s="71"/>
      <c r="BI158" s="71"/>
      <c r="BQ158" s="71"/>
      <c r="CA158" s="71"/>
      <c r="CD158" s="71"/>
      <c r="CE158" s="71"/>
      <c r="CF158" s="71"/>
      <c r="CG158" s="71"/>
      <c r="CI158" s="71"/>
      <c r="CQ158" s="71"/>
      <c r="CR158" s="71"/>
      <c r="CS158" s="66">
        <v>76</v>
      </c>
    </row>
    <row r="159" spans="1:97">
      <c r="A159" s="71">
        <v>34664</v>
      </c>
      <c r="D159" s="71"/>
      <c r="G159" s="71"/>
      <c r="L159" s="71"/>
      <c r="M159" s="71"/>
      <c r="R159" s="71"/>
      <c r="S159" s="71"/>
      <c r="T159" s="71"/>
      <c r="U159" s="71"/>
      <c r="X159" s="71"/>
      <c r="Y159" s="71"/>
      <c r="Z159" s="71"/>
      <c r="AA159" s="71"/>
      <c r="AC159" s="71"/>
      <c r="BE159" s="71"/>
      <c r="BF159" s="71"/>
      <c r="BI159" s="71"/>
      <c r="BQ159" s="71"/>
      <c r="CA159" s="71"/>
      <c r="CD159" s="71"/>
      <c r="CE159" s="71"/>
      <c r="CF159" s="71"/>
      <c r="CG159" s="71"/>
      <c r="CI159" s="71"/>
      <c r="CQ159" s="71"/>
      <c r="CR159" s="71"/>
      <c r="CS159" s="66">
        <v>76</v>
      </c>
    </row>
    <row r="160" spans="1:97">
      <c r="A160" s="71">
        <v>34671</v>
      </c>
      <c r="D160" s="71"/>
      <c r="G160" s="71"/>
      <c r="L160" s="71"/>
      <c r="M160" s="71"/>
      <c r="R160" s="71"/>
      <c r="S160" s="71"/>
      <c r="T160" s="71"/>
      <c r="U160" s="71"/>
      <c r="X160" s="71"/>
      <c r="Y160" s="71"/>
      <c r="Z160" s="71"/>
      <c r="AA160" s="71"/>
      <c r="AC160" s="71"/>
      <c r="BE160" s="71"/>
      <c r="BF160" s="71"/>
      <c r="BI160" s="71"/>
      <c r="BQ160" s="71"/>
      <c r="CA160" s="71"/>
      <c r="CD160" s="71"/>
      <c r="CE160" s="71"/>
      <c r="CF160" s="71"/>
      <c r="CG160" s="71"/>
      <c r="CI160" s="71"/>
      <c r="CQ160" s="71"/>
      <c r="CR160" s="71"/>
      <c r="CS160" s="66">
        <v>67.709999999999994</v>
      </c>
    </row>
    <row r="161" spans="1:97">
      <c r="A161" s="71">
        <v>34678</v>
      </c>
      <c r="D161" s="71"/>
      <c r="G161" s="71"/>
      <c r="L161" s="71"/>
      <c r="M161" s="71"/>
      <c r="R161" s="71"/>
      <c r="S161" s="71"/>
      <c r="T161" s="71"/>
      <c r="U161" s="71"/>
      <c r="X161" s="71"/>
      <c r="Y161" s="71"/>
      <c r="Z161" s="71"/>
      <c r="AA161" s="71"/>
      <c r="AC161" s="71"/>
      <c r="BE161" s="71"/>
      <c r="BF161" s="71"/>
      <c r="BI161" s="71"/>
      <c r="BQ161" s="71"/>
      <c r="CA161" s="71"/>
      <c r="CD161" s="71"/>
      <c r="CE161" s="71"/>
      <c r="CF161" s="71"/>
      <c r="CG161" s="71"/>
      <c r="CI161" s="71"/>
      <c r="CQ161" s="71"/>
      <c r="CR161" s="71"/>
      <c r="CS161" s="66">
        <v>72.09</v>
      </c>
    </row>
    <row r="162" spans="1:97">
      <c r="A162" s="71">
        <v>34685</v>
      </c>
      <c r="D162" s="71"/>
      <c r="G162" s="71"/>
      <c r="L162" s="71"/>
      <c r="M162" s="71"/>
      <c r="R162" s="71"/>
      <c r="S162" s="71"/>
      <c r="T162" s="71"/>
      <c r="U162" s="71"/>
      <c r="X162" s="71"/>
      <c r="Y162" s="71"/>
      <c r="Z162" s="71"/>
      <c r="AA162" s="71"/>
      <c r="AC162" s="71"/>
      <c r="BE162" s="71"/>
      <c r="BF162" s="71"/>
      <c r="BI162" s="71"/>
      <c r="BQ162" s="71"/>
      <c r="CA162" s="71"/>
      <c r="CD162" s="71"/>
      <c r="CE162" s="71"/>
      <c r="CF162" s="71"/>
      <c r="CG162" s="71"/>
      <c r="CI162" s="71"/>
      <c r="CQ162" s="71"/>
      <c r="CR162" s="71"/>
      <c r="CS162" s="66">
        <v>72</v>
      </c>
    </row>
    <row r="163" spans="1:97">
      <c r="A163" s="71">
        <v>34692</v>
      </c>
      <c r="D163" s="71"/>
      <c r="G163" s="71"/>
      <c r="L163" s="71"/>
      <c r="M163" s="71"/>
      <c r="R163" s="71"/>
      <c r="S163" s="71"/>
      <c r="T163" s="71"/>
      <c r="U163" s="71"/>
      <c r="X163" s="71"/>
      <c r="Y163" s="71"/>
      <c r="Z163" s="71"/>
      <c r="AA163" s="71"/>
      <c r="AC163" s="71"/>
      <c r="BE163" s="71"/>
      <c r="BF163" s="71"/>
      <c r="BI163" s="71"/>
      <c r="BQ163" s="71"/>
      <c r="CA163" s="71"/>
      <c r="CD163" s="71"/>
      <c r="CE163" s="71"/>
      <c r="CF163" s="71"/>
      <c r="CG163" s="71"/>
      <c r="CI163" s="71"/>
      <c r="CQ163" s="71"/>
      <c r="CR163" s="71"/>
      <c r="CS163" s="66">
        <v>70</v>
      </c>
    </row>
    <row r="164" spans="1:97">
      <c r="A164" s="71">
        <v>34699</v>
      </c>
      <c r="D164" s="71"/>
      <c r="G164" s="71"/>
      <c r="L164" s="71"/>
      <c r="M164" s="71"/>
      <c r="R164" s="71"/>
      <c r="S164" s="71"/>
      <c r="T164" s="71"/>
      <c r="U164" s="71"/>
      <c r="X164" s="71"/>
      <c r="Y164" s="71"/>
      <c r="Z164" s="71"/>
      <c r="AA164" s="71"/>
      <c r="AC164" s="71"/>
      <c r="BE164" s="71"/>
      <c r="BF164" s="71"/>
      <c r="BI164" s="71"/>
      <c r="BQ164" s="71"/>
      <c r="CA164" s="71"/>
      <c r="CD164" s="71"/>
      <c r="CE164" s="71"/>
      <c r="CF164" s="71"/>
      <c r="CG164" s="71"/>
      <c r="CI164" s="71"/>
      <c r="CQ164" s="71"/>
      <c r="CR164" s="71"/>
      <c r="CS164" s="66">
        <v>68</v>
      </c>
    </row>
    <row r="165" spans="1:97">
      <c r="A165" s="71">
        <v>34706</v>
      </c>
      <c r="D165" s="71"/>
      <c r="G165" s="71"/>
      <c r="L165" s="71"/>
      <c r="M165" s="71"/>
      <c r="R165" s="71"/>
      <c r="S165" s="71"/>
      <c r="T165" s="71"/>
      <c r="U165" s="71"/>
      <c r="X165" s="71"/>
      <c r="Y165" s="71"/>
      <c r="Z165" s="71"/>
      <c r="AA165" s="71"/>
      <c r="AC165" s="71"/>
      <c r="BE165" s="71"/>
      <c r="BF165" s="71"/>
      <c r="BI165" s="71"/>
      <c r="BQ165" s="71"/>
      <c r="CA165" s="71"/>
      <c r="CD165" s="71"/>
      <c r="CE165" s="71"/>
      <c r="CF165" s="71"/>
      <c r="CG165" s="71"/>
      <c r="CI165" s="71"/>
      <c r="CQ165" s="71"/>
      <c r="CR165" s="71"/>
      <c r="CS165" s="66">
        <v>64</v>
      </c>
    </row>
    <row r="166" spans="1:97">
      <c r="A166" s="71">
        <v>34713</v>
      </c>
      <c r="D166" s="71"/>
      <c r="G166" s="71"/>
      <c r="L166" s="71"/>
      <c r="M166" s="71"/>
      <c r="R166" s="71"/>
      <c r="S166" s="71"/>
      <c r="T166" s="71"/>
      <c r="U166" s="71"/>
      <c r="X166" s="71"/>
      <c r="Y166" s="71"/>
      <c r="Z166" s="71"/>
      <c r="AA166" s="71"/>
      <c r="AC166" s="71"/>
      <c r="BE166" s="71"/>
      <c r="BF166" s="71"/>
      <c r="BI166" s="71"/>
      <c r="BQ166" s="71"/>
      <c r="CA166" s="71"/>
      <c r="CD166" s="71"/>
      <c r="CE166" s="71"/>
      <c r="CF166" s="71"/>
      <c r="CG166" s="71"/>
      <c r="CI166" s="71"/>
      <c r="CQ166" s="71"/>
      <c r="CR166" s="71"/>
      <c r="CS166" s="66">
        <v>63</v>
      </c>
    </row>
    <row r="167" spans="1:97">
      <c r="A167" s="71">
        <v>34720</v>
      </c>
      <c r="D167" s="71"/>
      <c r="G167" s="71"/>
      <c r="L167" s="71"/>
      <c r="M167" s="71"/>
      <c r="R167" s="71"/>
      <c r="S167" s="71"/>
      <c r="T167" s="71"/>
      <c r="U167" s="71"/>
      <c r="X167" s="71"/>
      <c r="Y167" s="71"/>
      <c r="Z167" s="71"/>
      <c r="AA167" s="71"/>
      <c r="AC167" s="71"/>
      <c r="BE167" s="71"/>
      <c r="BF167" s="71"/>
      <c r="BI167" s="71"/>
      <c r="BQ167" s="71"/>
      <c r="CA167" s="71"/>
      <c r="CD167" s="71"/>
      <c r="CE167" s="71"/>
      <c r="CF167" s="71"/>
      <c r="CG167" s="71"/>
      <c r="CI167" s="71"/>
      <c r="CQ167" s="71"/>
      <c r="CR167" s="71"/>
      <c r="CS167" s="66">
        <v>58</v>
      </c>
    </row>
    <row r="168" spans="1:97">
      <c r="A168" s="71">
        <v>34727</v>
      </c>
      <c r="D168" s="71"/>
      <c r="G168" s="71"/>
      <c r="L168" s="71"/>
      <c r="M168" s="71"/>
      <c r="R168" s="71"/>
      <c r="S168" s="71"/>
      <c r="T168" s="71"/>
      <c r="U168" s="71"/>
      <c r="X168" s="71"/>
      <c r="Y168" s="71"/>
      <c r="Z168" s="71"/>
      <c r="AA168" s="71"/>
      <c r="AC168" s="71"/>
      <c r="BE168" s="71"/>
      <c r="BF168" s="71"/>
      <c r="BI168" s="71"/>
      <c r="BQ168" s="71"/>
      <c r="CA168" s="71"/>
      <c r="CD168" s="71"/>
      <c r="CE168" s="71"/>
      <c r="CF168" s="71"/>
      <c r="CG168" s="71"/>
      <c r="CI168" s="71"/>
      <c r="CQ168" s="71"/>
      <c r="CR168" s="71"/>
      <c r="CS168" s="66">
        <v>60</v>
      </c>
    </row>
    <row r="169" spans="1:97">
      <c r="A169" s="71">
        <v>34734</v>
      </c>
      <c r="D169" s="71"/>
      <c r="G169" s="71"/>
      <c r="L169" s="71"/>
      <c r="M169" s="71"/>
      <c r="R169" s="71"/>
      <c r="S169" s="71"/>
      <c r="T169" s="71"/>
      <c r="U169" s="71"/>
      <c r="X169" s="71"/>
      <c r="Y169" s="71"/>
      <c r="Z169" s="71"/>
      <c r="AA169" s="71"/>
      <c r="AC169" s="71"/>
      <c r="BE169" s="71"/>
      <c r="BF169" s="71"/>
      <c r="BI169" s="71"/>
      <c r="BQ169" s="71"/>
      <c r="CA169" s="71"/>
      <c r="CD169" s="71"/>
      <c r="CE169" s="71"/>
      <c r="CF169" s="71"/>
      <c r="CG169" s="71"/>
      <c r="CI169" s="71"/>
      <c r="CQ169" s="71"/>
      <c r="CR169" s="71"/>
      <c r="CS169" s="66">
        <v>57</v>
      </c>
    </row>
    <row r="170" spans="1:97">
      <c r="A170" s="71">
        <v>34741</v>
      </c>
      <c r="D170" s="71"/>
      <c r="G170" s="71"/>
      <c r="L170" s="71"/>
      <c r="M170" s="71"/>
      <c r="R170" s="71"/>
      <c r="S170" s="71"/>
      <c r="T170" s="71"/>
      <c r="U170" s="71"/>
      <c r="X170" s="71"/>
      <c r="Y170" s="71"/>
      <c r="Z170" s="71"/>
      <c r="AA170" s="71"/>
      <c r="AC170" s="71"/>
      <c r="BE170" s="71"/>
      <c r="BF170" s="71"/>
      <c r="BI170" s="71"/>
      <c r="BQ170" s="71"/>
      <c r="CA170" s="71"/>
      <c r="CD170" s="71"/>
      <c r="CE170" s="71"/>
      <c r="CF170" s="71"/>
      <c r="CG170" s="71"/>
      <c r="CI170" s="71"/>
      <c r="CQ170" s="71"/>
      <c r="CR170" s="71"/>
      <c r="CS170" s="66">
        <v>57</v>
      </c>
    </row>
    <row r="171" spans="1:97">
      <c r="A171" s="71">
        <v>34748</v>
      </c>
      <c r="D171" s="71"/>
      <c r="G171" s="71"/>
      <c r="L171" s="71"/>
      <c r="M171" s="71"/>
      <c r="R171" s="71"/>
      <c r="S171" s="71"/>
      <c r="T171" s="71"/>
      <c r="U171" s="71"/>
      <c r="X171" s="71"/>
      <c r="Y171" s="71"/>
      <c r="Z171" s="71"/>
      <c r="AA171" s="71"/>
      <c r="AC171" s="71"/>
      <c r="BE171" s="71"/>
      <c r="BF171" s="71"/>
      <c r="BI171" s="71"/>
      <c r="BQ171" s="71"/>
      <c r="CA171" s="71"/>
      <c r="CD171" s="71"/>
      <c r="CE171" s="71"/>
      <c r="CF171" s="71"/>
      <c r="CG171" s="71"/>
      <c r="CI171" s="71"/>
      <c r="CQ171" s="71"/>
      <c r="CR171" s="71"/>
      <c r="CS171" s="66">
        <v>57</v>
      </c>
    </row>
    <row r="172" spans="1:97">
      <c r="A172" s="71">
        <v>34755</v>
      </c>
      <c r="D172" s="71"/>
      <c r="G172" s="71"/>
      <c r="L172" s="71"/>
      <c r="M172" s="71"/>
      <c r="R172" s="71"/>
      <c r="S172" s="71"/>
      <c r="T172" s="71"/>
      <c r="U172" s="71"/>
      <c r="X172" s="71"/>
      <c r="Y172" s="71"/>
      <c r="Z172" s="71"/>
      <c r="AA172" s="71"/>
      <c r="AC172" s="71"/>
      <c r="BE172" s="71"/>
      <c r="BF172" s="71"/>
      <c r="BI172" s="71"/>
      <c r="BQ172" s="71"/>
      <c r="CA172" s="71"/>
      <c r="CD172" s="71"/>
      <c r="CE172" s="71"/>
      <c r="CF172" s="71"/>
      <c r="CG172" s="71"/>
      <c r="CI172" s="71"/>
      <c r="CQ172" s="71"/>
      <c r="CR172" s="71"/>
      <c r="CS172" s="66">
        <v>57</v>
      </c>
    </row>
    <row r="173" spans="1:97">
      <c r="A173" s="71">
        <v>34762</v>
      </c>
      <c r="D173" s="71"/>
      <c r="G173" s="71"/>
      <c r="L173" s="71"/>
      <c r="M173" s="71"/>
      <c r="R173" s="71"/>
      <c r="S173" s="71"/>
      <c r="T173" s="71"/>
      <c r="U173" s="71"/>
      <c r="X173" s="71"/>
      <c r="Y173" s="71"/>
      <c r="Z173" s="71"/>
      <c r="AA173" s="71"/>
      <c r="AC173" s="71"/>
      <c r="BE173" s="71"/>
      <c r="BF173" s="71"/>
      <c r="BI173" s="71"/>
      <c r="BQ173" s="71"/>
      <c r="CA173" s="71"/>
      <c r="CD173" s="71"/>
      <c r="CE173" s="71"/>
      <c r="CF173" s="71"/>
      <c r="CG173" s="71"/>
      <c r="CI173" s="71"/>
      <c r="CQ173" s="71"/>
      <c r="CR173" s="71"/>
      <c r="CS173" s="66">
        <v>59</v>
      </c>
    </row>
    <row r="174" spans="1:97">
      <c r="A174" s="71">
        <v>34769</v>
      </c>
      <c r="D174" s="71"/>
      <c r="G174" s="71"/>
      <c r="L174" s="71"/>
      <c r="M174" s="71"/>
      <c r="R174" s="71"/>
      <c r="S174" s="71"/>
      <c r="T174" s="71"/>
      <c r="U174" s="71"/>
      <c r="X174" s="71"/>
      <c r="Y174" s="71"/>
      <c r="Z174" s="71"/>
      <c r="AA174" s="71"/>
      <c r="AC174" s="71"/>
      <c r="BE174" s="71"/>
      <c r="BF174" s="71"/>
      <c r="BI174" s="71"/>
      <c r="BQ174" s="71"/>
      <c r="CA174" s="71"/>
      <c r="CD174" s="71"/>
      <c r="CE174" s="71"/>
      <c r="CF174" s="71"/>
      <c r="CG174" s="71"/>
      <c r="CI174" s="71"/>
      <c r="CQ174" s="71"/>
      <c r="CR174" s="71"/>
      <c r="CS174" s="66">
        <v>59.92</v>
      </c>
    </row>
    <row r="175" spans="1:97">
      <c r="A175" s="71">
        <v>34776</v>
      </c>
      <c r="D175" s="71"/>
      <c r="G175" s="71"/>
      <c r="L175" s="71"/>
      <c r="M175" s="71"/>
      <c r="R175" s="71"/>
      <c r="S175" s="71"/>
      <c r="T175" s="71"/>
      <c r="U175" s="71"/>
      <c r="X175" s="71"/>
      <c r="Y175" s="71"/>
      <c r="Z175" s="71"/>
      <c r="AA175" s="71"/>
      <c r="AC175" s="71"/>
      <c r="BE175" s="71"/>
      <c r="BF175" s="71"/>
      <c r="BI175" s="71"/>
      <c r="BQ175" s="71"/>
      <c r="CA175" s="71"/>
      <c r="CD175" s="71"/>
      <c r="CE175" s="71"/>
      <c r="CF175" s="71"/>
      <c r="CG175" s="71"/>
      <c r="CI175" s="71"/>
      <c r="CQ175" s="71"/>
      <c r="CR175" s="71"/>
      <c r="CS175" s="66">
        <v>60</v>
      </c>
    </row>
    <row r="176" spans="1:97">
      <c r="A176" s="71">
        <v>34783</v>
      </c>
      <c r="D176" s="71"/>
      <c r="G176" s="71"/>
      <c r="L176" s="71"/>
      <c r="M176" s="71"/>
      <c r="R176" s="71"/>
      <c r="S176" s="71"/>
      <c r="T176" s="71"/>
      <c r="U176" s="71"/>
      <c r="X176" s="71"/>
      <c r="Y176" s="71"/>
      <c r="Z176" s="71"/>
      <c r="AA176" s="71"/>
      <c r="AC176" s="71"/>
      <c r="BE176" s="71"/>
      <c r="BF176" s="71"/>
      <c r="BI176" s="71"/>
      <c r="BQ176" s="71"/>
      <c r="CA176" s="71"/>
      <c r="CD176" s="71"/>
      <c r="CE176" s="71"/>
      <c r="CF176" s="71"/>
      <c r="CG176" s="71"/>
      <c r="CI176" s="71"/>
      <c r="CQ176" s="71"/>
      <c r="CR176" s="71"/>
      <c r="CS176" s="66">
        <v>63</v>
      </c>
    </row>
    <row r="177" spans="1:97">
      <c r="A177" s="71">
        <v>34790</v>
      </c>
      <c r="D177" s="71"/>
      <c r="G177" s="71"/>
      <c r="L177" s="71"/>
      <c r="M177" s="71"/>
      <c r="R177" s="71"/>
      <c r="S177" s="71"/>
      <c r="T177" s="71"/>
      <c r="U177" s="71"/>
      <c r="X177" s="71"/>
      <c r="Y177" s="71"/>
      <c r="Z177" s="71"/>
      <c r="AA177" s="71"/>
      <c r="AC177" s="71"/>
      <c r="BE177" s="71"/>
      <c r="BF177" s="71"/>
      <c r="BI177" s="71"/>
      <c r="BQ177" s="71"/>
      <c r="CA177" s="71"/>
      <c r="CD177" s="71"/>
      <c r="CE177" s="71"/>
      <c r="CF177" s="71"/>
      <c r="CG177" s="71"/>
      <c r="CI177" s="71"/>
      <c r="CQ177" s="71"/>
      <c r="CR177" s="71"/>
      <c r="CS177" s="66">
        <v>60</v>
      </c>
    </row>
    <row r="178" spans="1:97">
      <c r="A178" s="71">
        <v>34797</v>
      </c>
      <c r="D178" s="71"/>
      <c r="G178" s="71"/>
      <c r="L178" s="71"/>
      <c r="M178" s="71"/>
      <c r="R178" s="71"/>
      <c r="S178" s="71"/>
      <c r="T178" s="71"/>
      <c r="U178" s="71"/>
      <c r="X178" s="71"/>
      <c r="Y178" s="71"/>
      <c r="Z178" s="71"/>
      <c r="AA178" s="71"/>
      <c r="AC178" s="71"/>
      <c r="BE178" s="71"/>
      <c r="BF178" s="71"/>
      <c r="BI178" s="71"/>
      <c r="BQ178" s="71"/>
      <c r="CA178" s="71"/>
      <c r="CD178" s="71"/>
      <c r="CE178" s="71"/>
      <c r="CF178" s="71"/>
      <c r="CG178" s="71"/>
      <c r="CI178" s="71"/>
      <c r="CQ178" s="71"/>
      <c r="CR178" s="71"/>
      <c r="CS178" s="66">
        <v>60</v>
      </c>
    </row>
    <row r="179" spans="1:97">
      <c r="A179" s="71">
        <v>34804</v>
      </c>
      <c r="D179" s="71"/>
      <c r="G179" s="71"/>
      <c r="L179" s="71"/>
      <c r="M179" s="71"/>
      <c r="R179" s="71"/>
      <c r="S179" s="71"/>
      <c r="T179" s="71"/>
      <c r="U179" s="71"/>
      <c r="X179" s="71"/>
      <c r="Y179" s="71"/>
      <c r="Z179" s="71"/>
      <c r="AA179" s="71"/>
      <c r="AC179" s="71"/>
      <c r="BE179" s="71"/>
      <c r="BF179" s="71"/>
      <c r="BI179" s="71"/>
      <c r="BQ179" s="71"/>
      <c r="CA179" s="71"/>
      <c r="CD179" s="71"/>
      <c r="CE179" s="71"/>
      <c r="CF179" s="71"/>
      <c r="CG179" s="71"/>
      <c r="CI179" s="71"/>
      <c r="CQ179" s="71"/>
      <c r="CR179" s="71"/>
      <c r="CS179" s="66">
        <v>60.25</v>
      </c>
    </row>
    <row r="180" spans="1:97">
      <c r="A180" s="71">
        <v>34811</v>
      </c>
      <c r="D180" s="71"/>
      <c r="G180" s="71"/>
      <c r="L180" s="71"/>
      <c r="M180" s="71"/>
      <c r="R180" s="71"/>
      <c r="S180" s="71"/>
      <c r="T180" s="71"/>
      <c r="U180" s="71"/>
      <c r="X180" s="71"/>
      <c r="Y180" s="71"/>
      <c r="Z180" s="71"/>
      <c r="AA180" s="71"/>
      <c r="AC180" s="71"/>
      <c r="BE180" s="71"/>
      <c r="BF180" s="71"/>
      <c r="BI180" s="71"/>
      <c r="BQ180" s="71"/>
      <c r="CA180" s="71"/>
      <c r="CD180" s="71"/>
      <c r="CE180" s="71"/>
      <c r="CF180" s="71"/>
      <c r="CG180" s="71"/>
      <c r="CI180" s="71"/>
      <c r="CQ180" s="71"/>
      <c r="CR180" s="71"/>
      <c r="CS180" s="66">
        <v>60</v>
      </c>
    </row>
    <row r="181" spans="1:97">
      <c r="A181" s="71">
        <v>34818</v>
      </c>
      <c r="D181" s="71"/>
      <c r="G181" s="71"/>
      <c r="L181" s="71"/>
      <c r="M181" s="71"/>
      <c r="R181" s="71"/>
      <c r="S181" s="71"/>
      <c r="T181" s="71"/>
      <c r="U181" s="71"/>
      <c r="X181" s="71"/>
      <c r="Y181" s="71"/>
      <c r="Z181" s="71"/>
      <c r="AA181" s="71"/>
      <c r="AC181" s="71"/>
      <c r="BE181" s="71"/>
      <c r="BF181" s="71"/>
      <c r="BI181" s="71"/>
      <c r="BQ181" s="71"/>
      <c r="CA181" s="71"/>
      <c r="CD181" s="71"/>
      <c r="CE181" s="71"/>
      <c r="CF181" s="71"/>
      <c r="CG181" s="71"/>
      <c r="CI181" s="71"/>
      <c r="CQ181" s="71"/>
      <c r="CR181" s="71"/>
      <c r="CS181" s="66">
        <v>59</v>
      </c>
    </row>
    <row r="182" spans="1:97">
      <c r="A182" s="71">
        <v>34825</v>
      </c>
      <c r="D182" s="71"/>
      <c r="G182" s="71"/>
      <c r="L182" s="71"/>
      <c r="M182" s="71"/>
      <c r="R182" s="71"/>
      <c r="S182" s="71"/>
      <c r="T182" s="71"/>
      <c r="U182" s="71"/>
      <c r="X182" s="71"/>
      <c r="Y182" s="71"/>
      <c r="Z182" s="71"/>
      <c r="AA182" s="71"/>
      <c r="AC182" s="71"/>
      <c r="BE182" s="71"/>
      <c r="BF182" s="71"/>
      <c r="BI182" s="71"/>
      <c r="BQ182" s="71"/>
      <c r="CA182" s="71"/>
      <c r="CD182" s="71"/>
      <c r="CE182" s="71"/>
      <c r="CF182" s="71"/>
      <c r="CG182" s="71"/>
      <c r="CI182" s="71"/>
      <c r="CQ182" s="71"/>
      <c r="CR182" s="71"/>
      <c r="CS182" s="66">
        <v>59</v>
      </c>
    </row>
    <row r="183" spans="1:97">
      <c r="A183" s="71">
        <v>34832</v>
      </c>
      <c r="D183" s="71"/>
      <c r="G183" s="71"/>
      <c r="L183" s="71"/>
      <c r="M183" s="71"/>
      <c r="R183" s="71"/>
      <c r="S183" s="71"/>
      <c r="T183" s="71"/>
      <c r="U183" s="71"/>
      <c r="X183" s="71"/>
      <c r="Y183" s="71"/>
      <c r="Z183" s="71"/>
      <c r="AA183" s="71"/>
      <c r="AC183" s="71"/>
      <c r="BE183" s="71"/>
      <c r="BF183" s="71"/>
      <c r="BI183" s="71"/>
      <c r="BQ183" s="71"/>
      <c r="CA183" s="71"/>
      <c r="CD183" s="71"/>
      <c r="CE183" s="71"/>
      <c r="CF183" s="71"/>
      <c r="CG183" s="71"/>
      <c r="CI183" s="71"/>
      <c r="CQ183" s="71"/>
      <c r="CR183" s="71"/>
      <c r="CS183" s="66">
        <v>59</v>
      </c>
    </row>
    <row r="184" spans="1:97">
      <c r="A184" s="71">
        <v>34839</v>
      </c>
      <c r="D184" s="71"/>
      <c r="G184" s="71"/>
      <c r="L184" s="71"/>
      <c r="M184" s="71"/>
      <c r="R184" s="71"/>
      <c r="S184" s="71"/>
      <c r="T184" s="71"/>
      <c r="U184" s="71"/>
      <c r="X184" s="71"/>
      <c r="Y184" s="71"/>
      <c r="Z184" s="71"/>
      <c r="AA184" s="71"/>
      <c r="AC184" s="71"/>
      <c r="BE184" s="71"/>
      <c r="BF184" s="71"/>
      <c r="BI184" s="71"/>
      <c r="BQ184" s="71"/>
      <c r="CA184" s="71"/>
      <c r="CD184" s="71"/>
      <c r="CE184" s="71"/>
      <c r="CF184" s="71"/>
      <c r="CG184" s="71"/>
      <c r="CI184" s="71"/>
      <c r="CQ184" s="71"/>
      <c r="CR184" s="71"/>
      <c r="CS184" s="66">
        <v>61</v>
      </c>
    </row>
    <row r="185" spans="1:97">
      <c r="A185" s="71">
        <v>34846</v>
      </c>
      <c r="D185" s="71"/>
      <c r="G185" s="71"/>
      <c r="L185" s="71"/>
      <c r="M185" s="71"/>
      <c r="R185" s="71"/>
      <c r="S185" s="71"/>
      <c r="T185" s="71"/>
      <c r="U185" s="71"/>
      <c r="X185" s="71"/>
      <c r="Y185" s="71"/>
      <c r="Z185" s="71"/>
      <c r="AA185" s="71"/>
      <c r="AC185" s="71"/>
      <c r="BE185" s="71"/>
      <c r="BF185" s="71"/>
      <c r="BI185" s="71"/>
      <c r="BQ185" s="71"/>
      <c r="CA185" s="71"/>
      <c r="CD185" s="71"/>
      <c r="CE185" s="71"/>
      <c r="CF185" s="71"/>
      <c r="CG185" s="71"/>
      <c r="CI185" s="71"/>
      <c r="CQ185" s="71"/>
      <c r="CR185" s="71"/>
      <c r="CS185" s="66">
        <v>61</v>
      </c>
    </row>
    <row r="186" spans="1:97">
      <c r="A186" s="71">
        <v>34853</v>
      </c>
      <c r="D186" s="71"/>
      <c r="G186" s="71"/>
      <c r="L186" s="71"/>
      <c r="M186" s="71"/>
      <c r="R186" s="71"/>
      <c r="S186" s="71"/>
      <c r="T186" s="71"/>
      <c r="U186" s="71"/>
      <c r="X186" s="71"/>
      <c r="Y186" s="71"/>
      <c r="Z186" s="71"/>
      <c r="AA186" s="71"/>
      <c r="AC186" s="71"/>
      <c r="BE186" s="71"/>
      <c r="BF186" s="71"/>
      <c r="BI186" s="71"/>
      <c r="BQ186" s="71"/>
      <c r="CA186" s="71"/>
      <c r="CD186" s="71"/>
      <c r="CE186" s="71"/>
      <c r="CF186" s="71"/>
      <c r="CG186" s="71"/>
      <c r="CI186" s="71"/>
      <c r="CQ186" s="71"/>
      <c r="CR186" s="71"/>
      <c r="CS186" s="66">
        <v>61</v>
      </c>
    </row>
    <row r="187" spans="1:97">
      <c r="A187" s="71">
        <v>34860</v>
      </c>
      <c r="D187" s="71"/>
      <c r="G187" s="71"/>
      <c r="L187" s="71"/>
      <c r="M187" s="71"/>
      <c r="R187" s="71"/>
      <c r="S187" s="71"/>
      <c r="T187" s="71"/>
      <c r="U187" s="71"/>
      <c r="X187" s="71"/>
      <c r="Y187" s="71"/>
      <c r="Z187" s="71"/>
      <c r="AA187" s="71"/>
      <c r="AC187" s="71"/>
      <c r="BE187" s="71"/>
      <c r="BF187" s="71"/>
      <c r="BI187" s="71"/>
      <c r="BQ187" s="71"/>
      <c r="CA187" s="71"/>
      <c r="CD187" s="71"/>
      <c r="CE187" s="71"/>
      <c r="CF187" s="71"/>
      <c r="CG187" s="71"/>
      <c r="CI187" s="71"/>
      <c r="CQ187" s="71"/>
      <c r="CR187" s="71"/>
      <c r="CS187" s="66">
        <v>62</v>
      </c>
    </row>
    <row r="188" spans="1:97">
      <c r="A188" s="71">
        <v>34867</v>
      </c>
      <c r="D188" s="71"/>
      <c r="G188" s="71"/>
      <c r="L188" s="71"/>
      <c r="M188" s="71"/>
      <c r="R188" s="71"/>
      <c r="S188" s="71"/>
      <c r="T188" s="71"/>
      <c r="U188" s="71"/>
      <c r="X188" s="71"/>
      <c r="Y188" s="71"/>
      <c r="Z188" s="71"/>
      <c r="AA188" s="71"/>
      <c r="AC188" s="71"/>
      <c r="BE188" s="71"/>
      <c r="BF188" s="71"/>
      <c r="BI188" s="71"/>
      <c r="BQ188" s="71"/>
      <c r="CA188" s="71"/>
      <c r="CD188" s="71"/>
      <c r="CE188" s="71"/>
      <c r="CF188" s="71"/>
      <c r="CG188" s="71"/>
      <c r="CI188" s="71"/>
      <c r="CQ188" s="71"/>
      <c r="CR188" s="71"/>
      <c r="CS188" s="66">
        <v>62</v>
      </c>
    </row>
    <row r="189" spans="1:97">
      <c r="A189" s="71">
        <v>34874</v>
      </c>
      <c r="D189" s="71"/>
      <c r="G189" s="71"/>
      <c r="L189" s="71"/>
      <c r="M189" s="71"/>
      <c r="R189" s="71"/>
      <c r="S189" s="71"/>
      <c r="T189" s="71"/>
      <c r="U189" s="71"/>
      <c r="X189" s="71"/>
      <c r="Y189" s="71"/>
      <c r="Z189" s="71"/>
      <c r="AA189" s="71"/>
      <c r="AC189" s="71"/>
      <c r="BE189" s="71"/>
      <c r="BF189" s="71"/>
      <c r="BI189" s="71"/>
      <c r="BQ189" s="71"/>
      <c r="CA189" s="71"/>
      <c r="CD189" s="71"/>
      <c r="CE189" s="71"/>
      <c r="CF189" s="71"/>
      <c r="CG189" s="71"/>
      <c r="CI189" s="71"/>
      <c r="CQ189" s="71"/>
      <c r="CR189" s="71"/>
      <c r="CS189" s="66">
        <v>63</v>
      </c>
    </row>
    <row r="190" spans="1:97">
      <c r="A190" s="71">
        <v>34881</v>
      </c>
      <c r="D190" s="71"/>
      <c r="G190" s="71"/>
      <c r="L190" s="71"/>
      <c r="M190" s="71"/>
      <c r="R190" s="71"/>
      <c r="S190" s="71"/>
      <c r="T190" s="71"/>
      <c r="U190" s="71"/>
      <c r="X190" s="71"/>
      <c r="Y190" s="71"/>
      <c r="Z190" s="71"/>
      <c r="AA190" s="71"/>
      <c r="AC190" s="71"/>
      <c r="BE190" s="71"/>
      <c r="BF190" s="71"/>
      <c r="BI190" s="71"/>
      <c r="BQ190" s="71"/>
      <c r="CA190" s="71"/>
      <c r="CD190" s="71"/>
      <c r="CE190" s="71"/>
      <c r="CF190" s="71"/>
      <c r="CG190" s="71"/>
      <c r="CI190" s="71"/>
      <c r="CQ190" s="71"/>
      <c r="CR190" s="71"/>
      <c r="CS190" s="66">
        <v>63</v>
      </c>
    </row>
    <row r="191" spans="1:97">
      <c r="A191" s="71">
        <v>34888</v>
      </c>
      <c r="D191" s="71"/>
      <c r="G191" s="71"/>
      <c r="L191" s="71"/>
      <c r="M191" s="71"/>
      <c r="R191" s="71"/>
      <c r="S191" s="71"/>
      <c r="T191" s="71"/>
      <c r="U191" s="71"/>
      <c r="X191" s="71"/>
      <c r="Y191" s="71"/>
      <c r="Z191" s="71"/>
      <c r="AA191" s="71"/>
      <c r="AC191" s="71"/>
      <c r="BE191" s="71"/>
      <c r="BF191" s="71"/>
      <c r="BI191" s="71"/>
      <c r="BQ191" s="71"/>
      <c r="CA191" s="71"/>
      <c r="CD191" s="71"/>
      <c r="CE191" s="71"/>
      <c r="CF191" s="71"/>
      <c r="CG191" s="71"/>
      <c r="CI191" s="71"/>
      <c r="CQ191" s="71"/>
      <c r="CR191" s="71"/>
      <c r="CS191" s="66">
        <v>63</v>
      </c>
    </row>
    <row r="192" spans="1:97">
      <c r="A192" s="71">
        <v>34895</v>
      </c>
      <c r="D192" s="71"/>
      <c r="G192" s="71"/>
      <c r="L192" s="71"/>
      <c r="M192" s="71"/>
      <c r="R192" s="71"/>
      <c r="S192" s="71"/>
      <c r="T192" s="71"/>
      <c r="U192" s="71"/>
      <c r="X192" s="71"/>
      <c r="Y192" s="71"/>
      <c r="Z192" s="71"/>
      <c r="AA192" s="71"/>
      <c r="AC192" s="71"/>
      <c r="BE192" s="71"/>
      <c r="BF192" s="71"/>
      <c r="BI192" s="71"/>
      <c r="BQ192" s="71"/>
      <c r="CA192" s="71"/>
      <c r="CD192" s="71"/>
      <c r="CE192" s="71"/>
      <c r="CF192" s="71"/>
      <c r="CG192" s="71"/>
      <c r="CI192" s="71"/>
      <c r="CQ192" s="71"/>
      <c r="CR192" s="71"/>
      <c r="CS192" s="66">
        <v>64</v>
      </c>
    </row>
    <row r="193" spans="1:97">
      <c r="A193" s="71">
        <v>34902</v>
      </c>
      <c r="D193" s="71"/>
      <c r="G193" s="71"/>
      <c r="L193" s="71"/>
      <c r="M193" s="71"/>
      <c r="R193" s="71"/>
      <c r="S193" s="71"/>
      <c r="T193" s="71"/>
      <c r="U193" s="71"/>
      <c r="X193" s="71"/>
      <c r="Y193" s="71"/>
      <c r="Z193" s="71"/>
      <c r="AA193" s="71"/>
      <c r="AC193" s="71"/>
      <c r="BE193" s="71"/>
      <c r="BF193" s="71"/>
      <c r="BI193" s="71"/>
      <c r="BQ193" s="71"/>
      <c r="CA193" s="71"/>
      <c r="CD193" s="71"/>
      <c r="CE193" s="71"/>
      <c r="CF193" s="71"/>
      <c r="CG193" s="71"/>
      <c r="CI193" s="71"/>
      <c r="CQ193" s="71"/>
      <c r="CR193" s="71"/>
      <c r="CS193" s="66">
        <v>64</v>
      </c>
    </row>
    <row r="194" spans="1:97">
      <c r="A194" s="71">
        <v>34909</v>
      </c>
      <c r="D194" s="71"/>
      <c r="G194" s="71"/>
      <c r="L194" s="71"/>
      <c r="M194" s="71"/>
      <c r="R194" s="71"/>
      <c r="S194" s="71"/>
      <c r="T194" s="71"/>
      <c r="U194" s="71"/>
      <c r="X194" s="71"/>
      <c r="Y194" s="71"/>
      <c r="Z194" s="71"/>
      <c r="AA194" s="71"/>
      <c r="AC194" s="71"/>
      <c r="BE194" s="71"/>
      <c r="BF194" s="71"/>
      <c r="BI194" s="71"/>
      <c r="BQ194" s="71"/>
      <c r="CA194" s="71"/>
      <c r="CD194" s="71"/>
      <c r="CE194" s="71"/>
      <c r="CF194" s="71"/>
      <c r="CG194" s="71"/>
      <c r="CI194" s="71"/>
      <c r="CQ194" s="71"/>
      <c r="CR194" s="71"/>
      <c r="CS194" s="66">
        <v>66</v>
      </c>
    </row>
    <row r="195" spans="1:97">
      <c r="A195" s="71">
        <v>34916</v>
      </c>
      <c r="D195" s="71"/>
      <c r="G195" s="71"/>
      <c r="L195" s="71"/>
      <c r="M195" s="71"/>
      <c r="R195" s="71"/>
      <c r="S195" s="71"/>
      <c r="T195" s="71"/>
      <c r="U195" s="71"/>
      <c r="X195" s="71"/>
      <c r="Y195" s="71"/>
      <c r="Z195" s="71"/>
      <c r="AA195" s="71"/>
      <c r="AC195" s="71"/>
      <c r="BE195" s="71"/>
      <c r="BF195" s="71"/>
      <c r="BI195" s="71"/>
      <c r="BQ195" s="71"/>
      <c r="CA195" s="71"/>
      <c r="CD195" s="71"/>
      <c r="CE195" s="71"/>
      <c r="CF195" s="71"/>
      <c r="CG195" s="71"/>
      <c r="CI195" s="71"/>
      <c r="CQ195" s="71"/>
      <c r="CR195" s="71"/>
      <c r="CS195" s="66">
        <v>66</v>
      </c>
    </row>
    <row r="196" spans="1:97">
      <c r="A196" s="71">
        <v>34923</v>
      </c>
      <c r="D196" s="71"/>
      <c r="G196" s="71"/>
      <c r="L196" s="71"/>
      <c r="M196" s="71"/>
      <c r="R196" s="71"/>
      <c r="S196" s="71"/>
      <c r="T196" s="71"/>
      <c r="U196" s="71"/>
      <c r="X196" s="71"/>
      <c r="Y196" s="71"/>
      <c r="Z196" s="71"/>
      <c r="AA196" s="71"/>
      <c r="AC196" s="71"/>
      <c r="BE196" s="71"/>
      <c r="BF196" s="71"/>
      <c r="BI196" s="71"/>
      <c r="BQ196" s="71"/>
      <c r="CA196" s="71"/>
      <c r="CD196" s="71"/>
      <c r="CE196" s="71"/>
      <c r="CF196" s="71"/>
      <c r="CG196" s="71"/>
      <c r="CI196" s="71"/>
      <c r="CQ196" s="71"/>
      <c r="CR196" s="71"/>
      <c r="CS196" s="66">
        <v>67</v>
      </c>
    </row>
    <row r="197" spans="1:97">
      <c r="A197" s="71">
        <v>34930</v>
      </c>
      <c r="D197" s="71"/>
      <c r="G197" s="71"/>
      <c r="L197" s="71"/>
      <c r="M197" s="71"/>
      <c r="R197" s="71"/>
      <c r="S197" s="71"/>
      <c r="T197" s="71"/>
      <c r="U197" s="71"/>
      <c r="X197" s="71"/>
      <c r="Y197" s="71"/>
      <c r="Z197" s="71"/>
      <c r="AA197" s="71"/>
      <c r="AC197" s="71"/>
      <c r="BE197" s="71"/>
      <c r="BF197" s="71"/>
      <c r="BI197" s="71"/>
      <c r="BQ197" s="71"/>
      <c r="CA197" s="71"/>
      <c r="CD197" s="71"/>
      <c r="CE197" s="71"/>
      <c r="CF197" s="71"/>
      <c r="CG197" s="71"/>
      <c r="CI197" s="71"/>
      <c r="CQ197" s="71"/>
      <c r="CR197" s="71"/>
      <c r="CS197" s="66">
        <v>68.5</v>
      </c>
    </row>
    <row r="198" spans="1:97">
      <c r="A198" s="71">
        <v>34937</v>
      </c>
      <c r="D198" s="71"/>
      <c r="G198" s="71"/>
      <c r="L198" s="71"/>
      <c r="M198" s="71"/>
      <c r="R198" s="71"/>
      <c r="S198" s="71"/>
      <c r="T198" s="71"/>
      <c r="U198" s="71"/>
      <c r="X198" s="71"/>
      <c r="Y198" s="71"/>
      <c r="Z198" s="71"/>
      <c r="AA198" s="71"/>
      <c r="AC198" s="71"/>
      <c r="BE198" s="71"/>
      <c r="BF198" s="71"/>
      <c r="BI198" s="71"/>
      <c r="BQ198" s="71"/>
      <c r="CA198" s="71"/>
      <c r="CD198" s="71"/>
      <c r="CE198" s="71"/>
      <c r="CF198" s="71"/>
      <c r="CG198" s="71"/>
      <c r="CI198" s="71"/>
      <c r="CQ198" s="71"/>
      <c r="CR198" s="71"/>
      <c r="CS198" s="66">
        <v>69</v>
      </c>
    </row>
    <row r="199" spans="1:97">
      <c r="A199" s="71">
        <v>34944</v>
      </c>
      <c r="D199" s="71"/>
      <c r="G199" s="71"/>
      <c r="L199" s="71"/>
      <c r="M199" s="71"/>
      <c r="R199" s="71"/>
      <c r="S199" s="71"/>
      <c r="T199" s="71"/>
      <c r="U199" s="71"/>
      <c r="X199" s="71"/>
      <c r="Y199" s="71"/>
      <c r="Z199" s="71"/>
      <c r="AA199" s="71"/>
      <c r="AC199" s="71"/>
      <c r="BE199" s="71"/>
      <c r="BF199" s="71"/>
      <c r="BI199" s="71"/>
      <c r="BQ199" s="71"/>
      <c r="CA199" s="71"/>
      <c r="CD199" s="71"/>
      <c r="CE199" s="71"/>
      <c r="CF199" s="71"/>
      <c r="CG199" s="71"/>
      <c r="CI199" s="71"/>
      <c r="CQ199" s="71"/>
      <c r="CR199" s="71"/>
      <c r="CS199" s="66">
        <v>70.33</v>
      </c>
    </row>
    <row r="200" spans="1:97">
      <c r="A200" s="71">
        <v>34951</v>
      </c>
      <c r="D200" s="71"/>
      <c r="G200" s="71"/>
      <c r="L200" s="71"/>
      <c r="M200" s="71"/>
      <c r="R200" s="71"/>
      <c r="S200" s="71"/>
      <c r="T200" s="71"/>
      <c r="U200" s="71"/>
      <c r="X200" s="71"/>
      <c r="Y200" s="71"/>
      <c r="Z200" s="71"/>
      <c r="AA200" s="71"/>
      <c r="AC200" s="71"/>
      <c r="BE200" s="71"/>
      <c r="BF200" s="71"/>
      <c r="BI200" s="71"/>
      <c r="BQ200" s="71"/>
      <c r="CA200" s="71"/>
      <c r="CD200" s="71"/>
      <c r="CE200" s="71"/>
      <c r="CF200" s="71"/>
      <c r="CG200" s="71"/>
      <c r="CI200" s="71"/>
      <c r="CQ200" s="71"/>
      <c r="CR200" s="71"/>
      <c r="CS200" s="66">
        <v>72</v>
      </c>
    </row>
    <row r="201" spans="1:97">
      <c r="A201" s="71">
        <v>34958</v>
      </c>
      <c r="D201" s="71"/>
      <c r="G201" s="71"/>
      <c r="L201" s="71"/>
      <c r="M201" s="71"/>
      <c r="R201" s="71"/>
      <c r="S201" s="71"/>
      <c r="T201" s="71"/>
      <c r="U201" s="71"/>
      <c r="X201" s="71"/>
      <c r="Y201" s="71"/>
      <c r="Z201" s="71"/>
      <c r="AA201" s="71"/>
      <c r="AC201" s="71"/>
      <c r="BE201" s="71"/>
      <c r="BF201" s="71"/>
      <c r="BI201" s="71"/>
      <c r="BQ201" s="71"/>
      <c r="CA201" s="71"/>
      <c r="CD201" s="71"/>
      <c r="CE201" s="71"/>
      <c r="CF201" s="71"/>
      <c r="CG201" s="71"/>
      <c r="CI201" s="71"/>
      <c r="CQ201" s="71"/>
      <c r="CR201" s="71"/>
      <c r="CS201" s="66">
        <v>72</v>
      </c>
    </row>
    <row r="202" spans="1:97">
      <c r="A202" s="71">
        <v>34965</v>
      </c>
      <c r="D202" s="71"/>
      <c r="G202" s="71"/>
      <c r="L202" s="71"/>
      <c r="M202" s="71"/>
      <c r="R202" s="71"/>
      <c r="S202" s="71"/>
      <c r="T202" s="71"/>
      <c r="U202" s="71"/>
      <c r="X202" s="71"/>
      <c r="Y202" s="71"/>
      <c r="Z202" s="71"/>
      <c r="AA202" s="71"/>
      <c r="AC202" s="71"/>
      <c r="BE202" s="71"/>
      <c r="BF202" s="71"/>
      <c r="BI202" s="71"/>
      <c r="BQ202" s="71"/>
      <c r="CA202" s="71"/>
      <c r="CD202" s="71"/>
      <c r="CE202" s="71"/>
      <c r="CF202" s="71"/>
      <c r="CG202" s="71"/>
      <c r="CI202" s="71"/>
      <c r="CQ202" s="71"/>
      <c r="CR202" s="71"/>
      <c r="CS202" s="66">
        <v>72</v>
      </c>
    </row>
    <row r="203" spans="1:97">
      <c r="A203" s="71">
        <v>34972</v>
      </c>
      <c r="D203" s="71"/>
      <c r="G203" s="71"/>
      <c r="L203" s="71"/>
      <c r="M203" s="71"/>
      <c r="R203" s="71"/>
      <c r="S203" s="71"/>
      <c r="T203" s="71"/>
      <c r="U203" s="71"/>
      <c r="X203" s="71"/>
      <c r="Y203" s="71"/>
      <c r="Z203" s="71"/>
      <c r="AA203" s="71"/>
      <c r="AC203" s="71"/>
      <c r="BE203" s="71"/>
      <c r="BF203" s="71"/>
      <c r="BI203" s="71"/>
      <c r="BQ203" s="71"/>
      <c r="CA203" s="71"/>
      <c r="CD203" s="71"/>
      <c r="CE203" s="71"/>
      <c r="CF203" s="71"/>
      <c r="CG203" s="71"/>
      <c r="CI203" s="71"/>
      <c r="CQ203" s="71"/>
      <c r="CR203" s="71"/>
      <c r="CS203" s="66">
        <v>74</v>
      </c>
    </row>
    <row r="204" spans="1:97">
      <c r="A204" s="71">
        <v>34979</v>
      </c>
      <c r="D204" s="71"/>
      <c r="G204" s="71"/>
      <c r="L204" s="71"/>
      <c r="M204" s="71"/>
      <c r="R204" s="71"/>
      <c r="S204" s="71"/>
      <c r="T204" s="71"/>
      <c r="U204" s="71"/>
      <c r="X204" s="71"/>
      <c r="Y204" s="71"/>
      <c r="Z204" s="71"/>
      <c r="AA204" s="71"/>
      <c r="AC204" s="71"/>
      <c r="BE204" s="71"/>
      <c r="BF204" s="71"/>
      <c r="BI204" s="71"/>
      <c r="BQ204" s="71"/>
      <c r="CA204" s="71"/>
      <c r="CD204" s="71"/>
      <c r="CE204" s="71"/>
      <c r="CF204" s="71"/>
      <c r="CG204" s="71"/>
      <c r="CI204" s="71"/>
      <c r="CQ204" s="71"/>
      <c r="CR204" s="71"/>
      <c r="CS204" s="66">
        <v>74.28</v>
      </c>
    </row>
    <row r="205" spans="1:97">
      <c r="A205" s="71">
        <v>34986</v>
      </c>
      <c r="D205" s="71"/>
      <c r="G205" s="71"/>
      <c r="L205" s="71"/>
      <c r="M205" s="71"/>
      <c r="R205" s="71"/>
      <c r="S205" s="71"/>
      <c r="T205" s="71"/>
      <c r="U205" s="71"/>
      <c r="X205" s="71"/>
      <c r="Y205" s="71"/>
      <c r="Z205" s="71"/>
      <c r="AA205" s="71"/>
      <c r="AC205" s="71"/>
      <c r="BE205" s="71"/>
      <c r="BF205" s="71"/>
      <c r="BI205" s="71"/>
      <c r="BQ205" s="71"/>
      <c r="CA205" s="71"/>
      <c r="CD205" s="71"/>
      <c r="CE205" s="71"/>
      <c r="CF205" s="71"/>
      <c r="CG205" s="71"/>
      <c r="CI205" s="71"/>
      <c r="CQ205" s="71"/>
      <c r="CR205" s="71"/>
      <c r="CS205" s="66">
        <v>76</v>
      </c>
    </row>
    <row r="206" spans="1:97">
      <c r="A206" s="71">
        <v>34993</v>
      </c>
      <c r="D206" s="71"/>
      <c r="G206" s="71"/>
      <c r="L206" s="71"/>
      <c r="M206" s="71"/>
      <c r="R206" s="71"/>
      <c r="S206" s="71"/>
      <c r="T206" s="71"/>
      <c r="U206" s="71"/>
      <c r="X206" s="71"/>
      <c r="Y206" s="71"/>
      <c r="Z206" s="71"/>
      <c r="AA206" s="71"/>
      <c r="AC206" s="71"/>
      <c r="BE206" s="71"/>
      <c r="BF206" s="71"/>
      <c r="BI206" s="71"/>
      <c r="BQ206" s="71"/>
      <c r="CA206" s="71"/>
      <c r="CD206" s="71"/>
      <c r="CE206" s="71"/>
      <c r="CF206" s="71"/>
      <c r="CG206" s="71"/>
      <c r="CI206" s="71"/>
      <c r="CQ206" s="71"/>
      <c r="CR206" s="71"/>
      <c r="CS206" s="66">
        <v>77</v>
      </c>
    </row>
    <row r="207" spans="1:97">
      <c r="A207" s="71">
        <v>35000</v>
      </c>
      <c r="D207" s="71"/>
      <c r="G207" s="71"/>
      <c r="L207" s="71"/>
      <c r="M207" s="71"/>
      <c r="R207" s="71"/>
      <c r="S207" s="71"/>
      <c r="T207" s="71"/>
      <c r="U207" s="71"/>
      <c r="X207" s="71"/>
      <c r="Y207" s="71"/>
      <c r="Z207" s="71"/>
      <c r="AA207" s="71"/>
      <c r="AC207" s="71"/>
      <c r="BE207" s="71"/>
      <c r="BF207" s="71"/>
      <c r="BI207" s="71"/>
      <c r="BQ207" s="71"/>
      <c r="CA207" s="71"/>
      <c r="CD207" s="71"/>
      <c r="CE207" s="71"/>
      <c r="CF207" s="71"/>
      <c r="CG207" s="71"/>
      <c r="CI207" s="71"/>
      <c r="CQ207" s="71"/>
      <c r="CR207" s="71"/>
      <c r="CS207" s="66">
        <v>78</v>
      </c>
    </row>
    <row r="208" spans="1:97">
      <c r="A208" s="71">
        <v>35007</v>
      </c>
      <c r="D208" s="71"/>
      <c r="G208" s="71"/>
      <c r="L208" s="71"/>
      <c r="M208" s="71"/>
      <c r="R208" s="71"/>
      <c r="S208" s="71"/>
      <c r="T208" s="71"/>
      <c r="U208" s="71"/>
      <c r="X208" s="71"/>
      <c r="Y208" s="71"/>
      <c r="Z208" s="71"/>
      <c r="AA208" s="71"/>
      <c r="AC208" s="71"/>
      <c r="BE208" s="71"/>
      <c r="BF208" s="71"/>
      <c r="BI208" s="71"/>
      <c r="BQ208" s="71"/>
      <c r="CA208" s="71"/>
      <c r="CD208" s="71"/>
      <c r="CE208" s="71"/>
      <c r="CF208" s="71"/>
      <c r="CG208" s="71"/>
      <c r="CI208" s="71"/>
      <c r="CQ208" s="71"/>
      <c r="CR208" s="71"/>
      <c r="CS208" s="66">
        <v>79.290000000000006</v>
      </c>
    </row>
    <row r="209" spans="1:97">
      <c r="A209" s="71">
        <v>35014</v>
      </c>
      <c r="D209" s="71"/>
      <c r="G209" s="71"/>
      <c r="L209" s="71"/>
      <c r="M209" s="71"/>
      <c r="R209" s="71"/>
      <c r="S209" s="71"/>
      <c r="T209" s="71"/>
      <c r="U209" s="71"/>
      <c r="X209" s="71"/>
      <c r="Y209" s="71"/>
      <c r="Z209" s="71"/>
      <c r="AA209" s="71"/>
      <c r="AC209" s="71"/>
      <c r="BE209" s="71"/>
      <c r="BF209" s="71"/>
      <c r="BI209" s="71"/>
      <c r="BQ209" s="71"/>
      <c r="CA209" s="71"/>
      <c r="CD209" s="71"/>
      <c r="CE209" s="71"/>
      <c r="CF209" s="71"/>
      <c r="CG209" s="71"/>
      <c r="CI209" s="71"/>
      <c r="CQ209" s="71"/>
      <c r="CR209" s="71"/>
      <c r="CS209" s="66">
        <v>79</v>
      </c>
    </row>
    <row r="210" spans="1:97">
      <c r="A210" s="71">
        <v>35021</v>
      </c>
      <c r="D210" s="71"/>
      <c r="G210" s="71"/>
      <c r="L210" s="71"/>
      <c r="M210" s="71"/>
      <c r="R210" s="71"/>
      <c r="S210" s="71"/>
      <c r="T210" s="71"/>
      <c r="U210" s="71"/>
      <c r="X210" s="71"/>
      <c r="Y210" s="71"/>
      <c r="Z210" s="71"/>
      <c r="AA210" s="71"/>
      <c r="AC210" s="71"/>
      <c r="BE210" s="71"/>
      <c r="BF210" s="71"/>
      <c r="BI210" s="71"/>
      <c r="BQ210" s="71"/>
      <c r="CA210" s="71"/>
      <c r="CD210" s="71"/>
      <c r="CE210" s="71"/>
      <c r="CF210" s="71"/>
      <c r="CG210" s="71"/>
      <c r="CI210" s="71"/>
      <c r="CQ210" s="71"/>
      <c r="CR210" s="71"/>
      <c r="CS210" s="66">
        <v>81</v>
      </c>
    </row>
    <row r="211" spans="1:97">
      <c r="A211" s="71">
        <v>35028</v>
      </c>
      <c r="D211" s="71"/>
      <c r="G211" s="71"/>
      <c r="L211" s="71"/>
      <c r="M211" s="71"/>
      <c r="R211" s="71"/>
      <c r="S211" s="71"/>
      <c r="T211" s="71"/>
      <c r="U211" s="71"/>
      <c r="X211" s="71"/>
      <c r="Y211" s="71"/>
      <c r="Z211" s="71"/>
      <c r="AA211" s="71"/>
      <c r="AC211" s="71"/>
      <c r="BE211" s="71"/>
      <c r="BF211" s="71"/>
      <c r="BI211" s="71"/>
      <c r="BQ211" s="71"/>
      <c r="CA211" s="71"/>
      <c r="CD211" s="71"/>
      <c r="CE211" s="71"/>
      <c r="CF211" s="71"/>
      <c r="CG211" s="71"/>
      <c r="CI211" s="71"/>
      <c r="CQ211" s="71"/>
      <c r="CR211" s="71"/>
      <c r="CS211" s="66">
        <v>84</v>
      </c>
    </row>
    <row r="212" spans="1:97">
      <c r="A212" s="71">
        <v>35035</v>
      </c>
      <c r="D212" s="71"/>
      <c r="G212" s="71"/>
      <c r="L212" s="71"/>
      <c r="M212" s="71"/>
      <c r="R212" s="71"/>
      <c r="S212" s="71"/>
      <c r="T212" s="71"/>
      <c r="U212" s="71"/>
      <c r="X212" s="71"/>
      <c r="Y212" s="71"/>
      <c r="Z212" s="71"/>
      <c r="AA212" s="71"/>
      <c r="AC212" s="71"/>
      <c r="BE212" s="71"/>
      <c r="BF212" s="71"/>
      <c r="BI212" s="71"/>
      <c r="BQ212" s="71"/>
      <c r="CA212" s="71"/>
      <c r="CD212" s="71"/>
      <c r="CE212" s="71"/>
      <c r="CF212" s="71"/>
      <c r="CG212" s="71"/>
      <c r="CI212" s="71"/>
      <c r="CQ212" s="71"/>
      <c r="CR212" s="71"/>
      <c r="CS212" s="66">
        <v>81</v>
      </c>
    </row>
    <row r="213" spans="1:97">
      <c r="A213" s="71">
        <v>35042</v>
      </c>
      <c r="D213" s="71"/>
      <c r="G213" s="71"/>
      <c r="L213" s="71"/>
      <c r="M213" s="71"/>
      <c r="R213" s="71"/>
      <c r="S213" s="71"/>
      <c r="T213" s="71"/>
      <c r="U213" s="71"/>
      <c r="X213" s="71"/>
      <c r="Y213" s="71"/>
      <c r="Z213" s="71"/>
      <c r="AA213" s="71"/>
      <c r="AC213" s="71"/>
      <c r="BE213" s="71"/>
      <c r="BF213" s="71"/>
      <c r="BI213" s="71"/>
      <c r="BQ213" s="71"/>
      <c r="CA213" s="71"/>
      <c r="CD213" s="71"/>
      <c r="CE213" s="71"/>
      <c r="CF213" s="71"/>
      <c r="CG213" s="71"/>
      <c r="CI213" s="71"/>
      <c r="CQ213" s="71"/>
      <c r="CR213" s="71"/>
      <c r="CS213" s="66">
        <v>74.13</v>
      </c>
    </row>
    <row r="214" spans="1:97">
      <c r="A214" s="71">
        <v>35049</v>
      </c>
      <c r="D214" s="71"/>
      <c r="G214" s="71"/>
      <c r="L214" s="71"/>
      <c r="M214" s="71"/>
      <c r="R214" s="71"/>
      <c r="S214" s="71"/>
      <c r="T214" s="71"/>
      <c r="U214" s="71"/>
      <c r="X214" s="71"/>
      <c r="Y214" s="71"/>
      <c r="Z214" s="71"/>
      <c r="AA214" s="71"/>
      <c r="AC214" s="71"/>
      <c r="BE214" s="71"/>
      <c r="BF214" s="71"/>
      <c r="BI214" s="71"/>
      <c r="BQ214" s="71"/>
      <c r="CA214" s="71"/>
      <c r="CD214" s="71"/>
      <c r="CE214" s="71"/>
      <c r="CF214" s="71"/>
      <c r="CG214" s="71"/>
      <c r="CI214" s="71"/>
      <c r="CQ214" s="71"/>
      <c r="CR214" s="71"/>
      <c r="CS214" s="66">
        <v>72.67</v>
      </c>
    </row>
    <row r="215" spans="1:97">
      <c r="A215" s="71">
        <v>35056</v>
      </c>
      <c r="D215" s="71"/>
      <c r="G215" s="71"/>
      <c r="L215" s="71"/>
      <c r="M215" s="71"/>
      <c r="R215" s="71"/>
      <c r="S215" s="71"/>
      <c r="T215" s="71"/>
      <c r="U215" s="71"/>
      <c r="X215" s="71"/>
      <c r="Y215" s="71"/>
      <c r="Z215" s="71"/>
      <c r="AA215" s="71"/>
      <c r="AC215" s="71"/>
      <c r="BE215" s="71"/>
      <c r="BF215" s="71"/>
      <c r="BI215" s="71"/>
      <c r="BQ215" s="71"/>
      <c r="CA215" s="71"/>
      <c r="CD215" s="71"/>
      <c r="CE215" s="71"/>
      <c r="CF215" s="71"/>
      <c r="CG215" s="71"/>
      <c r="CI215" s="71"/>
      <c r="CQ215" s="71"/>
      <c r="CR215" s="71"/>
      <c r="CS215" s="66">
        <v>65</v>
      </c>
    </row>
    <row r="216" spans="1:97">
      <c r="A216" s="71">
        <v>35063</v>
      </c>
      <c r="D216" s="71"/>
      <c r="G216" s="71"/>
      <c r="L216" s="71"/>
      <c r="M216" s="71"/>
      <c r="R216" s="71"/>
      <c r="S216" s="71"/>
      <c r="T216" s="71"/>
      <c r="U216" s="71"/>
      <c r="X216" s="71"/>
      <c r="Y216" s="71"/>
      <c r="Z216" s="71"/>
      <c r="AA216" s="71"/>
      <c r="AC216" s="71"/>
      <c r="BE216" s="71"/>
      <c r="BF216" s="71"/>
      <c r="BI216" s="71"/>
      <c r="BQ216" s="71"/>
      <c r="CA216" s="71"/>
      <c r="CD216" s="71"/>
      <c r="CE216" s="71"/>
      <c r="CF216" s="71"/>
      <c r="CG216" s="71"/>
      <c r="CI216" s="71"/>
      <c r="CQ216" s="71"/>
      <c r="CR216" s="71"/>
      <c r="CS216" s="66">
        <v>64</v>
      </c>
    </row>
    <row r="217" spans="1:97">
      <c r="A217" s="71">
        <v>35070</v>
      </c>
      <c r="D217" s="71"/>
      <c r="G217" s="71"/>
      <c r="L217" s="71"/>
      <c r="M217" s="71"/>
      <c r="R217" s="71"/>
      <c r="S217" s="71"/>
      <c r="T217" s="71"/>
      <c r="U217" s="71"/>
      <c r="X217" s="71"/>
      <c r="Y217" s="71"/>
      <c r="Z217" s="71"/>
      <c r="AA217" s="71"/>
      <c r="AC217" s="71"/>
      <c r="BE217" s="71"/>
      <c r="BF217" s="71"/>
      <c r="BI217" s="71"/>
      <c r="BQ217" s="71"/>
      <c r="CA217" s="71"/>
      <c r="CD217" s="71"/>
      <c r="CE217" s="71"/>
      <c r="CF217" s="71"/>
      <c r="CG217" s="71"/>
      <c r="CI217" s="71"/>
      <c r="CQ217" s="71"/>
      <c r="CR217" s="71"/>
      <c r="CS217" s="66">
        <v>65</v>
      </c>
    </row>
    <row r="218" spans="1:97">
      <c r="A218" s="71">
        <v>35077</v>
      </c>
      <c r="D218" s="71"/>
      <c r="G218" s="71"/>
      <c r="L218" s="71"/>
      <c r="M218" s="71"/>
      <c r="R218" s="71"/>
      <c r="S218" s="71"/>
      <c r="T218" s="71"/>
      <c r="U218" s="71"/>
      <c r="X218" s="71"/>
      <c r="Y218" s="71"/>
      <c r="Z218" s="71"/>
      <c r="AA218" s="71"/>
      <c r="AC218" s="71"/>
      <c r="BE218" s="71"/>
      <c r="BF218" s="71"/>
      <c r="BI218" s="71"/>
      <c r="BQ218" s="71"/>
      <c r="CA218" s="71"/>
      <c r="CD218" s="71"/>
      <c r="CE218" s="71"/>
      <c r="CF218" s="71"/>
      <c r="CG218" s="71"/>
      <c r="CI218" s="71"/>
      <c r="CQ218" s="71"/>
      <c r="CR218" s="71"/>
      <c r="CS218" s="66">
        <v>63</v>
      </c>
    </row>
    <row r="219" spans="1:97">
      <c r="A219" s="71">
        <v>35084</v>
      </c>
      <c r="D219" s="71"/>
      <c r="G219" s="71"/>
      <c r="L219" s="71"/>
      <c r="M219" s="71"/>
      <c r="R219" s="71"/>
      <c r="S219" s="71"/>
      <c r="T219" s="71"/>
      <c r="U219" s="71"/>
      <c r="X219" s="71"/>
      <c r="Y219" s="71"/>
      <c r="Z219" s="71"/>
      <c r="AA219" s="71"/>
      <c r="AC219" s="71"/>
      <c r="BE219" s="71"/>
      <c r="BF219" s="71"/>
      <c r="BI219" s="71"/>
      <c r="BQ219" s="71"/>
      <c r="CA219" s="71"/>
      <c r="CD219" s="71"/>
      <c r="CE219" s="71"/>
      <c r="CF219" s="71"/>
      <c r="CG219" s="71"/>
      <c r="CI219" s="71"/>
      <c r="CQ219" s="71"/>
      <c r="CR219" s="71"/>
      <c r="CS219" s="66">
        <v>63</v>
      </c>
    </row>
    <row r="220" spans="1:97">
      <c r="A220" s="71">
        <v>35091</v>
      </c>
      <c r="D220" s="71"/>
      <c r="G220" s="71"/>
      <c r="L220" s="71"/>
      <c r="M220" s="71"/>
      <c r="R220" s="71"/>
      <c r="S220" s="71"/>
      <c r="T220" s="71"/>
      <c r="U220" s="71"/>
      <c r="X220" s="71"/>
      <c r="Y220" s="71"/>
      <c r="Z220" s="71"/>
      <c r="AA220" s="71"/>
      <c r="AC220" s="71"/>
      <c r="BE220" s="71"/>
      <c r="BF220" s="71"/>
      <c r="BI220" s="71"/>
      <c r="BQ220" s="71"/>
      <c r="CA220" s="71"/>
      <c r="CD220" s="71"/>
      <c r="CE220" s="71"/>
      <c r="CF220" s="71"/>
      <c r="CG220" s="71"/>
      <c r="CI220" s="71"/>
      <c r="CQ220" s="71"/>
      <c r="CR220" s="71"/>
      <c r="CS220" s="66">
        <v>63</v>
      </c>
    </row>
    <row r="221" spans="1:97">
      <c r="A221" s="71">
        <v>35098</v>
      </c>
      <c r="D221" s="71"/>
      <c r="G221" s="71"/>
      <c r="L221" s="71"/>
      <c r="M221" s="71"/>
      <c r="R221" s="71"/>
      <c r="S221" s="71"/>
      <c r="T221" s="71"/>
      <c r="U221" s="71"/>
      <c r="X221" s="71"/>
      <c r="Y221" s="71"/>
      <c r="Z221" s="71"/>
      <c r="AA221" s="71"/>
      <c r="AC221" s="71"/>
      <c r="BE221" s="71"/>
      <c r="BF221" s="71"/>
      <c r="BI221" s="71"/>
      <c r="BQ221" s="71"/>
      <c r="CA221" s="71"/>
      <c r="CD221" s="71"/>
      <c r="CE221" s="71"/>
      <c r="CF221" s="71"/>
      <c r="CG221" s="71"/>
      <c r="CI221" s="71"/>
      <c r="CQ221" s="71"/>
      <c r="CR221" s="71"/>
      <c r="CS221" s="66">
        <v>63</v>
      </c>
    </row>
    <row r="222" spans="1:97">
      <c r="A222" s="71">
        <v>35105</v>
      </c>
      <c r="D222" s="71"/>
      <c r="G222" s="71"/>
      <c r="L222" s="71"/>
      <c r="M222" s="71"/>
      <c r="R222" s="71"/>
      <c r="S222" s="71"/>
      <c r="T222" s="71"/>
      <c r="U222" s="71"/>
      <c r="X222" s="71"/>
      <c r="Y222" s="71"/>
      <c r="Z222" s="71"/>
      <c r="AA222" s="71"/>
      <c r="AC222" s="71"/>
      <c r="BE222" s="71"/>
      <c r="BF222" s="71"/>
      <c r="BI222" s="71"/>
      <c r="BQ222" s="71"/>
      <c r="CA222" s="71"/>
      <c r="CD222" s="71"/>
      <c r="CE222" s="71"/>
      <c r="CF222" s="71"/>
      <c r="CG222" s="71"/>
      <c r="CI222" s="71"/>
      <c r="CQ222" s="71"/>
      <c r="CR222" s="71"/>
      <c r="CS222" s="66">
        <v>63</v>
      </c>
    </row>
    <row r="223" spans="1:97">
      <c r="A223" s="71">
        <v>35112</v>
      </c>
      <c r="D223" s="71"/>
      <c r="G223" s="71"/>
      <c r="L223" s="71"/>
      <c r="M223" s="71"/>
      <c r="R223" s="71"/>
      <c r="S223" s="71"/>
      <c r="T223" s="71"/>
      <c r="U223" s="71"/>
      <c r="X223" s="71"/>
      <c r="Y223" s="71"/>
      <c r="Z223" s="71"/>
      <c r="AA223" s="71"/>
      <c r="AC223" s="71"/>
      <c r="BE223" s="71"/>
      <c r="BF223" s="71"/>
      <c r="BI223" s="71"/>
      <c r="BQ223" s="71"/>
      <c r="CA223" s="71"/>
      <c r="CD223" s="71"/>
      <c r="CE223" s="71"/>
      <c r="CF223" s="71"/>
      <c r="CG223" s="71"/>
      <c r="CI223" s="71"/>
      <c r="CQ223" s="71"/>
      <c r="CR223" s="71"/>
      <c r="CS223" s="66">
        <v>66</v>
      </c>
    </row>
    <row r="224" spans="1:97">
      <c r="A224" s="71">
        <v>35119</v>
      </c>
      <c r="D224" s="71"/>
      <c r="G224" s="71"/>
      <c r="L224" s="71"/>
      <c r="M224" s="71"/>
      <c r="R224" s="71"/>
      <c r="S224" s="71"/>
      <c r="T224" s="71"/>
      <c r="U224" s="71"/>
      <c r="X224" s="71"/>
      <c r="Y224" s="71"/>
      <c r="Z224" s="71"/>
      <c r="AA224" s="71"/>
      <c r="AC224" s="71"/>
      <c r="BE224" s="71"/>
      <c r="BF224" s="71"/>
      <c r="BI224" s="71"/>
      <c r="BQ224" s="71"/>
      <c r="CA224" s="71"/>
      <c r="CD224" s="71"/>
      <c r="CE224" s="71"/>
      <c r="CF224" s="71"/>
      <c r="CG224" s="71"/>
      <c r="CI224" s="71"/>
      <c r="CQ224" s="71"/>
      <c r="CR224" s="71"/>
      <c r="CS224" s="66">
        <v>63</v>
      </c>
    </row>
    <row r="225" spans="1:97">
      <c r="A225" s="71">
        <v>35126</v>
      </c>
      <c r="D225" s="71"/>
      <c r="G225" s="71"/>
      <c r="L225" s="71"/>
      <c r="M225" s="71"/>
      <c r="R225" s="71"/>
      <c r="S225" s="71"/>
      <c r="T225" s="71"/>
      <c r="U225" s="71"/>
      <c r="X225" s="71"/>
      <c r="Y225" s="71"/>
      <c r="Z225" s="71"/>
      <c r="AA225" s="71"/>
      <c r="AC225" s="71"/>
      <c r="BE225" s="71"/>
      <c r="BF225" s="71"/>
      <c r="BI225" s="71"/>
      <c r="BQ225" s="71"/>
      <c r="CA225" s="71"/>
      <c r="CD225" s="71"/>
      <c r="CE225" s="71"/>
      <c r="CF225" s="71"/>
      <c r="CG225" s="71"/>
      <c r="CI225" s="71"/>
      <c r="CQ225" s="71"/>
      <c r="CR225" s="71"/>
      <c r="CS225" s="66">
        <v>65</v>
      </c>
    </row>
    <row r="226" spans="1:97">
      <c r="A226" s="71">
        <v>35133</v>
      </c>
      <c r="D226" s="71"/>
      <c r="G226" s="71"/>
      <c r="L226" s="71"/>
      <c r="M226" s="71"/>
      <c r="R226" s="71"/>
      <c r="S226" s="71"/>
      <c r="T226" s="71"/>
      <c r="U226" s="71"/>
      <c r="X226" s="71"/>
      <c r="Y226" s="71"/>
      <c r="Z226" s="71"/>
      <c r="AA226" s="71"/>
      <c r="AC226" s="71"/>
      <c r="BE226" s="71"/>
      <c r="BF226" s="71"/>
      <c r="BI226" s="71"/>
      <c r="BQ226" s="71"/>
      <c r="CA226" s="71"/>
      <c r="CD226" s="71"/>
      <c r="CE226" s="71"/>
      <c r="CF226" s="71"/>
      <c r="CG226" s="71"/>
      <c r="CI226" s="71"/>
      <c r="CQ226" s="71"/>
      <c r="CR226" s="71"/>
      <c r="CS226" s="66">
        <v>65</v>
      </c>
    </row>
    <row r="227" spans="1:97">
      <c r="A227" s="71">
        <v>35140</v>
      </c>
      <c r="D227" s="71"/>
      <c r="G227" s="71"/>
      <c r="L227" s="71"/>
      <c r="M227" s="71"/>
      <c r="R227" s="71"/>
      <c r="S227" s="71"/>
      <c r="T227" s="71"/>
      <c r="U227" s="71"/>
      <c r="X227" s="71"/>
      <c r="Y227" s="71"/>
      <c r="Z227" s="71"/>
      <c r="AA227" s="71"/>
      <c r="AC227" s="71"/>
      <c r="BE227" s="71"/>
      <c r="BF227" s="71"/>
      <c r="BI227" s="71"/>
      <c r="BQ227" s="71"/>
      <c r="CA227" s="71"/>
      <c r="CD227" s="71"/>
      <c r="CE227" s="71"/>
      <c r="CF227" s="71"/>
      <c r="CG227" s="71"/>
      <c r="CI227" s="71"/>
      <c r="CQ227" s="71"/>
      <c r="CR227" s="71"/>
      <c r="CS227" s="66">
        <v>64</v>
      </c>
    </row>
    <row r="228" spans="1:97">
      <c r="A228" s="71">
        <v>35147</v>
      </c>
      <c r="D228" s="71"/>
      <c r="G228" s="71"/>
      <c r="L228" s="71"/>
      <c r="M228" s="71"/>
      <c r="R228" s="71"/>
      <c r="S228" s="71"/>
      <c r="T228" s="71"/>
      <c r="U228" s="71"/>
      <c r="X228" s="71"/>
      <c r="Y228" s="71"/>
      <c r="Z228" s="71"/>
      <c r="AA228" s="71"/>
      <c r="AC228" s="71"/>
      <c r="BE228" s="71"/>
      <c r="BF228" s="71"/>
      <c r="BI228" s="71"/>
      <c r="BQ228" s="71"/>
      <c r="CA228" s="71"/>
      <c r="CD228" s="71"/>
      <c r="CE228" s="71"/>
      <c r="CF228" s="71"/>
      <c r="CG228" s="71"/>
      <c r="CI228" s="71"/>
      <c r="CQ228" s="71"/>
      <c r="CR228" s="71"/>
      <c r="CS228" s="66">
        <v>64</v>
      </c>
    </row>
    <row r="229" spans="1:97">
      <c r="A229" s="71">
        <v>35154</v>
      </c>
      <c r="D229" s="71"/>
      <c r="G229" s="71"/>
      <c r="L229" s="71"/>
      <c r="M229" s="71"/>
      <c r="R229" s="71"/>
      <c r="S229" s="71"/>
      <c r="T229" s="71"/>
      <c r="U229" s="71"/>
      <c r="X229" s="71"/>
      <c r="Y229" s="71"/>
      <c r="Z229" s="71"/>
      <c r="AA229" s="71"/>
      <c r="AC229" s="71"/>
      <c r="BE229" s="71"/>
      <c r="BF229" s="71"/>
      <c r="BI229" s="71"/>
      <c r="BQ229" s="71"/>
      <c r="CA229" s="71"/>
      <c r="CD229" s="71"/>
      <c r="CE229" s="71"/>
      <c r="CF229" s="71"/>
      <c r="CG229" s="71"/>
      <c r="CI229" s="71"/>
      <c r="CQ229" s="71"/>
      <c r="CR229" s="71"/>
      <c r="CS229" s="66">
        <v>64</v>
      </c>
    </row>
    <row r="230" spans="1:97">
      <c r="A230" s="71">
        <v>35161</v>
      </c>
      <c r="D230" s="71"/>
      <c r="G230" s="71"/>
      <c r="L230" s="71"/>
      <c r="M230" s="71"/>
      <c r="R230" s="71"/>
      <c r="S230" s="71"/>
      <c r="T230" s="71"/>
      <c r="U230" s="71"/>
      <c r="X230" s="71"/>
      <c r="Y230" s="71"/>
      <c r="Z230" s="71"/>
      <c r="AA230" s="71"/>
      <c r="AC230" s="71"/>
      <c r="BE230" s="71"/>
      <c r="BF230" s="71"/>
      <c r="BI230" s="71"/>
      <c r="BQ230" s="71"/>
      <c r="CA230" s="71"/>
      <c r="CD230" s="71"/>
      <c r="CE230" s="71"/>
      <c r="CF230" s="71"/>
      <c r="CG230" s="71"/>
      <c r="CI230" s="71"/>
      <c r="CQ230" s="71"/>
      <c r="CR230" s="71"/>
      <c r="CS230" s="66">
        <v>65.64</v>
      </c>
    </row>
    <row r="231" spans="1:97">
      <c r="A231" s="71">
        <v>35168</v>
      </c>
      <c r="D231" s="71"/>
      <c r="G231" s="71"/>
      <c r="L231" s="71"/>
      <c r="M231" s="71"/>
      <c r="R231" s="71"/>
      <c r="S231" s="71"/>
      <c r="T231" s="71"/>
      <c r="U231" s="71"/>
      <c r="X231" s="71"/>
      <c r="Y231" s="71"/>
      <c r="Z231" s="71"/>
      <c r="AA231" s="71"/>
      <c r="AC231" s="71"/>
      <c r="BE231" s="71"/>
      <c r="BF231" s="71"/>
      <c r="BI231" s="71"/>
      <c r="BQ231" s="71"/>
      <c r="CA231" s="71"/>
      <c r="CD231" s="71"/>
      <c r="CE231" s="71"/>
      <c r="CF231" s="71"/>
      <c r="CG231" s="71"/>
      <c r="CI231" s="71"/>
      <c r="CQ231" s="71"/>
      <c r="CR231" s="71"/>
      <c r="CS231" s="66">
        <v>64</v>
      </c>
    </row>
    <row r="232" spans="1:97">
      <c r="A232" s="71">
        <v>35175</v>
      </c>
      <c r="D232" s="71"/>
      <c r="G232" s="71"/>
      <c r="L232" s="71"/>
      <c r="M232" s="71"/>
      <c r="R232" s="71"/>
      <c r="S232" s="71"/>
      <c r="T232" s="71"/>
      <c r="U232" s="71"/>
      <c r="X232" s="71"/>
      <c r="Y232" s="71"/>
      <c r="Z232" s="71"/>
      <c r="AA232" s="71"/>
      <c r="AC232" s="71"/>
      <c r="BE232" s="71"/>
      <c r="BF232" s="71"/>
      <c r="BI232" s="71"/>
      <c r="BQ232" s="71"/>
      <c r="CA232" s="71"/>
      <c r="CD232" s="71"/>
      <c r="CE232" s="71"/>
      <c r="CF232" s="71"/>
      <c r="CG232" s="71"/>
      <c r="CI232" s="71"/>
      <c r="CQ232" s="71"/>
      <c r="CR232" s="71"/>
      <c r="CS232" s="66">
        <v>64</v>
      </c>
    </row>
    <row r="233" spans="1:97">
      <c r="A233" s="71">
        <v>35182</v>
      </c>
      <c r="D233" s="71"/>
      <c r="G233" s="71"/>
      <c r="L233" s="71"/>
      <c r="M233" s="71"/>
      <c r="R233" s="71"/>
      <c r="S233" s="71"/>
      <c r="T233" s="71"/>
      <c r="U233" s="71"/>
      <c r="X233" s="71"/>
      <c r="Y233" s="71"/>
      <c r="Z233" s="71"/>
      <c r="AA233" s="71"/>
      <c r="AC233" s="71"/>
      <c r="BE233" s="71"/>
      <c r="BF233" s="71"/>
      <c r="BI233" s="71"/>
      <c r="BQ233" s="71"/>
      <c r="CA233" s="71"/>
      <c r="CD233" s="71"/>
      <c r="CE233" s="71"/>
      <c r="CF233" s="71"/>
      <c r="CG233" s="71"/>
      <c r="CI233" s="71"/>
      <c r="CQ233" s="71"/>
      <c r="CR233" s="71"/>
      <c r="CS233" s="66">
        <v>64</v>
      </c>
    </row>
    <row r="234" spans="1:97">
      <c r="A234" s="71">
        <v>35189</v>
      </c>
      <c r="D234" s="71"/>
      <c r="G234" s="71"/>
      <c r="L234" s="71"/>
      <c r="M234" s="71"/>
      <c r="R234" s="71"/>
      <c r="S234" s="71"/>
      <c r="T234" s="71"/>
      <c r="U234" s="71"/>
      <c r="X234" s="71"/>
      <c r="Y234" s="71"/>
      <c r="Z234" s="71"/>
      <c r="AA234" s="71"/>
      <c r="AC234" s="71"/>
      <c r="BE234" s="71"/>
      <c r="BF234" s="71"/>
      <c r="BI234" s="71"/>
      <c r="BQ234" s="71"/>
      <c r="CA234" s="71"/>
      <c r="CD234" s="71"/>
      <c r="CE234" s="71"/>
      <c r="CF234" s="71"/>
      <c r="CG234" s="71"/>
      <c r="CI234" s="71"/>
      <c r="CQ234" s="71"/>
      <c r="CR234" s="71"/>
      <c r="CS234" s="66">
        <v>64</v>
      </c>
    </row>
    <row r="235" spans="1:97">
      <c r="A235" s="71">
        <v>35196</v>
      </c>
      <c r="D235" s="71"/>
      <c r="G235" s="71"/>
      <c r="L235" s="71"/>
      <c r="M235" s="71"/>
      <c r="R235" s="71"/>
      <c r="S235" s="71"/>
      <c r="T235" s="71"/>
      <c r="U235" s="71"/>
      <c r="X235" s="71"/>
      <c r="Y235" s="71"/>
      <c r="Z235" s="71"/>
      <c r="AA235" s="71"/>
      <c r="AC235" s="71"/>
      <c r="BE235" s="71"/>
      <c r="BF235" s="71"/>
      <c r="BI235" s="71"/>
      <c r="BQ235" s="71"/>
      <c r="CA235" s="71"/>
      <c r="CD235" s="71"/>
      <c r="CE235" s="71"/>
      <c r="CF235" s="71"/>
      <c r="CG235" s="71"/>
      <c r="CI235" s="71"/>
      <c r="CQ235" s="71"/>
      <c r="CR235" s="71"/>
      <c r="CS235" s="66">
        <v>64</v>
      </c>
    </row>
    <row r="236" spans="1:97">
      <c r="A236" s="71">
        <v>35203</v>
      </c>
      <c r="D236" s="71"/>
      <c r="G236" s="71"/>
      <c r="L236" s="71"/>
      <c r="M236" s="71"/>
      <c r="R236" s="71"/>
      <c r="S236" s="71"/>
      <c r="T236" s="71"/>
      <c r="U236" s="71"/>
      <c r="X236" s="71"/>
      <c r="Y236" s="71"/>
      <c r="Z236" s="71"/>
      <c r="AA236" s="71"/>
      <c r="AC236" s="71"/>
      <c r="BE236" s="71"/>
      <c r="BF236" s="71"/>
      <c r="BI236" s="71"/>
      <c r="BQ236" s="71"/>
      <c r="CA236" s="71"/>
      <c r="CD236" s="71"/>
      <c r="CE236" s="71"/>
      <c r="CF236" s="71"/>
      <c r="CG236" s="71"/>
      <c r="CI236" s="71"/>
      <c r="CQ236" s="71"/>
      <c r="CR236" s="71"/>
      <c r="CS236" s="66">
        <v>66</v>
      </c>
    </row>
    <row r="237" spans="1:97">
      <c r="A237" s="71">
        <v>35210</v>
      </c>
      <c r="D237" s="71"/>
      <c r="G237" s="71"/>
      <c r="L237" s="71"/>
      <c r="M237" s="71"/>
      <c r="R237" s="71"/>
      <c r="S237" s="71"/>
      <c r="T237" s="71"/>
      <c r="U237" s="71"/>
      <c r="X237" s="71"/>
      <c r="Y237" s="71"/>
      <c r="Z237" s="71"/>
      <c r="AA237" s="71"/>
      <c r="AC237" s="71"/>
      <c r="BE237" s="71"/>
      <c r="BF237" s="71"/>
      <c r="BI237" s="71"/>
      <c r="BQ237" s="71"/>
      <c r="CA237" s="71"/>
      <c r="CD237" s="71"/>
      <c r="CE237" s="71"/>
      <c r="CF237" s="71"/>
      <c r="CG237" s="71"/>
      <c r="CI237" s="71"/>
      <c r="CQ237" s="71"/>
      <c r="CR237" s="71"/>
      <c r="CS237" s="66">
        <v>67</v>
      </c>
    </row>
    <row r="238" spans="1:97">
      <c r="A238" s="71">
        <v>35217</v>
      </c>
      <c r="D238" s="71"/>
      <c r="G238" s="71"/>
      <c r="L238" s="71"/>
      <c r="M238" s="71"/>
      <c r="R238" s="71"/>
      <c r="S238" s="71"/>
      <c r="T238" s="71"/>
      <c r="U238" s="71"/>
      <c r="X238" s="71"/>
      <c r="Y238" s="71"/>
      <c r="Z238" s="71"/>
      <c r="AA238" s="71"/>
      <c r="AC238" s="71"/>
      <c r="BE238" s="71"/>
      <c r="BF238" s="71"/>
      <c r="BI238" s="71"/>
      <c r="BQ238" s="71"/>
      <c r="CA238" s="71"/>
      <c r="CD238" s="71"/>
      <c r="CE238" s="71"/>
      <c r="CF238" s="71"/>
      <c r="CG238" s="71"/>
      <c r="CI238" s="71"/>
      <c r="CQ238" s="71"/>
      <c r="CR238" s="71"/>
      <c r="CS238" s="66">
        <v>66</v>
      </c>
    </row>
    <row r="239" spans="1:97">
      <c r="A239" s="71">
        <v>35224</v>
      </c>
      <c r="D239" s="71"/>
      <c r="G239" s="71"/>
      <c r="L239" s="71"/>
      <c r="M239" s="71"/>
      <c r="R239" s="71"/>
      <c r="S239" s="71"/>
      <c r="T239" s="71"/>
      <c r="U239" s="71"/>
      <c r="X239" s="71"/>
      <c r="Y239" s="71"/>
      <c r="Z239" s="71"/>
      <c r="AA239" s="71"/>
      <c r="AC239" s="71"/>
      <c r="BE239" s="71"/>
      <c r="BF239" s="71"/>
      <c r="BI239" s="71"/>
      <c r="BQ239" s="71"/>
      <c r="CA239" s="71"/>
      <c r="CD239" s="71"/>
      <c r="CE239" s="71"/>
      <c r="CF239" s="71"/>
      <c r="CG239" s="71"/>
      <c r="CI239" s="71"/>
      <c r="CQ239" s="71"/>
      <c r="CR239" s="71"/>
      <c r="CS239" s="66">
        <v>66</v>
      </c>
    </row>
    <row r="240" spans="1:97">
      <c r="A240" s="71">
        <v>35231</v>
      </c>
      <c r="D240" s="71"/>
      <c r="G240" s="71"/>
      <c r="L240" s="71"/>
      <c r="M240" s="71"/>
      <c r="R240" s="71"/>
      <c r="S240" s="71"/>
      <c r="T240" s="71"/>
      <c r="U240" s="71"/>
      <c r="X240" s="71"/>
      <c r="Y240" s="71"/>
      <c r="Z240" s="71"/>
      <c r="AA240" s="71"/>
      <c r="AC240" s="71"/>
      <c r="BE240" s="71"/>
      <c r="BF240" s="71"/>
      <c r="BI240" s="71"/>
      <c r="BQ240" s="71"/>
      <c r="CA240" s="71"/>
      <c r="CD240" s="71"/>
      <c r="CE240" s="71"/>
      <c r="CF240" s="71"/>
      <c r="CG240" s="71"/>
      <c r="CI240" s="71"/>
      <c r="CQ240" s="71"/>
      <c r="CR240" s="71"/>
      <c r="CS240" s="66">
        <v>64</v>
      </c>
    </row>
    <row r="241" spans="1:97">
      <c r="A241" s="71">
        <v>35238</v>
      </c>
      <c r="D241" s="71"/>
      <c r="G241" s="71"/>
      <c r="L241" s="71"/>
      <c r="M241" s="71"/>
      <c r="R241" s="71"/>
      <c r="S241" s="71"/>
      <c r="T241" s="71"/>
      <c r="U241" s="71"/>
      <c r="X241" s="71"/>
      <c r="Y241" s="71"/>
      <c r="Z241" s="71"/>
      <c r="AA241" s="71"/>
      <c r="AC241" s="71"/>
      <c r="BE241" s="71"/>
      <c r="BF241" s="71"/>
      <c r="BI241" s="71"/>
      <c r="BQ241" s="71"/>
      <c r="CA241" s="71"/>
      <c r="CD241" s="71"/>
      <c r="CE241" s="71"/>
      <c r="CF241" s="71"/>
      <c r="CG241" s="71"/>
      <c r="CI241" s="71"/>
      <c r="CQ241" s="71"/>
      <c r="CR241" s="71"/>
      <c r="CS241" s="66">
        <v>66</v>
      </c>
    </row>
    <row r="242" spans="1:97">
      <c r="A242" s="71">
        <v>35245</v>
      </c>
      <c r="D242" s="71"/>
      <c r="G242" s="71"/>
      <c r="L242" s="71"/>
      <c r="M242" s="71"/>
      <c r="R242" s="71"/>
      <c r="S242" s="71"/>
      <c r="T242" s="71"/>
      <c r="U242" s="71"/>
      <c r="X242" s="71"/>
      <c r="Y242" s="71"/>
      <c r="Z242" s="71"/>
      <c r="AA242" s="71"/>
      <c r="AC242" s="71"/>
      <c r="BE242" s="71"/>
      <c r="BF242" s="71"/>
      <c r="BI242" s="71"/>
      <c r="BQ242" s="71"/>
      <c r="CA242" s="71"/>
      <c r="CD242" s="71"/>
      <c r="CE242" s="71"/>
      <c r="CF242" s="71"/>
      <c r="CG242" s="71"/>
      <c r="CI242" s="71"/>
      <c r="CQ242" s="71"/>
      <c r="CR242" s="71"/>
      <c r="CS242" s="66">
        <v>65</v>
      </c>
    </row>
    <row r="243" spans="1:97">
      <c r="A243" s="71">
        <v>35252</v>
      </c>
      <c r="D243" s="71"/>
      <c r="G243" s="71"/>
      <c r="L243" s="71"/>
      <c r="M243" s="71"/>
      <c r="R243" s="71"/>
      <c r="S243" s="71"/>
      <c r="T243" s="71"/>
      <c r="U243" s="71"/>
      <c r="X243" s="71"/>
      <c r="Y243" s="71"/>
      <c r="Z243" s="71"/>
      <c r="AA243" s="71"/>
      <c r="AC243" s="71"/>
      <c r="BE243" s="71"/>
      <c r="BF243" s="71"/>
      <c r="BI243" s="71"/>
      <c r="BQ243" s="71"/>
      <c r="CA243" s="71"/>
      <c r="CD243" s="71"/>
      <c r="CE243" s="71"/>
      <c r="CF243" s="71"/>
      <c r="CG243" s="71"/>
      <c r="CI243" s="71"/>
      <c r="CQ243" s="71"/>
      <c r="CR243" s="71"/>
      <c r="CS243" s="66">
        <v>65</v>
      </c>
    </row>
    <row r="244" spans="1:97">
      <c r="A244" s="71">
        <v>35259</v>
      </c>
      <c r="D244" s="71"/>
      <c r="G244" s="71"/>
      <c r="L244" s="71"/>
      <c r="M244" s="71"/>
      <c r="R244" s="71"/>
      <c r="S244" s="71"/>
      <c r="T244" s="71"/>
      <c r="U244" s="71"/>
      <c r="X244" s="71"/>
      <c r="Y244" s="71"/>
      <c r="Z244" s="71"/>
      <c r="AA244" s="71"/>
      <c r="AC244" s="71"/>
      <c r="BE244" s="71"/>
      <c r="BF244" s="71"/>
      <c r="BI244" s="71"/>
      <c r="BQ244" s="71"/>
      <c r="CA244" s="71"/>
      <c r="CD244" s="71"/>
      <c r="CE244" s="71"/>
      <c r="CF244" s="71"/>
      <c r="CG244" s="71"/>
      <c r="CI244" s="71"/>
      <c r="CQ244" s="71"/>
      <c r="CR244" s="71"/>
      <c r="CS244" s="66">
        <v>65</v>
      </c>
    </row>
    <row r="245" spans="1:97">
      <c r="A245" s="71">
        <v>35266</v>
      </c>
      <c r="D245" s="71"/>
      <c r="G245" s="71"/>
      <c r="L245" s="71"/>
      <c r="M245" s="71"/>
      <c r="R245" s="71"/>
      <c r="S245" s="71"/>
      <c r="T245" s="71"/>
      <c r="U245" s="71"/>
      <c r="X245" s="71"/>
      <c r="Y245" s="71"/>
      <c r="Z245" s="71"/>
      <c r="AA245" s="71"/>
      <c r="AC245" s="71"/>
      <c r="BE245" s="71"/>
      <c r="BF245" s="71"/>
      <c r="BI245" s="71"/>
      <c r="BQ245" s="71"/>
      <c r="CA245" s="71"/>
      <c r="CD245" s="71"/>
      <c r="CE245" s="71"/>
      <c r="CF245" s="71"/>
      <c r="CG245" s="71"/>
      <c r="CI245" s="71"/>
      <c r="CQ245" s="71"/>
      <c r="CR245" s="71"/>
      <c r="CS245" s="66">
        <v>65</v>
      </c>
    </row>
    <row r="246" spans="1:97">
      <c r="A246" s="71">
        <v>35273</v>
      </c>
      <c r="D246" s="71"/>
      <c r="G246" s="71"/>
      <c r="L246" s="71"/>
      <c r="M246" s="71"/>
      <c r="R246" s="71"/>
      <c r="S246" s="71"/>
      <c r="T246" s="71"/>
      <c r="U246" s="71"/>
      <c r="X246" s="71"/>
      <c r="Y246" s="71"/>
      <c r="Z246" s="71"/>
      <c r="AA246" s="71"/>
      <c r="AC246" s="71"/>
      <c r="BE246" s="71"/>
      <c r="BF246" s="71"/>
      <c r="BI246" s="71"/>
      <c r="BQ246" s="71"/>
      <c r="CA246" s="71"/>
      <c r="CD246" s="71"/>
      <c r="CE246" s="71"/>
      <c r="CF246" s="71"/>
      <c r="CG246" s="71"/>
      <c r="CI246" s="71"/>
      <c r="CQ246" s="71"/>
      <c r="CR246" s="71"/>
      <c r="CS246" s="66">
        <v>65</v>
      </c>
    </row>
    <row r="247" spans="1:97">
      <c r="A247" s="71">
        <v>35280</v>
      </c>
      <c r="D247" s="71"/>
      <c r="G247" s="71"/>
      <c r="L247" s="71"/>
      <c r="M247" s="71"/>
      <c r="R247" s="71"/>
      <c r="S247" s="71"/>
      <c r="T247" s="71"/>
      <c r="U247" s="71"/>
      <c r="X247" s="71"/>
      <c r="Y247" s="71"/>
      <c r="Z247" s="71"/>
      <c r="AA247" s="71"/>
      <c r="AC247" s="71"/>
      <c r="BE247" s="71"/>
      <c r="BF247" s="71"/>
      <c r="BI247" s="71"/>
      <c r="BQ247" s="71"/>
      <c r="CA247" s="71"/>
      <c r="CD247" s="71"/>
      <c r="CE247" s="71"/>
      <c r="CF247" s="71"/>
      <c r="CG247" s="71"/>
      <c r="CI247" s="71"/>
      <c r="CQ247" s="71"/>
      <c r="CR247" s="71"/>
      <c r="CS247" s="66">
        <v>65</v>
      </c>
    </row>
    <row r="248" spans="1:97">
      <c r="A248" s="71">
        <v>35287</v>
      </c>
      <c r="D248" s="71"/>
      <c r="G248" s="71"/>
      <c r="L248" s="71"/>
      <c r="M248" s="71"/>
      <c r="R248" s="71"/>
      <c r="S248" s="71"/>
      <c r="T248" s="71"/>
      <c r="U248" s="71"/>
      <c r="X248" s="71"/>
      <c r="Y248" s="71"/>
      <c r="Z248" s="71"/>
      <c r="AA248" s="71"/>
      <c r="AC248" s="71"/>
      <c r="BE248" s="71"/>
      <c r="BF248" s="71"/>
      <c r="BI248" s="71"/>
      <c r="BQ248" s="71"/>
      <c r="CA248" s="71"/>
      <c r="CD248" s="71"/>
      <c r="CE248" s="71"/>
      <c r="CF248" s="71"/>
      <c r="CG248" s="71"/>
      <c r="CI248" s="71"/>
      <c r="CQ248" s="71"/>
      <c r="CR248" s="71"/>
      <c r="CS248" s="66">
        <v>65</v>
      </c>
    </row>
    <row r="249" spans="1:97">
      <c r="A249" s="71">
        <v>35294</v>
      </c>
      <c r="D249" s="71"/>
      <c r="G249" s="71"/>
      <c r="L249" s="71"/>
      <c r="M249" s="71"/>
      <c r="R249" s="71"/>
      <c r="S249" s="71"/>
      <c r="T249" s="71"/>
      <c r="U249" s="71"/>
      <c r="X249" s="71"/>
      <c r="Y249" s="71"/>
      <c r="Z249" s="71"/>
      <c r="AA249" s="71"/>
      <c r="AC249" s="71"/>
      <c r="BE249" s="71"/>
      <c r="BF249" s="71"/>
      <c r="BI249" s="71"/>
      <c r="BQ249" s="71"/>
      <c r="CA249" s="71"/>
      <c r="CD249" s="71"/>
      <c r="CE249" s="71"/>
      <c r="CF249" s="71"/>
      <c r="CG249" s="71"/>
      <c r="CI249" s="71"/>
      <c r="CQ249" s="71"/>
      <c r="CR249" s="71"/>
      <c r="CS249" s="66">
        <v>65</v>
      </c>
    </row>
    <row r="250" spans="1:97">
      <c r="A250" s="71">
        <v>35301</v>
      </c>
      <c r="D250" s="71"/>
      <c r="G250" s="71"/>
      <c r="L250" s="71"/>
      <c r="M250" s="71"/>
      <c r="R250" s="71"/>
      <c r="S250" s="71"/>
      <c r="T250" s="71"/>
      <c r="U250" s="71"/>
      <c r="X250" s="71"/>
      <c r="Y250" s="71"/>
      <c r="Z250" s="71"/>
      <c r="AA250" s="71"/>
      <c r="AC250" s="71"/>
      <c r="BE250" s="71"/>
      <c r="BF250" s="71"/>
      <c r="BI250" s="71"/>
      <c r="BQ250" s="71"/>
      <c r="CA250" s="71"/>
      <c r="CD250" s="71"/>
      <c r="CE250" s="71"/>
      <c r="CF250" s="71"/>
      <c r="CG250" s="71"/>
      <c r="CI250" s="71"/>
      <c r="CQ250" s="71"/>
      <c r="CR250" s="71"/>
      <c r="CS250" s="66">
        <v>65</v>
      </c>
    </row>
    <row r="251" spans="1:97">
      <c r="A251" s="71">
        <v>35308</v>
      </c>
      <c r="D251" s="71"/>
      <c r="G251" s="71"/>
      <c r="L251" s="71"/>
      <c r="M251" s="71"/>
      <c r="R251" s="71"/>
      <c r="S251" s="71"/>
      <c r="T251" s="71"/>
      <c r="U251" s="71"/>
      <c r="X251" s="71"/>
      <c r="Y251" s="71"/>
      <c r="Z251" s="71"/>
      <c r="AA251" s="71"/>
      <c r="AC251" s="71"/>
      <c r="BE251" s="71"/>
      <c r="BF251" s="71"/>
      <c r="BI251" s="71"/>
      <c r="BQ251" s="71"/>
      <c r="CA251" s="71"/>
      <c r="CD251" s="71"/>
      <c r="CE251" s="71"/>
      <c r="CF251" s="71"/>
      <c r="CG251" s="71"/>
      <c r="CI251" s="71"/>
      <c r="CQ251" s="71"/>
      <c r="CR251" s="71"/>
      <c r="CS251" s="66">
        <v>64.5</v>
      </c>
    </row>
    <row r="252" spans="1:97">
      <c r="A252" s="71">
        <v>35315</v>
      </c>
      <c r="D252" s="71"/>
      <c r="G252" s="71"/>
      <c r="L252" s="71"/>
      <c r="M252" s="71"/>
      <c r="R252" s="71"/>
      <c r="S252" s="71"/>
      <c r="T252" s="71"/>
      <c r="U252" s="71"/>
      <c r="X252" s="71"/>
      <c r="Y252" s="71"/>
      <c r="Z252" s="71"/>
      <c r="AA252" s="71"/>
      <c r="AC252" s="71"/>
      <c r="BE252" s="71"/>
      <c r="BF252" s="71"/>
      <c r="BI252" s="71"/>
      <c r="BQ252" s="71"/>
      <c r="CA252" s="71"/>
      <c r="CD252" s="71"/>
      <c r="CE252" s="71"/>
      <c r="CF252" s="71"/>
      <c r="CG252" s="71"/>
      <c r="CI252" s="71"/>
      <c r="CQ252" s="71"/>
      <c r="CR252" s="71"/>
      <c r="CS252" s="66">
        <v>64</v>
      </c>
    </row>
    <row r="253" spans="1:97">
      <c r="A253" s="71">
        <v>35322</v>
      </c>
      <c r="D253" s="71"/>
      <c r="G253" s="71"/>
      <c r="L253" s="71"/>
      <c r="M253" s="71"/>
      <c r="R253" s="71"/>
      <c r="S253" s="71"/>
      <c r="T253" s="71"/>
      <c r="U253" s="71"/>
      <c r="X253" s="71"/>
      <c r="Y253" s="71"/>
      <c r="Z253" s="71"/>
      <c r="AA253" s="71"/>
      <c r="AC253" s="71"/>
      <c r="BE253" s="71"/>
      <c r="BF253" s="71"/>
      <c r="BI253" s="71"/>
      <c r="BQ253" s="71"/>
      <c r="CA253" s="71"/>
      <c r="CD253" s="71"/>
      <c r="CE253" s="71"/>
      <c r="CF253" s="71"/>
      <c r="CG253" s="71"/>
      <c r="CI253" s="71"/>
      <c r="CQ253" s="71"/>
      <c r="CR253" s="71"/>
      <c r="CS253" s="66">
        <v>63</v>
      </c>
    </row>
    <row r="254" spans="1:97">
      <c r="A254" s="71">
        <v>35329</v>
      </c>
      <c r="D254" s="71"/>
      <c r="G254" s="71"/>
      <c r="L254" s="71"/>
      <c r="M254" s="71"/>
      <c r="R254" s="71"/>
      <c r="S254" s="71"/>
      <c r="T254" s="71"/>
      <c r="U254" s="71"/>
      <c r="X254" s="71"/>
      <c r="Y254" s="71"/>
      <c r="Z254" s="71"/>
      <c r="AA254" s="71"/>
      <c r="AC254" s="71"/>
      <c r="BE254" s="71"/>
      <c r="BF254" s="71"/>
      <c r="BI254" s="71"/>
      <c r="BQ254" s="71"/>
      <c r="CA254" s="71"/>
      <c r="CD254" s="71"/>
      <c r="CE254" s="71"/>
      <c r="CF254" s="71"/>
      <c r="CG254" s="71"/>
      <c r="CI254" s="71"/>
      <c r="CQ254" s="71"/>
      <c r="CR254" s="71"/>
      <c r="CS254" s="66">
        <v>64</v>
      </c>
    </row>
    <row r="255" spans="1:97">
      <c r="A255" s="71">
        <v>35336</v>
      </c>
      <c r="D255" s="71"/>
      <c r="G255" s="71"/>
      <c r="L255" s="71"/>
      <c r="M255" s="71"/>
      <c r="R255" s="71"/>
      <c r="S255" s="71"/>
      <c r="T255" s="71"/>
      <c r="U255" s="71"/>
      <c r="X255" s="71"/>
      <c r="Y255" s="71"/>
      <c r="Z255" s="71"/>
      <c r="AA255" s="71"/>
      <c r="AC255" s="71"/>
      <c r="BE255" s="71"/>
      <c r="BF255" s="71"/>
      <c r="BI255" s="71"/>
      <c r="BQ255" s="71"/>
      <c r="CA255" s="71"/>
      <c r="CD255" s="71"/>
      <c r="CE255" s="71"/>
      <c r="CF255" s="71"/>
      <c r="CG255" s="71"/>
      <c r="CI255" s="71"/>
      <c r="CQ255" s="71"/>
      <c r="CR255" s="71"/>
      <c r="CS255" s="66">
        <v>64</v>
      </c>
    </row>
    <row r="256" spans="1:97">
      <c r="A256" s="71">
        <v>35343</v>
      </c>
      <c r="D256" s="71"/>
      <c r="G256" s="71"/>
      <c r="L256" s="71"/>
      <c r="M256" s="71"/>
      <c r="R256" s="71"/>
      <c r="S256" s="71"/>
      <c r="T256" s="71"/>
      <c r="U256" s="71"/>
      <c r="X256" s="71"/>
      <c r="Y256" s="71"/>
      <c r="Z256" s="71"/>
      <c r="AA256" s="71"/>
      <c r="AC256" s="71"/>
      <c r="BE256" s="71"/>
      <c r="BF256" s="71"/>
      <c r="BI256" s="71"/>
      <c r="BQ256" s="71"/>
      <c r="CA256" s="71"/>
      <c r="CD256" s="71"/>
      <c r="CE256" s="71"/>
      <c r="CF256" s="71"/>
      <c r="CG256" s="71"/>
      <c r="CI256" s="71"/>
      <c r="CQ256" s="71"/>
      <c r="CR256" s="71"/>
      <c r="CS256" s="66">
        <v>65</v>
      </c>
    </row>
    <row r="257" spans="1:97">
      <c r="A257" s="71">
        <v>35350</v>
      </c>
      <c r="D257" s="71"/>
      <c r="G257" s="71"/>
      <c r="L257" s="71"/>
      <c r="M257" s="71"/>
      <c r="R257" s="71"/>
      <c r="S257" s="71"/>
      <c r="T257" s="71"/>
      <c r="U257" s="71"/>
      <c r="X257" s="71"/>
      <c r="Y257" s="71"/>
      <c r="Z257" s="71"/>
      <c r="AA257" s="71"/>
      <c r="AC257" s="71"/>
      <c r="BE257" s="71"/>
      <c r="BF257" s="71"/>
      <c r="BI257" s="71"/>
      <c r="BQ257" s="71"/>
      <c r="CA257" s="71"/>
      <c r="CD257" s="71"/>
      <c r="CE257" s="71"/>
      <c r="CF257" s="71"/>
      <c r="CG257" s="71"/>
      <c r="CI257" s="71"/>
      <c r="CQ257" s="71"/>
      <c r="CR257" s="71"/>
      <c r="CS257" s="66">
        <v>65</v>
      </c>
    </row>
    <row r="258" spans="1:97">
      <c r="A258" s="71">
        <v>35357</v>
      </c>
      <c r="D258" s="71"/>
      <c r="G258" s="71"/>
      <c r="L258" s="71"/>
      <c r="M258" s="71"/>
      <c r="R258" s="71"/>
      <c r="S258" s="71"/>
      <c r="T258" s="71"/>
      <c r="U258" s="71"/>
      <c r="X258" s="71"/>
      <c r="Y258" s="71"/>
      <c r="Z258" s="71"/>
      <c r="AA258" s="71"/>
      <c r="AC258" s="71"/>
      <c r="BE258" s="71"/>
      <c r="BF258" s="71"/>
      <c r="BI258" s="71"/>
      <c r="BQ258" s="71"/>
      <c r="CA258" s="71"/>
      <c r="CD258" s="71"/>
      <c r="CE258" s="71"/>
      <c r="CF258" s="71"/>
      <c r="CG258" s="71"/>
      <c r="CI258" s="71"/>
      <c r="CQ258" s="71"/>
      <c r="CR258" s="71"/>
      <c r="CS258" s="66">
        <v>67</v>
      </c>
    </row>
    <row r="259" spans="1:97">
      <c r="A259" s="71">
        <v>35364</v>
      </c>
      <c r="D259" s="71"/>
      <c r="G259" s="71"/>
      <c r="L259" s="71"/>
      <c r="M259" s="71"/>
      <c r="R259" s="71"/>
      <c r="S259" s="71"/>
      <c r="T259" s="71"/>
      <c r="U259" s="71"/>
      <c r="X259" s="71"/>
      <c r="Y259" s="71"/>
      <c r="Z259" s="71"/>
      <c r="AA259" s="71"/>
      <c r="AC259" s="71"/>
      <c r="BE259" s="71"/>
      <c r="BF259" s="71"/>
      <c r="BI259" s="71"/>
      <c r="BQ259" s="71"/>
      <c r="CA259" s="71"/>
      <c r="CD259" s="71"/>
      <c r="CE259" s="71"/>
      <c r="CF259" s="71"/>
      <c r="CG259" s="71"/>
      <c r="CI259" s="71"/>
      <c r="CQ259" s="71"/>
      <c r="CR259" s="71"/>
      <c r="CS259" s="66">
        <v>70.77</v>
      </c>
    </row>
    <row r="260" spans="1:97">
      <c r="A260" s="71">
        <v>35371</v>
      </c>
      <c r="D260" s="71"/>
      <c r="G260" s="71"/>
      <c r="L260" s="71"/>
      <c r="M260" s="71"/>
      <c r="R260" s="71"/>
      <c r="S260" s="71"/>
      <c r="T260" s="71"/>
      <c r="U260" s="71"/>
      <c r="X260" s="71"/>
      <c r="Y260" s="71"/>
      <c r="Z260" s="71"/>
      <c r="AA260" s="71"/>
      <c r="AC260" s="71"/>
      <c r="BE260" s="71"/>
      <c r="BF260" s="71"/>
      <c r="BI260" s="71"/>
      <c r="BQ260" s="71"/>
      <c r="CA260" s="71"/>
      <c r="CD260" s="71"/>
      <c r="CE260" s="71"/>
      <c r="CF260" s="71"/>
      <c r="CG260" s="71"/>
      <c r="CI260" s="71"/>
      <c r="CQ260" s="71"/>
      <c r="CR260" s="71"/>
      <c r="CS260" s="66">
        <v>73</v>
      </c>
    </row>
    <row r="261" spans="1:97">
      <c r="A261" s="71">
        <v>35378</v>
      </c>
      <c r="D261" s="71"/>
      <c r="G261" s="71"/>
      <c r="L261" s="71"/>
      <c r="M261" s="71"/>
      <c r="R261" s="71"/>
      <c r="S261" s="71"/>
      <c r="T261" s="71"/>
      <c r="U261" s="71"/>
      <c r="X261" s="71"/>
      <c r="Y261" s="71"/>
      <c r="Z261" s="71"/>
      <c r="AA261" s="71"/>
      <c r="AC261" s="71"/>
      <c r="BE261" s="71"/>
      <c r="BF261" s="71"/>
      <c r="BI261" s="71"/>
      <c r="BQ261" s="71"/>
      <c r="CA261" s="71"/>
      <c r="CD261" s="71"/>
      <c r="CE261" s="71"/>
      <c r="CF261" s="71"/>
      <c r="CG261" s="71"/>
      <c r="CI261" s="71"/>
      <c r="CQ261" s="71"/>
      <c r="CR261" s="71"/>
      <c r="CS261" s="66">
        <v>74</v>
      </c>
    </row>
    <row r="262" spans="1:97">
      <c r="A262" s="71">
        <v>35385</v>
      </c>
      <c r="D262" s="71"/>
      <c r="G262" s="71"/>
      <c r="L262" s="71"/>
      <c r="M262" s="71"/>
      <c r="R262" s="71"/>
      <c r="S262" s="71"/>
      <c r="T262" s="71"/>
      <c r="U262" s="71"/>
      <c r="X262" s="71"/>
      <c r="Y262" s="71"/>
      <c r="Z262" s="71"/>
      <c r="AA262" s="71"/>
      <c r="AC262" s="71"/>
      <c r="BE262" s="71"/>
      <c r="BF262" s="71"/>
      <c r="BI262" s="71"/>
      <c r="BQ262" s="71"/>
      <c r="CA262" s="71"/>
      <c r="CD262" s="71"/>
      <c r="CE262" s="71"/>
      <c r="CF262" s="71"/>
      <c r="CG262" s="71"/>
      <c r="CI262" s="71"/>
      <c r="CQ262" s="71"/>
      <c r="CR262" s="71"/>
      <c r="CS262" s="66">
        <v>73.33</v>
      </c>
    </row>
    <row r="263" spans="1:97">
      <c r="A263" s="71">
        <v>35392</v>
      </c>
      <c r="D263" s="71"/>
      <c r="G263" s="71"/>
      <c r="L263" s="71"/>
      <c r="M263" s="71"/>
      <c r="R263" s="71"/>
      <c r="S263" s="71"/>
      <c r="T263" s="71"/>
      <c r="U263" s="71"/>
      <c r="X263" s="71"/>
      <c r="Y263" s="71"/>
      <c r="Z263" s="71"/>
      <c r="AA263" s="71"/>
      <c r="AC263" s="71"/>
      <c r="BE263" s="71"/>
      <c r="BF263" s="71"/>
      <c r="BI263" s="71"/>
      <c r="BQ263" s="71"/>
      <c r="CA263" s="71"/>
      <c r="CD263" s="71"/>
      <c r="CE263" s="71"/>
      <c r="CF263" s="71"/>
      <c r="CG263" s="71"/>
      <c r="CI263" s="71"/>
      <c r="CQ263" s="71"/>
      <c r="CR263" s="71"/>
      <c r="CS263" s="66">
        <v>73</v>
      </c>
    </row>
    <row r="264" spans="1:97">
      <c r="A264" s="71">
        <v>35399</v>
      </c>
      <c r="D264" s="71"/>
      <c r="G264" s="71"/>
      <c r="L264" s="71"/>
      <c r="M264" s="71"/>
      <c r="R264" s="71"/>
      <c r="S264" s="71"/>
      <c r="T264" s="71"/>
      <c r="U264" s="71"/>
      <c r="X264" s="71"/>
      <c r="Y264" s="71"/>
      <c r="Z264" s="71"/>
      <c r="AA264" s="71"/>
      <c r="AC264" s="71"/>
      <c r="BE264" s="71"/>
      <c r="BF264" s="71"/>
      <c r="BI264" s="71"/>
      <c r="BQ264" s="71"/>
      <c r="CA264" s="71"/>
      <c r="CD264" s="71"/>
      <c r="CE264" s="71"/>
      <c r="CF264" s="71"/>
      <c r="CG264" s="71"/>
      <c r="CI264" s="71"/>
      <c r="CQ264" s="71"/>
      <c r="CR264" s="71"/>
      <c r="CS264" s="66">
        <v>74</v>
      </c>
    </row>
    <row r="265" spans="1:97">
      <c r="A265" s="71">
        <v>35406</v>
      </c>
      <c r="D265" s="71"/>
      <c r="G265" s="71"/>
      <c r="L265" s="71"/>
      <c r="M265" s="71"/>
      <c r="R265" s="71"/>
      <c r="S265" s="71"/>
      <c r="T265" s="71"/>
      <c r="U265" s="71"/>
      <c r="X265" s="71"/>
      <c r="Y265" s="71"/>
      <c r="Z265" s="71"/>
      <c r="AA265" s="71"/>
      <c r="AC265" s="71"/>
      <c r="BE265" s="71"/>
      <c r="BF265" s="71"/>
      <c r="BI265" s="71"/>
      <c r="BQ265" s="71"/>
      <c r="CA265" s="71"/>
      <c r="CD265" s="71"/>
      <c r="CE265" s="71"/>
      <c r="CF265" s="71"/>
      <c r="CG265" s="71"/>
      <c r="CI265" s="71"/>
      <c r="CQ265" s="71"/>
      <c r="CR265" s="71"/>
      <c r="CS265" s="66">
        <v>74</v>
      </c>
    </row>
    <row r="266" spans="1:97">
      <c r="A266" s="71">
        <v>35413</v>
      </c>
      <c r="D266" s="71"/>
      <c r="G266" s="71"/>
      <c r="L266" s="71"/>
      <c r="M266" s="71"/>
      <c r="R266" s="71"/>
      <c r="S266" s="71"/>
      <c r="T266" s="71"/>
      <c r="U266" s="71"/>
      <c r="X266" s="71"/>
      <c r="Y266" s="71"/>
      <c r="Z266" s="71"/>
      <c r="AA266" s="71"/>
      <c r="AC266" s="71"/>
      <c r="BE266" s="71"/>
      <c r="BF266" s="71"/>
      <c r="BI266" s="71"/>
      <c r="BQ266" s="71"/>
      <c r="CA266" s="71"/>
      <c r="CD266" s="71"/>
      <c r="CE266" s="71"/>
      <c r="CF266" s="71"/>
      <c r="CG266" s="71"/>
      <c r="CI266" s="71"/>
      <c r="CQ266" s="71"/>
      <c r="CR266" s="71"/>
      <c r="CS266" s="66">
        <v>72.38</v>
      </c>
    </row>
    <row r="267" spans="1:97">
      <c r="A267" s="71">
        <v>35420</v>
      </c>
      <c r="D267" s="71"/>
      <c r="G267" s="71"/>
      <c r="L267" s="71"/>
      <c r="M267" s="71"/>
      <c r="R267" s="71"/>
      <c r="S267" s="71"/>
      <c r="T267" s="71"/>
      <c r="U267" s="71"/>
      <c r="X267" s="71"/>
      <c r="Y267" s="71"/>
      <c r="Z267" s="71"/>
      <c r="AA267" s="71"/>
      <c r="AC267" s="71"/>
      <c r="BE267" s="71"/>
      <c r="BF267" s="71"/>
      <c r="BI267" s="71"/>
      <c r="BQ267" s="71"/>
      <c r="CA267" s="71"/>
      <c r="CD267" s="71"/>
      <c r="CE267" s="71"/>
      <c r="CF267" s="71"/>
      <c r="CG267" s="71"/>
      <c r="CI267" s="71"/>
      <c r="CQ267" s="71"/>
      <c r="CR267" s="71"/>
      <c r="CS267" s="66">
        <v>67</v>
      </c>
    </row>
    <row r="268" spans="1:97">
      <c r="A268" s="71">
        <v>35427</v>
      </c>
      <c r="D268" s="71"/>
      <c r="G268" s="71"/>
      <c r="L268" s="71"/>
      <c r="M268" s="71"/>
      <c r="R268" s="71"/>
      <c r="S268" s="71"/>
      <c r="T268" s="71"/>
      <c r="U268" s="71"/>
      <c r="X268" s="71"/>
      <c r="Y268" s="71"/>
      <c r="Z268" s="71"/>
      <c r="AA268" s="71"/>
      <c r="AC268" s="71"/>
      <c r="BE268" s="71"/>
      <c r="BF268" s="71"/>
      <c r="BI268" s="71"/>
      <c r="BQ268" s="71"/>
      <c r="CA268" s="71"/>
      <c r="CD268" s="71"/>
      <c r="CE268" s="71"/>
      <c r="CF268" s="71"/>
      <c r="CG268" s="71"/>
      <c r="CI268" s="71"/>
      <c r="CQ268" s="71"/>
      <c r="CR268" s="71"/>
      <c r="CS268" s="66">
        <v>65</v>
      </c>
    </row>
    <row r="269" spans="1:97">
      <c r="A269" s="71">
        <v>35434</v>
      </c>
      <c r="D269" s="71"/>
      <c r="G269" s="71"/>
      <c r="L269" s="71"/>
      <c r="M269" s="71"/>
      <c r="R269" s="71"/>
      <c r="S269" s="71"/>
      <c r="T269" s="71"/>
      <c r="U269" s="71"/>
      <c r="X269" s="71"/>
      <c r="Y269" s="71"/>
      <c r="Z269" s="71"/>
      <c r="AA269" s="71"/>
      <c r="AC269" s="71"/>
      <c r="BE269" s="71"/>
      <c r="BF269" s="71"/>
      <c r="BI269" s="71"/>
      <c r="BQ269" s="71"/>
      <c r="CA269" s="71"/>
      <c r="CD269" s="71"/>
      <c r="CE269" s="71"/>
      <c r="CF269" s="71"/>
      <c r="CG269" s="71"/>
      <c r="CI269" s="71"/>
      <c r="CQ269" s="71"/>
      <c r="CR269" s="71"/>
      <c r="CS269" s="66">
        <v>59</v>
      </c>
    </row>
    <row r="270" spans="1:97">
      <c r="A270" s="71">
        <v>35441</v>
      </c>
      <c r="D270" s="71"/>
      <c r="G270" s="71"/>
      <c r="L270" s="71"/>
      <c r="M270" s="71"/>
      <c r="R270" s="71"/>
      <c r="S270" s="71"/>
      <c r="T270" s="71"/>
      <c r="U270" s="71"/>
      <c r="X270" s="71"/>
      <c r="Y270" s="71"/>
      <c r="Z270" s="71"/>
      <c r="AA270" s="71"/>
      <c r="AC270" s="71"/>
      <c r="BE270" s="71"/>
      <c r="BF270" s="71"/>
      <c r="BI270" s="71"/>
      <c r="BQ270" s="71"/>
      <c r="CA270" s="71"/>
      <c r="CD270" s="71"/>
      <c r="CE270" s="71"/>
      <c r="CF270" s="71"/>
      <c r="CG270" s="71"/>
      <c r="CI270" s="71"/>
      <c r="CQ270" s="71"/>
      <c r="CR270" s="71"/>
      <c r="CS270" s="66">
        <v>62</v>
      </c>
    </row>
    <row r="271" spans="1:97">
      <c r="A271" s="71">
        <v>35448</v>
      </c>
      <c r="D271" s="71"/>
      <c r="G271" s="71"/>
      <c r="L271" s="71"/>
      <c r="M271" s="71"/>
      <c r="R271" s="71"/>
      <c r="S271" s="71"/>
      <c r="T271" s="71"/>
      <c r="U271" s="71"/>
      <c r="X271" s="71"/>
      <c r="Y271" s="71"/>
      <c r="Z271" s="71"/>
      <c r="AA271" s="71"/>
      <c r="AC271" s="71"/>
      <c r="BE271" s="71"/>
      <c r="BF271" s="71"/>
      <c r="BI271" s="71"/>
      <c r="BQ271" s="71"/>
      <c r="CA271" s="71"/>
      <c r="CD271" s="71"/>
      <c r="CE271" s="71"/>
      <c r="CF271" s="71"/>
      <c r="CG271" s="71"/>
      <c r="CI271" s="71"/>
      <c r="CQ271" s="71"/>
      <c r="CR271" s="71"/>
      <c r="CS271" s="66">
        <v>61</v>
      </c>
    </row>
    <row r="272" spans="1:97">
      <c r="A272" s="71">
        <v>35455</v>
      </c>
      <c r="D272" s="71"/>
      <c r="G272" s="71"/>
      <c r="L272" s="71"/>
      <c r="M272" s="71"/>
      <c r="R272" s="71"/>
      <c r="S272" s="71"/>
      <c r="T272" s="71"/>
      <c r="U272" s="71"/>
      <c r="X272" s="71"/>
      <c r="Y272" s="71"/>
      <c r="Z272" s="71"/>
      <c r="AA272" s="71"/>
      <c r="AC272" s="71"/>
      <c r="BE272" s="71"/>
      <c r="BF272" s="71"/>
      <c r="BI272" s="71"/>
      <c r="BQ272" s="71"/>
      <c r="CA272" s="71"/>
      <c r="CD272" s="71"/>
      <c r="CE272" s="71"/>
      <c r="CF272" s="71"/>
      <c r="CG272" s="71"/>
      <c r="CI272" s="71"/>
      <c r="CQ272" s="71"/>
      <c r="CR272" s="71"/>
      <c r="CS272" s="66">
        <v>61</v>
      </c>
    </row>
    <row r="273" spans="1:97">
      <c r="A273" s="71">
        <v>35462</v>
      </c>
      <c r="D273" s="71"/>
      <c r="G273" s="71"/>
      <c r="L273" s="71"/>
      <c r="M273" s="71"/>
      <c r="R273" s="71"/>
      <c r="S273" s="71"/>
      <c r="T273" s="71"/>
      <c r="U273" s="71"/>
      <c r="X273" s="71"/>
      <c r="Y273" s="71"/>
      <c r="Z273" s="71"/>
      <c r="AA273" s="71"/>
      <c r="AC273" s="71"/>
      <c r="BE273" s="71"/>
      <c r="BF273" s="71"/>
      <c r="BI273" s="71"/>
      <c r="BQ273" s="71"/>
      <c r="CA273" s="71"/>
      <c r="CD273" s="71"/>
      <c r="CE273" s="71"/>
      <c r="CF273" s="71"/>
      <c r="CG273" s="71"/>
      <c r="CI273" s="71"/>
      <c r="CQ273" s="71"/>
      <c r="CR273" s="71"/>
      <c r="CS273" s="66">
        <v>58</v>
      </c>
    </row>
    <row r="274" spans="1:97">
      <c r="A274" s="71">
        <v>35469</v>
      </c>
      <c r="D274" s="71"/>
      <c r="G274" s="71"/>
      <c r="L274" s="71"/>
      <c r="M274" s="71"/>
      <c r="R274" s="71"/>
      <c r="S274" s="71"/>
      <c r="T274" s="71"/>
      <c r="U274" s="71"/>
      <c r="X274" s="71"/>
      <c r="Y274" s="71"/>
      <c r="Z274" s="71"/>
      <c r="AA274" s="71"/>
      <c r="AC274" s="71"/>
      <c r="BE274" s="71"/>
      <c r="BF274" s="71"/>
      <c r="BI274" s="71"/>
      <c r="BQ274" s="71"/>
      <c r="CA274" s="71"/>
      <c r="CD274" s="71"/>
      <c r="CE274" s="71"/>
      <c r="CF274" s="71"/>
      <c r="CG274" s="71"/>
      <c r="CI274" s="71"/>
      <c r="CQ274" s="71"/>
      <c r="CR274" s="71"/>
      <c r="CS274" s="66">
        <v>57</v>
      </c>
    </row>
    <row r="275" spans="1:97">
      <c r="A275" s="71">
        <v>35476</v>
      </c>
      <c r="D275" s="71"/>
      <c r="G275" s="71"/>
      <c r="L275" s="71"/>
      <c r="M275" s="71"/>
      <c r="R275" s="71"/>
      <c r="S275" s="71"/>
      <c r="T275" s="71"/>
      <c r="U275" s="71"/>
      <c r="X275" s="71"/>
      <c r="Y275" s="71"/>
      <c r="Z275" s="71"/>
      <c r="AA275" s="71"/>
      <c r="AC275" s="71"/>
      <c r="BE275" s="71"/>
      <c r="BF275" s="71"/>
      <c r="BI275" s="71"/>
      <c r="BQ275" s="71"/>
      <c r="CA275" s="71"/>
      <c r="CD275" s="71"/>
      <c r="CE275" s="71"/>
      <c r="CF275" s="71"/>
      <c r="CG275" s="71"/>
      <c r="CI275" s="71"/>
      <c r="CQ275" s="71"/>
      <c r="CR275" s="71"/>
      <c r="CS275" s="66">
        <v>58</v>
      </c>
    </row>
    <row r="276" spans="1:97">
      <c r="A276" s="71">
        <v>35483</v>
      </c>
      <c r="D276" s="71"/>
      <c r="G276" s="71"/>
      <c r="L276" s="71"/>
      <c r="M276" s="71"/>
      <c r="R276" s="71"/>
      <c r="S276" s="71"/>
      <c r="T276" s="71"/>
      <c r="U276" s="71"/>
      <c r="X276" s="71"/>
      <c r="Y276" s="71"/>
      <c r="Z276" s="71"/>
      <c r="AA276" s="71"/>
      <c r="AC276" s="71"/>
      <c r="BE276" s="71"/>
      <c r="BF276" s="71"/>
      <c r="BI276" s="71"/>
      <c r="BQ276" s="71"/>
      <c r="CA276" s="71"/>
      <c r="CD276" s="71"/>
      <c r="CE276" s="71"/>
      <c r="CF276" s="71"/>
      <c r="CG276" s="71"/>
      <c r="CI276" s="71"/>
      <c r="CQ276" s="71"/>
      <c r="CR276" s="71"/>
      <c r="CS276" s="66">
        <v>57</v>
      </c>
    </row>
    <row r="277" spans="1:97">
      <c r="A277" s="71">
        <v>35490</v>
      </c>
      <c r="D277" s="71"/>
      <c r="G277" s="71"/>
      <c r="L277" s="71"/>
      <c r="M277" s="71"/>
      <c r="R277" s="71"/>
      <c r="S277" s="71"/>
      <c r="T277" s="71"/>
      <c r="U277" s="71"/>
      <c r="X277" s="71"/>
      <c r="Y277" s="71"/>
      <c r="Z277" s="71"/>
      <c r="AA277" s="71"/>
      <c r="AC277" s="71"/>
      <c r="BE277" s="71"/>
      <c r="BF277" s="71"/>
      <c r="BI277" s="71"/>
      <c r="BQ277" s="71"/>
      <c r="CA277" s="71"/>
      <c r="CD277" s="71"/>
      <c r="CE277" s="71"/>
      <c r="CF277" s="71"/>
      <c r="CG277" s="71"/>
      <c r="CI277" s="71"/>
      <c r="CQ277" s="71"/>
      <c r="CR277" s="71"/>
      <c r="CS277" s="66">
        <v>56.5</v>
      </c>
    </row>
    <row r="278" spans="1:97">
      <c r="A278" s="71">
        <v>35497</v>
      </c>
      <c r="D278" s="71"/>
      <c r="G278" s="71"/>
      <c r="L278" s="71"/>
      <c r="M278" s="71"/>
      <c r="R278" s="71"/>
      <c r="S278" s="71"/>
      <c r="T278" s="71"/>
      <c r="U278" s="71"/>
      <c r="X278" s="71"/>
      <c r="Y278" s="71"/>
      <c r="Z278" s="71"/>
      <c r="AA278" s="71"/>
      <c r="AC278" s="71"/>
      <c r="BE278" s="71"/>
      <c r="BF278" s="71"/>
      <c r="BI278" s="71"/>
      <c r="BQ278" s="71"/>
      <c r="CA278" s="71"/>
      <c r="CD278" s="71"/>
      <c r="CE278" s="71"/>
      <c r="CF278" s="71"/>
      <c r="CG278" s="71"/>
      <c r="CI278" s="71"/>
      <c r="CQ278" s="71"/>
      <c r="CR278" s="71"/>
      <c r="CS278" s="66">
        <v>58</v>
      </c>
    </row>
    <row r="279" spans="1:97">
      <c r="A279" s="71">
        <v>35504</v>
      </c>
      <c r="D279" s="71"/>
      <c r="G279" s="71"/>
      <c r="L279" s="71"/>
      <c r="M279" s="71"/>
      <c r="R279" s="71"/>
      <c r="S279" s="71"/>
      <c r="T279" s="71"/>
      <c r="U279" s="71"/>
      <c r="X279" s="71"/>
      <c r="Y279" s="71"/>
      <c r="Z279" s="71"/>
      <c r="AA279" s="71"/>
      <c r="AC279" s="71"/>
      <c r="BE279" s="71"/>
      <c r="BF279" s="71"/>
      <c r="BI279" s="71"/>
      <c r="BQ279" s="71"/>
      <c r="CA279" s="71"/>
      <c r="CD279" s="71"/>
      <c r="CE279" s="71"/>
      <c r="CF279" s="71"/>
      <c r="CG279" s="71"/>
      <c r="CI279" s="71"/>
      <c r="CQ279" s="71"/>
      <c r="CR279" s="71"/>
      <c r="CS279" s="66">
        <v>58</v>
      </c>
    </row>
    <row r="280" spans="1:97">
      <c r="A280" s="71">
        <v>35511</v>
      </c>
      <c r="D280" s="71"/>
      <c r="G280" s="71"/>
      <c r="L280" s="71"/>
      <c r="M280" s="71"/>
      <c r="R280" s="71"/>
      <c r="S280" s="71"/>
      <c r="T280" s="71"/>
      <c r="U280" s="71"/>
      <c r="X280" s="71"/>
      <c r="Y280" s="71"/>
      <c r="Z280" s="71"/>
      <c r="AA280" s="71"/>
      <c r="AC280" s="71"/>
      <c r="BE280" s="71"/>
      <c r="BF280" s="71"/>
      <c r="BI280" s="71"/>
      <c r="BQ280" s="71"/>
      <c r="CA280" s="71"/>
      <c r="CD280" s="71"/>
      <c r="CE280" s="71"/>
      <c r="CF280" s="71"/>
      <c r="CG280" s="71"/>
      <c r="CI280" s="71"/>
      <c r="CQ280" s="71"/>
      <c r="CR280" s="71"/>
      <c r="CS280" s="66">
        <v>59</v>
      </c>
    </row>
    <row r="281" spans="1:97">
      <c r="A281" s="71">
        <v>35518</v>
      </c>
      <c r="D281" s="71"/>
      <c r="G281" s="71"/>
      <c r="L281" s="71"/>
      <c r="M281" s="71"/>
      <c r="R281" s="71"/>
      <c r="S281" s="71"/>
      <c r="T281" s="71"/>
      <c r="U281" s="71"/>
      <c r="X281" s="71"/>
      <c r="Y281" s="71"/>
      <c r="Z281" s="71"/>
      <c r="AA281" s="71"/>
      <c r="AC281" s="71"/>
      <c r="BE281" s="71"/>
      <c r="BF281" s="71"/>
      <c r="BI281" s="71"/>
      <c r="BQ281" s="71"/>
      <c r="CA281" s="71"/>
      <c r="CD281" s="71"/>
      <c r="CE281" s="71"/>
      <c r="CF281" s="71"/>
      <c r="CG281" s="71"/>
      <c r="CI281" s="71"/>
      <c r="CQ281" s="71"/>
      <c r="CR281" s="71"/>
      <c r="CS281" s="66">
        <v>60</v>
      </c>
    </row>
    <row r="282" spans="1:97">
      <c r="A282" s="71">
        <v>35525</v>
      </c>
      <c r="D282" s="71"/>
      <c r="G282" s="71"/>
      <c r="L282" s="71"/>
      <c r="M282" s="71"/>
      <c r="R282" s="71"/>
      <c r="S282" s="71"/>
      <c r="T282" s="71"/>
      <c r="U282" s="71"/>
      <c r="X282" s="71"/>
      <c r="Y282" s="71"/>
      <c r="Z282" s="71"/>
      <c r="AA282" s="71"/>
      <c r="AC282" s="71"/>
      <c r="BE282" s="71"/>
      <c r="BF282" s="71"/>
      <c r="BI282" s="71"/>
      <c r="BQ282" s="71"/>
      <c r="CA282" s="71"/>
      <c r="CD282" s="71"/>
      <c r="CE282" s="71"/>
      <c r="CF282" s="71"/>
      <c r="CG282" s="71"/>
      <c r="CI282" s="71"/>
      <c r="CQ282" s="71"/>
      <c r="CR282" s="71"/>
      <c r="CS282" s="66">
        <v>59.87</v>
      </c>
    </row>
    <row r="283" spans="1:97">
      <c r="A283" s="71">
        <v>35532</v>
      </c>
      <c r="D283" s="71"/>
      <c r="G283" s="71"/>
      <c r="L283" s="71"/>
      <c r="M283" s="71"/>
      <c r="R283" s="71"/>
      <c r="S283" s="71"/>
      <c r="T283" s="71"/>
      <c r="U283" s="71"/>
      <c r="X283" s="71"/>
      <c r="Y283" s="71"/>
      <c r="Z283" s="71"/>
      <c r="AA283" s="71"/>
      <c r="AC283" s="71"/>
      <c r="BE283" s="71"/>
      <c r="BF283" s="71"/>
      <c r="BI283" s="71"/>
      <c r="BQ283" s="71"/>
      <c r="CA283" s="71"/>
      <c r="CD283" s="71"/>
      <c r="CE283" s="71"/>
      <c r="CF283" s="71"/>
      <c r="CG283" s="71"/>
      <c r="CI283" s="71"/>
      <c r="CQ283" s="71"/>
      <c r="CR283" s="71"/>
      <c r="CS283" s="66">
        <v>64</v>
      </c>
    </row>
    <row r="284" spans="1:97">
      <c r="A284" s="71">
        <v>35539</v>
      </c>
      <c r="D284" s="71"/>
      <c r="G284" s="71"/>
      <c r="L284" s="71"/>
      <c r="M284" s="71"/>
      <c r="R284" s="71"/>
      <c r="S284" s="71"/>
      <c r="T284" s="71"/>
      <c r="U284" s="71"/>
      <c r="X284" s="71"/>
      <c r="Y284" s="71"/>
      <c r="Z284" s="71"/>
      <c r="AA284" s="71"/>
      <c r="AC284" s="71"/>
      <c r="BE284" s="71"/>
      <c r="BF284" s="71"/>
      <c r="BI284" s="71"/>
      <c r="BQ284" s="71"/>
      <c r="CA284" s="71"/>
      <c r="CD284" s="71"/>
      <c r="CE284" s="71"/>
      <c r="CF284" s="71"/>
      <c r="CG284" s="71"/>
      <c r="CI284" s="71"/>
      <c r="CQ284" s="71"/>
      <c r="CR284" s="71"/>
      <c r="CS284" s="66">
        <v>63</v>
      </c>
    </row>
    <row r="285" spans="1:97">
      <c r="A285" s="71">
        <v>35546</v>
      </c>
      <c r="D285" s="71"/>
      <c r="G285" s="71"/>
      <c r="L285" s="71"/>
      <c r="M285" s="71"/>
      <c r="R285" s="71"/>
      <c r="S285" s="71"/>
      <c r="T285" s="71"/>
      <c r="U285" s="71"/>
      <c r="X285" s="71"/>
      <c r="Y285" s="71"/>
      <c r="Z285" s="71"/>
      <c r="AA285" s="71"/>
      <c r="AC285" s="71"/>
      <c r="BE285" s="71"/>
      <c r="BF285" s="71"/>
      <c r="BI285" s="71"/>
      <c r="BQ285" s="71"/>
      <c r="CA285" s="71"/>
      <c r="CD285" s="71"/>
      <c r="CE285" s="71"/>
      <c r="CF285" s="71"/>
      <c r="CG285" s="71"/>
      <c r="CI285" s="71"/>
      <c r="CQ285" s="71"/>
      <c r="CR285" s="71"/>
      <c r="CS285" s="66">
        <v>63</v>
      </c>
    </row>
    <row r="286" spans="1:97">
      <c r="A286" s="71">
        <v>35553</v>
      </c>
      <c r="D286" s="71"/>
      <c r="G286" s="71"/>
      <c r="L286" s="71"/>
      <c r="M286" s="71"/>
      <c r="R286" s="71"/>
      <c r="S286" s="71"/>
      <c r="T286" s="71"/>
      <c r="U286" s="71"/>
      <c r="X286" s="71"/>
      <c r="Y286" s="71"/>
      <c r="Z286" s="71"/>
      <c r="AA286" s="71"/>
      <c r="AC286" s="71"/>
      <c r="BE286" s="71"/>
      <c r="BF286" s="71"/>
      <c r="BI286" s="71"/>
      <c r="BQ286" s="71"/>
      <c r="CA286" s="71"/>
      <c r="CD286" s="71"/>
      <c r="CE286" s="71"/>
      <c r="CF286" s="71"/>
      <c r="CG286" s="71"/>
      <c r="CI286" s="71"/>
      <c r="CQ286" s="71"/>
      <c r="CR286" s="71"/>
      <c r="CS286" s="66">
        <v>64</v>
      </c>
    </row>
    <row r="287" spans="1:97">
      <c r="A287" s="71">
        <v>35560</v>
      </c>
      <c r="D287" s="71"/>
      <c r="G287" s="71"/>
      <c r="L287" s="71"/>
      <c r="M287" s="71"/>
      <c r="R287" s="71"/>
      <c r="S287" s="71"/>
      <c r="T287" s="71"/>
      <c r="U287" s="71"/>
      <c r="X287" s="71"/>
      <c r="Y287" s="71"/>
      <c r="Z287" s="71"/>
      <c r="AA287" s="71"/>
      <c r="AC287" s="71"/>
      <c r="BE287" s="71"/>
      <c r="BF287" s="71"/>
      <c r="BI287" s="71"/>
      <c r="BQ287" s="71"/>
      <c r="CA287" s="71"/>
      <c r="CD287" s="71"/>
      <c r="CE287" s="71"/>
      <c r="CF287" s="71"/>
      <c r="CG287" s="71"/>
      <c r="CI287" s="71"/>
      <c r="CQ287" s="71"/>
      <c r="CR287" s="71"/>
      <c r="CS287" s="66">
        <v>67</v>
      </c>
    </row>
    <row r="288" spans="1:97">
      <c r="A288" s="71">
        <v>35567</v>
      </c>
      <c r="D288" s="71"/>
      <c r="G288" s="71"/>
      <c r="L288" s="71"/>
      <c r="M288" s="71"/>
      <c r="R288" s="71"/>
      <c r="S288" s="71"/>
      <c r="T288" s="71"/>
      <c r="U288" s="71"/>
      <c r="X288" s="71"/>
      <c r="Y288" s="71"/>
      <c r="Z288" s="71"/>
      <c r="AA288" s="71"/>
      <c r="AC288" s="71"/>
      <c r="BE288" s="71"/>
      <c r="BF288" s="71"/>
      <c r="BI288" s="71"/>
      <c r="BQ288" s="71"/>
      <c r="CA288" s="71"/>
      <c r="CD288" s="71"/>
      <c r="CE288" s="71"/>
      <c r="CF288" s="71"/>
      <c r="CG288" s="71"/>
      <c r="CI288" s="71"/>
      <c r="CQ288" s="71"/>
      <c r="CR288" s="71"/>
      <c r="CS288" s="66">
        <v>66</v>
      </c>
    </row>
    <row r="289" spans="1:97">
      <c r="A289" s="71">
        <v>35574</v>
      </c>
      <c r="D289" s="71"/>
      <c r="G289" s="71"/>
      <c r="L289" s="71"/>
      <c r="M289" s="71"/>
      <c r="R289" s="71"/>
      <c r="S289" s="71"/>
      <c r="T289" s="71"/>
      <c r="U289" s="71"/>
      <c r="X289" s="71"/>
      <c r="Y289" s="71"/>
      <c r="Z289" s="71"/>
      <c r="AA289" s="71"/>
      <c r="AC289" s="71"/>
      <c r="BE289" s="71"/>
      <c r="BF289" s="71"/>
      <c r="BI289" s="71"/>
      <c r="BQ289" s="71"/>
      <c r="CA289" s="71"/>
      <c r="CD289" s="71"/>
      <c r="CE289" s="71"/>
      <c r="CF289" s="71"/>
      <c r="CG289" s="71"/>
      <c r="CI289" s="71"/>
      <c r="CQ289" s="71"/>
      <c r="CR289" s="71"/>
      <c r="CS289" s="66">
        <v>66</v>
      </c>
    </row>
    <row r="290" spans="1:97">
      <c r="A290" s="71">
        <v>35581</v>
      </c>
      <c r="D290" s="71"/>
      <c r="G290" s="71"/>
      <c r="L290" s="71"/>
      <c r="M290" s="71"/>
      <c r="R290" s="71"/>
      <c r="S290" s="71"/>
      <c r="T290" s="71"/>
      <c r="U290" s="71"/>
      <c r="X290" s="71"/>
      <c r="Y290" s="71"/>
      <c r="Z290" s="71"/>
      <c r="AA290" s="71"/>
      <c r="AC290" s="71"/>
      <c r="BE290" s="71"/>
      <c r="BF290" s="71"/>
      <c r="BI290" s="71"/>
      <c r="BQ290" s="71"/>
      <c r="CA290" s="71"/>
      <c r="CD290" s="71"/>
      <c r="CE290" s="71"/>
      <c r="CF290" s="71"/>
      <c r="CG290" s="71"/>
      <c r="CI290" s="71"/>
      <c r="CQ290" s="71"/>
      <c r="CR290" s="71"/>
      <c r="CS290" s="66">
        <v>68</v>
      </c>
    </row>
    <row r="291" spans="1:97">
      <c r="A291" s="71">
        <v>35588</v>
      </c>
      <c r="D291" s="71"/>
      <c r="G291" s="71"/>
      <c r="L291" s="71"/>
      <c r="M291" s="71"/>
      <c r="R291" s="71"/>
      <c r="S291" s="71"/>
      <c r="T291" s="71"/>
      <c r="U291" s="71"/>
      <c r="X291" s="71"/>
      <c r="Y291" s="71"/>
      <c r="Z291" s="71"/>
      <c r="AA291" s="71"/>
      <c r="AC291" s="71"/>
      <c r="BE291" s="71"/>
      <c r="BF291" s="71"/>
      <c r="BI291" s="71"/>
      <c r="BQ291" s="71"/>
      <c r="CA291" s="71"/>
      <c r="CD291" s="71"/>
      <c r="CE291" s="71"/>
      <c r="CF291" s="71"/>
      <c r="CG291" s="71"/>
      <c r="CI291" s="71"/>
      <c r="CQ291" s="71"/>
      <c r="CR291" s="71"/>
      <c r="CS291" s="66">
        <v>69</v>
      </c>
    </row>
    <row r="292" spans="1:97">
      <c r="A292" s="71">
        <v>35595</v>
      </c>
      <c r="D292" s="71"/>
      <c r="G292" s="71"/>
      <c r="L292" s="71"/>
      <c r="M292" s="71"/>
      <c r="R292" s="71"/>
      <c r="S292" s="71"/>
      <c r="T292" s="71"/>
      <c r="U292" s="71"/>
      <c r="X292" s="71"/>
      <c r="Y292" s="71"/>
      <c r="Z292" s="71"/>
      <c r="AA292" s="71"/>
      <c r="AC292" s="71"/>
      <c r="BE292" s="71"/>
      <c r="BF292" s="71"/>
      <c r="BI292" s="71"/>
      <c r="BQ292" s="71"/>
      <c r="CA292" s="71"/>
      <c r="CD292" s="71"/>
      <c r="CE292" s="71"/>
      <c r="CF292" s="71"/>
      <c r="CG292" s="71"/>
      <c r="CI292" s="71"/>
      <c r="CQ292" s="71"/>
      <c r="CR292" s="71"/>
      <c r="CS292" s="66">
        <v>69</v>
      </c>
    </row>
    <row r="293" spans="1:97">
      <c r="A293" s="71">
        <v>35602</v>
      </c>
      <c r="D293" s="71"/>
      <c r="G293" s="71"/>
      <c r="L293" s="71"/>
      <c r="M293" s="71"/>
      <c r="R293" s="71"/>
      <c r="S293" s="71"/>
      <c r="T293" s="71"/>
      <c r="U293" s="71"/>
      <c r="X293" s="71"/>
      <c r="Y293" s="71"/>
      <c r="Z293" s="71"/>
      <c r="AA293" s="71"/>
      <c r="AC293" s="71"/>
      <c r="BE293" s="71"/>
      <c r="BF293" s="71"/>
      <c r="BI293" s="71"/>
      <c r="BQ293" s="71"/>
      <c r="CA293" s="71"/>
      <c r="CD293" s="71"/>
      <c r="CE293" s="71"/>
      <c r="CF293" s="71"/>
      <c r="CG293" s="71"/>
      <c r="CI293" s="71"/>
      <c r="CQ293" s="71"/>
      <c r="CR293" s="71"/>
      <c r="CS293" s="66">
        <v>69</v>
      </c>
    </row>
    <row r="294" spans="1:97">
      <c r="A294" s="71">
        <v>35609</v>
      </c>
      <c r="D294" s="71"/>
      <c r="G294" s="71"/>
      <c r="L294" s="71"/>
      <c r="M294" s="71"/>
      <c r="R294" s="71"/>
      <c r="S294" s="71"/>
      <c r="T294" s="71"/>
      <c r="U294" s="71"/>
      <c r="X294" s="71"/>
      <c r="Y294" s="71"/>
      <c r="Z294" s="71"/>
      <c r="AA294" s="71"/>
      <c r="AC294" s="71"/>
      <c r="BE294" s="71"/>
      <c r="BF294" s="71"/>
      <c r="BI294" s="71"/>
      <c r="BQ294" s="71"/>
      <c r="CA294" s="71"/>
      <c r="CD294" s="71"/>
      <c r="CE294" s="71"/>
      <c r="CF294" s="71"/>
      <c r="CG294" s="71"/>
      <c r="CI294" s="71"/>
      <c r="CQ294" s="71"/>
      <c r="CR294" s="71"/>
      <c r="CS294" s="66">
        <v>69</v>
      </c>
    </row>
    <row r="295" spans="1:97">
      <c r="A295" s="71">
        <v>35616</v>
      </c>
      <c r="D295" s="71"/>
      <c r="G295" s="71"/>
      <c r="L295" s="71"/>
      <c r="M295" s="71"/>
      <c r="R295" s="71"/>
      <c r="S295" s="71"/>
      <c r="T295" s="71"/>
      <c r="U295" s="71"/>
      <c r="X295" s="71"/>
      <c r="Y295" s="71"/>
      <c r="Z295" s="71"/>
      <c r="AA295" s="71"/>
      <c r="AC295" s="71"/>
      <c r="BE295" s="71"/>
      <c r="BF295" s="71"/>
      <c r="BI295" s="71"/>
      <c r="BQ295" s="71"/>
      <c r="CA295" s="71"/>
      <c r="CD295" s="71"/>
      <c r="CE295" s="71"/>
      <c r="CF295" s="71"/>
      <c r="CG295" s="71"/>
      <c r="CI295" s="71"/>
      <c r="CQ295" s="71"/>
      <c r="CR295" s="71"/>
      <c r="CS295" s="66">
        <v>69</v>
      </c>
    </row>
    <row r="296" spans="1:97">
      <c r="A296" s="71">
        <v>35623</v>
      </c>
      <c r="D296" s="71"/>
      <c r="G296" s="71"/>
      <c r="L296" s="71"/>
      <c r="M296" s="71"/>
      <c r="R296" s="71"/>
      <c r="S296" s="71"/>
      <c r="T296" s="71"/>
      <c r="U296" s="71"/>
      <c r="X296" s="71"/>
      <c r="Y296" s="71"/>
      <c r="Z296" s="71"/>
      <c r="AA296" s="71"/>
      <c r="AC296" s="71"/>
      <c r="BE296" s="71"/>
      <c r="BF296" s="71"/>
      <c r="BI296" s="71"/>
      <c r="BQ296" s="71"/>
      <c r="CA296" s="71"/>
      <c r="CD296" s="71"/>
      <c r="CE296" s="71"/>
      <c r="CF296" s="71"/>
      <c r="CG296" s="71"/>
      <c r="CI296" s="71"/>
      <c r="CQ296" s="71"/>
      <c r="CR296" s="71"/>
      <c r="CS296" s="66">
        <v>69</v>
      </c>
    </row>
    <row r="297" spans="1:97">
      <c r="A297" s="71">
        <v>35630</v>
      </c>
      <c r="D297" s="71"/>
      <c r="G297" s="71"/>
      <c r="L297" s="71"/>
      <c r="M297" s="71"/>
      <c r="R297" s="71"/>
      <c r="S297" s="71"/>
      <c r="T297" s="71"/>
      <c r="U297" s="71"/>
      <c r="X297" s="71"/>
      <c r="Y297" s="71"/>
      <c r="Z297" s="71"/>
      <c r="AA297" s="71"/>
      <c r="AC297" s="71"/>
      <c r="BE297" s="71"/>
      <c r="BF297" s="71"/>
      <c r="BI297" s="71"/>
      <c r="BQ297" s="71"/>
      <c r="CA297" s="71"/>
      <c r="CD297" s="71"/>
      <c r="CE297" s="71"/>
      <c r="CF297" s="71"/>
      <c r="CG297" s="71"/>
      <c r="CI297" s="71"/>
      <c r="CQ297" s="71"/>
      <c r="CR297" s="71"/>
      <c r="CS297" s="66">
        <v>69</v>
      </c>
    </row>
    <row r="298" spans="1:97">
      <c r="A298" s="71">
        <v>35637</v>
      </c>
      <c r="D298" s="71"/>
      <c r="G298" s="71"/>
      <c r="L298" s="71"/>
      <c r="M298" s="71"/>
      <c r="R298" s="71"/>
      <c r="S298" s="71"/>
      <c r="T298" s="71"/>
      <c r="U298" s="71"/>
      <c r="X298" s="71"/>
      <c r="Y298" s="71"/>
      <c r="Z298" s="71"/>
      <c r="AA298" s="71"/>
      <c r="AC298" s="71"/>
      <c r="BE298" s="71"/>
      <c r="BF298" s="71"/>
      <c r="BI298" s="71"/>
      <c r="BQ298" s="71"/>
      <c r="CA298" s="71"/>
      <c r="CD298" s="71"/>
      <c r="CE298" s="71"/>
      <c r="CF298" s="71"/>
      <c r="CG298" s="71"/>
      <c r="CI298" s="71"/>
      <c r="CQ298" s="71"/>
      <c r="CR298" s="71"/>
      <c r="CS298" s="66">
        <v>69</v>
      </c>
    </row>
    <row r="299" spans="1:97">
      <c r="A299" s="71">
        <v>35644</v>
      </c>
      <c r="D299" s="71"/>
      <c r="G299" s="71"/>
      <c r="L299" s="71"/>
      <c r="M299" s="71"/>
      <c r="R299" s="71"/>
      <c r="S299" s="71"/>
      <c r="T299" s="71"/>
      <c r="U299" s="71"/>
      <c r="X299" s="71"/>
      <c r="Y299" s="71"/>
      <c r="Z299" s="71"/>
      <c r="AA299" s="71"/>
      <c r="AC299" s="71"/>
      <c r="BE299" s="71"/>
      <c r="BF299" s="71"/>
      <c r="BI299" s="71"/>
      <c r="BQ299" s="71"/>
      <c r="CA299" s="71"/>
      <c r="CD299" s="71"/>
      <c r="CE299" s="71"/>
      <c r="CF299" s="71"/>
      <c r="CG299" s="71"/>
      <c r="CI299" s="71"/>
      <c r="CQ299" s="71"/>
      <c r="CR299" s="71"/>
      <c r="CS299" s="66">
        <v>69</v>
      </c>
    </row>
    <row r="300" spans="1:97">
      <c r="A300" s="71">
        <v>35651</v>
      </c>
      <c r="D300" s="71"/>
      <c r="G300" s="71"/>
      <c r="L300" s="71"/>
      <c r="M300" s="71"/>
      <c r="R300" s="71"/>
      <c r="S300" s="71"/>
      <c r="T300" s="71"/>
      <c r="U300" s="71"/>
      <c r="X300" s="71"/>
      <c r="Y300" s="71"/>
      <c r="Z300" s="71"/>
      <c r="AA300" s="71"/>
      <c r="AC300" s="71"/>
      <c r="BE300" s="71"/>
      <c r="BF300" s="71"/>
      <c r="BI300" s="71"/>
      <c r="BQ300" s="71"/>
      <c r="CA300" s="71"/>
      <c r="CD300" s="71"/>
      <c r="CE300" s="71"/>
      <c r="CF300" s="71"/>
      <c r="CG300" s="71"/>
      <c r="CI300" s="71"/>
      <c r="CQ300" s="71"/>
      <c r="CR300" s="71"/>
      <c r="CS300" s="66">
        <v>69</v>
      </c>
    </row>
    <row r="301" spans="1:97">
      <c r="A301" s="71">
        <v>35658</v>
      </c>
      <c r="D301" s="71"/>
      <c r="G301" s="71"/>
      <c r="L301" s="71"/>
      <c r="M301" s="71"/>
      <c r="R301" s="71"/>
      <c r="S301" s="71"/>
      <c r="T301" s="71"/>
      <c r="U301" s="71"/>
      <c r="X301" s="71"/>
      <c r="Y301" s="71"/>
      <c r="Z301" s="71"/>
      <c r="AA301" s="71"/>
      <c r="AC301" s="71"/>
      <c r="BE301" s="71"/>
      <c r="BF301" s="71"/>
      <c r="BI301" s="71"/>
      <c r="BQ301" s="71"/>
      <c r="CA301" s="71"/>
      <c r="CD301" s="71"/>
      <c r="CE301" s="71"/>
      <c r="CF301" s="71"/>
      <c r="CG301" s="71"/>
      <c r="CI301" s="71"/>
      <c r="CQ301" s="71"/>
      <c r="CR301" s="71"/>
      <c r="CS301" s="66">
        <v>69</v>
      </c>
    </row>
    <row r="302" spans="1:97">
      <c r="A302" s="71">
        <v>35665</v>
      </c>
      <c r="D302" s="71"/>
      <c r="G302" s="71"/>
      <c r="L302" s="71"/>
      <c r="M302" s="71"/>
      <c r="R302" s="71"/>
      <c r="S302" s="71"/>
      <c r="T302" s="71"/>
      <c r="U302" s="71"/>
      <c r="X302" s="71"/>
      <c r="Y302" s="71"/>
      <c r="Z302" s="71"/>
      <c r="AA302" s="71"/>
      <c r="AC302" s="71"/>
      <c r="BE302" s="71"/>
      <c r="BF302" s="71"/>
      <c r="BI302" s="71"/>
      <c r="BQ302" s="71"/>
      <c r="CA302" s="71"/>
      <c r="CD302" s="71"/>
      <c r="CE302" s="71"/>
      <c r="CF302" s="71"/>
      <c r="CG302" s="71"/>
      <c r="CI302" s="71"/>
      <c r="CQ302" s="71"/>
      <c r="CR302" s="71"/>
      <c r="CS302" s="66">
        <v>69</v>
      </c>
    </row>
    <row r="303" spans="1:97">
      <c r="A303" s="71">
        <v>35672</v>
      </c>
      <c r="D303" s="71"/>
      <c r="G303" s="71"/>
      <c r="L303" s="71"/>
      <c r="M303" s="71"/>
      <c r="R303" s="71"/>
      <c r="S303" s="71"/>
      <c r="T303" s="71"/>
      <c r="U303" s="71"/>
      <c r="X303" s="71"/>
      <c r="Y303" s="71"/>
      <c r="Z303" s="71"/>
      <c r="AA303" s="71"/>
      <c r="AC303" s="71"/>
      <c r="BE303" s="71"/>
      <c r="BF303" s="71"/>
      <c r="BI303" s="71"/>
      <c r="BQ303" s="71"/>
      <c r="CA303" s="71"/>
      <c r="CD303" s="71"/>
      <c r="CE303" s="71"/>
      <c r="CF303" s="71"/>
      <c r="CG303" s="71"/>
      <c r="CI303" s="71"/>
      <c r="CQ303" s="71"/>
      <c r="CR303" s="71"/>
      <c r="CS303" s="66">
        <v>69</v>
      </c>
    </row>
    <row r="304" spans="1:97">
      <c r="A304" s="71">
        <v>35679</v>
      </c>
      <c r="D304" s="71"/>
      <c r="G304" s="71"/>
      <c r="L304" s="71"/>
      <c r="M304" s="71"/>
      <c r="R304" s="71"/>
      <c r="S304" s="71"/>
      <c r="T304" s="71"/>
      <c r="U304" s="71"/>
      <c r="X304" s="71"/>
      <c r="Y304" s="71"/>
      <c r="Z304" s="71"/>
      <c r="AA304" s="71"/>
      <c r="AC304" s="71"/>
      <c r="BE304" s="71"/>
      <c r="BF304" s="71"/>
      <c r="BI304" s="71"/>
      <c r="BQ304" s="71"/>
      <c r="CA304" s="71"/>
      <c r="CD304" s="71"/>
      <c r="CE304" s="71"/>
      <c r="CF304" s="71"/>
      <c r="CG304" s="71"/>
      <c r="CI304" s="71"/>
      <c r="CQ304" s="71"/>
      <c r="CR304" s="71"/>
      <c r="CS304" s="66">
        <v>69</v>
      </c>
    </row>
    <row r="305" spans="1:97">
      <c r="A305" s="71">
        <v>35686</v>
      </c>
      <c r="D305" s="71"/>
      <c r="G305" s="71"/>
      <c r="L305" s="71"/>
      <c r="M305" s="71"/>
      <c r="R305" s="71"/>
      <c r="S305" s="71"/>
      <c r="T305" s="71"/>
      <c r="U305" s="71"/>
      <c r="X305" s="71"/>
      <c r="Y305" s="71"/>
      <c r="Z305" s="71"/>
      <c r="AA305" s="71"/>
      <c r="AC305" s="71"/>
      <c r="BE305" s="71"/>
      <c r="BF305" s="71"/>
      <c r="BI305" s="71"/>
      <c r="BQ305" s="71"/>
      <c r="CA305" s="71"/>
      <c r="CD305" s="71"/>
      <c r="CE305" s="71"/>
      <c r="CF305" s="71"/>
      <c r="CG305" s="71"/>
      <c r="CI305" s="71"/>
      <c r="CQ305" s="71"/>
      <c r="CR305" s="71"/>
      <c r="CS305" s="66">
        <v>66.5</v>
      </c>
    </row>
    <row r="306" spans="1:97">
      <c r="A306" s="71">
        <v>35693</v>
      </c>
      <c r="D306" s="71"/>
      <c r="G306" s="71"/>
      <c r="L306" s="71"/>
      <c r="M306" s="71"/>
      <c r="R306" s="71"/>
      <c r="S306" s="71"/>
      <c r="T306" s="71"/>
      <c r="U306" s="71"/>
      <c r="X306" s="71"/>
      <c r="Y306" s="71"/>
      <c r="Z306" s="71"/>
      <c r="AA306" s="71"/>
      <c r="AC306" s="71"/>
      <c r="BE306" s="71"/>
      <c r="BF306" s="71"/>
      <c r="BI306" s="71"/>
      <c r="BQ306" s="71"/>
      <c r="CA306" s="71"/>
      <c r="CD306" s="71"/>
      <c r="CE306" s="71"/>
      <c r="CF306" s="71"/>
      <c r="CG306" s="71"/>
      <c r="CI306" s="71"/>
      <c r="CQ306" s="71"/>
      <c r="CR306" s="71"/>
      <c r="CS306" s="66">
        <v>69</v>
      </c>
    </row>
    <row r="307" spans="1:97">
      <c r="A307" s="71">
        <v>35700</v>
      </c>
      <c r="D307" s="71"/>
      <c r="G307" s="71"/>
      <c r="L307" s="71"/>
      <c r="M307" s="71"/>
      <c r="R307" s="71"/>
      <c r="S307" s="71"/>
      <c r="T307" s="71"/>
      <c r="U307" s="71"/>
      <c r="X307" s="71"/>
      <c r="Y307" s="71"/>
      <c r="Z307" s="71"/>
      <c r="AA307" s="71"/>
      <c r="AC307" s="71"/>
      <c r="BE307" s="71"/>
      <c r="BF307" s="71"/>
      <c r="BI307" s="71"/>
      <c r="BQ307" s="71"/>
      <c r="CA307" s="71"/>
      <c r="CD307" s="71"/>
      <c r="CE307" s="71"/>
      <c r="CF307" s="71"/>
      <c r="CG307" s="71"/>
      <c r="CI307" s="71"/>
      <c r="CQ307" s="71"/>
      <c r="CR307" s="71"/>
      <c r="CS307" s="66">
        <v>69</v>
      </c>
    </row>
    <row r="308" spans="1:97">
      <c r="A308" s="71">
        <v>35707</v>
      </c>
      <c r="D308" s="71"/>
      <c r="G308" s="71"/>
      <c r="L308" s="71"/>
      <c r="M308" s="71"/>
      <c r="R308" s="71"/>
      <c r="S308" s="71"/>
      <c r="T308" s="71"/>
      <c r="U308" s="71"/>
      <c r="X308" s="71"/>
      <c r="Y308" s="71"/>
      <c r="Z308" s="71"/>
      <c r="AA308" s="71"/>
      <c r="AC308" s="71"/>
      <c r="BE308" s="71"/>
      <c r="BF308" s="71"/>
      <c r="BI308" s="71"/>
      <c r="BQ308" s="71"/>
      <c r="CA308" s="71"/>
      <c r="CD308" s="71"/>
      <c r="CE308" s="71"/>
      <c r="CF308" s="71"/>
      <c r="CG308" s="71"/>
      <c r="CI308" s="71"/>
      <c r="CQ308" s="71"/>
      <c r="CR308" s="71"/>
      <c r="CS308" s="66">
        <v>69</v>
      </c>
    </row>
    <row r="309" spans="1:97">
      <c r="A309" s="71">
        <v>35714</v>
      </c>
      <c r="D309" s="71"/>
      <c r="G309" s="71"/>
      <c r="L309" s="71"/>
      <c r="M309" s="71"/>
      <c r="R309" s="71"/>
      <c r="S309" s="71"/>
      <c r="T309" s="71"/>
      <c r="U309" s="71"/>
      <c r="X309" s="71"/>
      <c r="Y309" s="71"/>
      <c r="Z309" s="71"/>
      <c r="AA309" s="71"/>
      <c r="AC309" s="71"/>
      <c r="BE309" s="71"/>
      <c r="BF309" s="71"/>
      <c r="BI309" s="71"/>
      <c r="BQ309" s="71"/>
      <c r="CA309" s="71"/>
      <c r="CD309" s="71"/>
      <c r="CE309" s="71"/>
      <c r="CF309" s="71"/>
      <c r="CG309" s="71"/>
      <c r="CI309" s="71"/>
      <c r="CQ309" s="71"/>
      <c r="CR309" s="71"/>
      <c r="CS309" s="66">
        <v>65.430000000000007</v>
      </c>
    </row>
    <row r="310" spans="1:97">
      <c r="A310" s="71">
        <v>35721</v>
      </c>
      <c r="D310" s="71"/>
      <c r="G310" s="71"/>
      <c r="L310" s="71"/>
      <c r="M310" s="71"/>
      <c r="R310" s="71"/>
      <c r="S310" s="71"/>
      <c r="T310" s="71"/>
      <c r="U310" s="71"/>
      <c r="X310" s="71"/>
      <c r="Y310" s="71"/>
      <c r="Z310" s="71"/>
      <c r="AA310" s="71"/>
      <c r="AC310" s="71"/>
      <c r="BE310" s="71"/>
      <c r="BF310" s="71"/>
      <c r="BI310" s="71"/>
      <c r="BQ310" s="71"/>
      <c r="CA310" s="71"/>
      <c r="CD310" s="71"/>
      <c r="CE310" s="71"/>
      <c r="CF310" s="71"/>
      <c r="CG310" s="71"/>
      <c r="CI310" s="71"/>
      <c r="CQ310" s="71"/>
      <c r="CR310" s="71"/>
      <c r="CS310" s="66">
        <v>65</v>
      </c>
    </row>
    <row r="311" spans="1:97">
      <c r="A311" s="71">
        <v>35728</v>
      </c>
      <c r="D311" s="71"/>
      <c r="G311" s="71"/>
      <c r="L311" s="71"/>
      <c r="M311" s="71"/>
      <c r="R311" s="71"/>
      <c r="S311" s="71"/>
      <c r="T311" s="71"/>
      <c r="U311" s="71"/>
      <c r="X311" s="71"/>
      <c r="Y311" s="71"/>
      <c r="Z311" s="71"/>
      <c r="AA311" s="71"/>
      <c r="AC311" s="71"/>
      <c r="BE311" s="71"/>
      <c r="BF311" s="71"/>
      <c r="BI311" s="71"/>
      <c r="BQ311" s="71"/>
      <c r="CA311" s="71"/>
      <c r="CD311" s="71"/>
      <c r="CE311" s="71"/>
      <c r="CF311" s="71"/>
      <c r="CG311" s="71"/>
      <c r="CI311" s="71"/>
      <c r="CQ311" s="71"/>
      <c r="CR311" s="71"/>
      <c r="CS311" s="66">
        <v>67.33</v>
      </c>
    </row>
    <row r="312" spans="1:97">
      <c r="A312" s="71">
        <v>35735</v>
      </c>
      <c r="D312" s="71"/>
      <c r="G312" s="71"/>
      <c r="L312" s="71"/>
      <c r="M312" s="71"/>
      <c r="R312" s="71"/>
      <c r="S312" s="71"/>
      <c r="T312" s="71"/>
      <c r="U312" s="71"/>
      <c r="X312" s="71"/>
      <c r="Y312" s="71"/>
      <c r="Z312" s="71"/>
      <c r="AA312" s="71"/>
      <c r="AC312" s="71"/>
      <c r="BE312" s="71"/>
      <c r="BF312" s="71"/>
      <c r="BI312" s="71"/>
      <c r="BQ312" s="71"/>
      <c r="CA312" s="71"/>
      <c r="CD312" s="71"/>
      <c r="CE312" s="71"/>
      <c r="CF312" s="71"/>
      <c r="CG312" s="71"/>
      <c r="CI312" s="71"/>
      <c r="CQ312" s="71"/>
      <c r="CR312" s="71"/>
      <c r="CS312" s="66">
        <v>67.5</v>
      </c>
    </row>
    <row r="313" spans="1:97">
      <c r="A313" s="71">
        <v>35742</v>
      </c>
      <c r="D313" s="71"/>
      <c r="G313" s="71"/>
      <c r="L313" s="71"/>
      <c r="M313" s="71"/>
      <c r="R313" s="71"/>
      <c r="S313" s="71"/>
      <c r="T313" s="71"/>
      <c r="U313" s="71"/>
      <c r="X313" s="71"/>
      <c r="Y313" s="71"/>
      <c r="Z313" s="71"/>
      <c r="AA313" s="71"/>
      <c r="AC313" s="71"/>
      <c r="BE313" s="71"/>
      <c r="BF313" s="71"/>
      <c r="BI313" s="71"/>
      <c r="BQ313" s="71"/>
      <c r="CA313" s="71"/>
      <c r="CD313" s="71"/>
      <c r="CE313" s="71"/>
      <c r="CF313" s="71"/>
      <c r="CG313" s="71"/>
      <c r="CI313" s="71"/>
      <c r="CQ313" s="71"/>
      <c r="CR313" s="71"/>
      <c r="CS313" s="66">
        <v>66</v>
      </c>
    </row>
    <row r="314" spans="1:97">
      <c r="A314" s="71">
        <v>35749</v>
      </c>
      <c r="D314" s="71"/>
      <c r="G314" s="71"/>
      <c r="L314" s="71"/>
      <c r="M314" s="71"/>
      <c r="R314" s="71"/>
      <c r="S314" s="71"/>
      <c r="T314" s="71"/>
      <c r="U314" s="71"/>
      <c r="X314" s="71"/>
      <c r="Y314" s="71"/>
      <c r="Z314" s="71"/>
      <c r="AA314" s="71"/>
      <c r="AC314" s="71"/>
      <c r="BE314" s="71"/>
      <c r="BF314" s="71"/>
      <c r="BI314" s="71"/>
      <c r="BQ314" s="71"/>
      <c r="CA314" s="71"/>
      <c r="CD314" s="71"/>
      <c r="CE314" s="71"/>
      <c r="CF314" s="71"/>
      <c r="CG314" s="71"/>
      <c r="CI314" s="71"/>
      <c r="CQ314" s="71"/>
      <c r="CR314" s="71"/>
      <c r="CS314" s="66">
        <v>66</v>
      </c>
    </row>
    <row r="315" spans="1:97">
      <c r="A315" s="71">
        <v>35756</v>
      </c>
      <c r="D315" s="71"/>
      <c r="G315" s="71"/>
      <c r="L315" s="71"/>
      <c r="M315" s="71"/>
      <c r="R315" s="71"/>
      <c r="S315" s="71"/>
      <c r="T315" s="71"/>
      <c r="U315" s="71"/>
      <c r="X315" s="71"/>
      <c r="Y315" s="71"/>
      <c r="Z315" s="71"/>
      <c r="AA315" s="71"/>
      <c r="AC315" s="71"/>
      <c r="BE315" s="71"/>
      <c r="BF315" s="71"/>
      <c r="BI315" s="71"/>
      <c r="BQ315" s="71"/>
      <c r="CA315" s="71"/>
      <c r="CD315" s="71"/>
      <c r="CE315" s="71"/>
      <c r="CF315" s="71"/>
      <c r="CG315" s="71"/>
      <c r="CI315" s="71"/>
      <c r="CQ315" s="71"/>
      <c r="CR315" s="71"/>
      <c r="CS315" s="66">
        <v>70.73</v>
      </c>
    </row>
    <row r="316" spans="1:97">
      <c r="A316" s="71">
        <v>35763</v>
      </c>
      <c r="D316" s="71"/>
      <c r="G316" s="71"/>
      <c r="L316" s="71"/>
      <c r="M316" s="71"/>
      <c r="R316" s="71"/>
      <c r="S316" s="71"/>
      <c r="T316" s="71"/>
      <c r="U316" s="71"/>
      <c r="X316" s="71"/>
      <c r="Y316" s="71"/>
      <c r="Z316" s="71"/>
      <c r="AA316" s="71"/>
      <c r="AC316" s="71"/>
      <c r="BE316" s="71"/>
      <c r="BF316" s="71"/>
      <c r="BI316" s="71"/>
      <c r="BQ316" s="71"/>
      <c r="CA316" s="71"/>
      <c r="CD316" s="71"/>
      <c r="CE316" s="71"/>
      <c r="CF316" s="71"/>
      <c r="CG316" s="71"/>
      <c r="CI316" s="71"/>
      <c r="CQ316" s="71"/>
      <c r="CR316" s="71"/>
      <c r="CS316" s="66">
        <v>73</v>
      </c>
    </row>
    <row r="317" spans="1:97">
      <c r="A317" s="71">
        <v>35770</v>
      </c>
      <c r="D317" s="71"/>
      <c r="G317" s="71"/>
      <c r="L317" s="71"/>
      <c r="M317" s="71"/>
      <c r="R317" s="71"/>
      <c r="S317" s="71"/>
      <c r="T317" s="71"/>
      <c r="U317" s="71"/>
      <c r="X317" s="71"/>
      <c r="Y317" s="71"/>
      <c r="Z317" s="71"/>
      <c r="AA317" s="71"/>
      <c r="AC317" s="71"/>
      <c r="BE317" s="71"/>
      <c r="BF317" s="71"/>
      <c r="BI317" s="71"/>
      <c r="BQ317" s="71"/>
      <c r="CA317" s="71"/>
      <c r="CD317" s="71"/>
      <c r="CE317" s="71"/>
      <c r="CF317" s="71"/>
      <c r="CG317" s="71"/>
      <c r="CI317" s="71"/>
      <c r="CQ317" s="71"/>
      <c r="CR317" s="71"/>
      <c r="CS317" s="66">
        <v>63</v>
      </c>
    </row>
    <row r="318" spans="1:97">
      <c r="A318" s="71">
        <v>35777</v>
      </c>
      <c r="D318" s="71"/>
      <c r="G318" s="71"/>
      <c r="L318" s="71"/>
      <c r="M318" s="71"/>
      <c r="R318" s="71"/>
      <c r="S318" s="71"/>
      <c r="T318" s="71"/>
      <c r="U318" s="71"/>
      <c r="X318" s="71"/>
      <c r="Y318" s="71"/>
      <c r="Z318" s="71"/>
      <c r="AA318" s="71"/>
      <c r="AC318" s="71"/>
      <c r="BE318" s="71"/>
      <c r="BF318" s="71"/>
      <c r="BI318" s="71"/>
      <c r="BQ318" s="71"/>
      <c r="CA318" s="71"/>
      <c r="CD318" s="71"/>
      <c r="CE318" s="71"/>
      <c r="CF318" s="71"/>
      <c r="CG318" s="71"/>
      <c r="CI318" s="71"/>
      <c r="CQ318" s="71"/>
      <c r="CR318" s="71"/>
      <c r="CS318" s="66">
        <v>64</v>
      </c>
    </row>
    <row r="319" spans="1:97">
      <c r="A319" s="71">
        <v>35784</v>
      </c>
      <c r="D319" s="71"/>
      <c r="G319" s="71"/>
      <c r="L319" s="71"/>
      <c r="M319" s="71"/>
      <c r="R319" s="71"/>
      <c r="S319" s="71"/>
      <c r="T319" s="71"/>
      <c r="U319" s="71"/>
      <c r="X319" s="71"/>
      <c r="Y319" s="71"/>
      <c r="Z319" s="71"/>
      <c r="AA319" s="71"/>
      <c r="AC319" s="71"/>
      <c r="BE319" s="71"/>
      <c r="BF319" s="71"/>
      <c r="BI319" s="71"/>
      <c r="BQ319" s="71"/>
      <c r="CA319" s="71"/>
      <c r="CD319" s="71"/>
      <c r="CE319" s="71"/>
      <c r="CF319" s="71"/>
      <c r="CG319" s="71"/>
      <c r="CI319" s="71"/>
      <c r="CQ319" s="71"/>
      <c r="CR319" s="71"/>
      <c r="CS319" s="66">
        <v>60</v>
      </c>
    </row>
    <row r="320" spans="1:97">
      <c r="A320" s="71">
        <v>35791</v>
      </c>
      <c r="D320" s="71"/>
      <c r="G320" s="71"/>
      <c r="L320" s="71"/>
      <c r="M320" s="71"/>
      <c r="R320" s="71"/>
      <c r="S320" s="71"/>
      <c r="T320" s="71"/>
      <c r="U320" s="71"/>
      <c r="X320" s="71"/>
      <c r="Y320" s="71"/>
      <c r="Z320" s="71"/>
      <c r="AA320" s="71"/>
      <c r="AC320" s="71"/>
      <c r="BE320" s="71"/>
      <c r="BF320" s="71"/>
      <c r="BI320" s="71"/>
      <c r="BQ320" s="71"/>
      <c r="CA320" s="71"/>
      <c r="CD320" s="71"/>
      <c r="CE320" s="71"/>
      <c r="CF320" s="71"/>
      <c r="CG320" s="71"/>
      <c r="CI320" s="71"/>
      <c r="CQ320" s="71"/>
      <c r="CR320" s="71"/>
      <c r="CS320" s="66">
        <v>62</v>
      </c>
    </row>
    <row r="321" spans="1:97">
      <c r="A321" s="71">
        <v>35798</v>
      </c>
      <c r="D321" s="71"/>
      <c r="G321" s="71"/>
      <c r="L321" s="71"/>
      <c r="M321" s="71"/>
      <c r="R321" s="71"/>
      <c r="S321" s="71"/>
      <c r="T321" s="71"/>
      <c r="U321" s="71"/>
      <c r="X321" s="71"/>
      <c r="Y321" s="71"/>
      <c r="Z321" s="71"/>
      <c r="AA321" s="71"/>
      <c r="AC321" s="71"/>
      <c r="BE321" s="71"/>
      <c r="BF321" s="71"/>
      <c r="BI321" s="71"/>
      <c r="BQ321" s="71"/>
      <c r="CA321" s="71"/>
      <c r="CD321" s="71"/>
      <c r="CE321" s="71"/>
      <c r="CF321" s="71"/>
      <c r="CG321" s="71"/>
      <c r="CI321" s="71"/>
      <c r="CQ321" s="71"/>
      <c r="CR321" s="71"/>
      <c r="CS321" s="66">
        <v>53</v>
      </c>
    </row>
    <row r="322" spans="1:97">
      <c r="A322" s="71">
        <v>35805</v>
      </c>
      <c r="D322" s="71"/>
      <c r="G322" s="71"/>
      <c r="L322" s="71"/>
      <c r="M322" s="71"/>
      <c r="R322" s="71"/>
      <c r="S322" s="71"/>
      <c r="T322" s="71"/>
      <c r="U322" s="71"/>
      <c r="X322" s="71"/>
      <c r="Y322" s="71"/>
      <c r="Z322" s="71"/>
      <c r="AA322" s="71"/>
      <c r="AC322" s="71"/>
      <c r="BE322" s="71"/>
      <c r="BF322" s="71"/>
      <c r="BI322" s="71"/>
      <c r="BQ322" s="71"/>
      <c r="CA322" s="71"/>
      <c r="CD322" s="71"/>
      <c r="CE322" s="71"/>
      <c r="CF322" s="71"/>
      <c r="CG322" s="71"/>
      <c r="CI322" s="71"/>
      <c r="CQ322" s="71"/>
      <c r="CR322" s="71"/>
      <c r="CS322" s="66">
        <v>58.5</v>
      </c>
    </row>
    <row r="323" spans="1:97">
      <c r="A323" s="71">
        <v>35812</v>
      </c>
      <c r="D323" s="71"/>
      <c r="G323" s="71"/>
      <c r="L323" s="71"/>
      <c r="M323" s="71"/>
      <c r="R323" s="71"/>
      <c r="S323" s="71"/>
      <c r="T323" s="71"/>
      <c r="U323" s="71"/>
      <c r="X323" s="71"/>
      <c r="Y323" s="71"/>
      <c r="Z323" s="71"/>
      <c r="AA323" s="71"/>
      <c r="AC323" s="71"/>
      <c r="BE323" s="71"/>
      <c r="BF323" s="71"/>
      <c r="BI323" s="71"/>
      <c r="BQ323" s="71"/>
      <c r="CA323" s="71"/>
      <c r="CD323" s="71"/>
      <c r="CE323" s="71"/>
      <c r="CF323" s="71"/>
      <c r="CG323" s="71"/>
      <c r="CI323" s="71"/>
      <c r="CQ323" s="71"/>
      <c r="CR323" s="71"/>
      <c r="CS323" s="66">
        <v>53</v>
      </c>
    </row>
    <row r="324" spans="1:97">
      <c r="A324" s="71">
        <v>35819</v>
      </c>
      <c r="D324" s="71"/>
      <c r="G324" s="71"/>
      <c r="L324" s="71"/>
      <c r="M324" s="71"/>
      <c r="R324" s="71"/>
      <c r="S324" s="71"/>
      <c r="T324" s="71"/>
      <c r="U324" s="71"/>
      <c r="X324" s="71"/>
      <c r="Y324" s="71"/>
      <c r="Z324" s="71"/>
      <c r="AA324" s="71"/>
      <c r="AC324" s="71"/>
      <c r="BE324" s="71"/>
      <c r="BF324" s="71"/>
      <c r="BI324" s="71"/>
      <c r="BQ324" s="71"/>
      <c r="CA324" s="71"/>
      <c r="CD324" s="71"/>
      <c r="CE324" s="71"/>
      <c r="CF324" s="71"/>
      <c r="CG324" s="71"/>
      <c r="CI324" s="71"/>
      <c r="CQ324" s="71"/>
      <c r="CR324" s="71"/>
      <c r="CS324" s="66">
        <v>55</v>
      </c>
    </row>
    <row r="325" spans="1:97">
      <c r="A325" s="71">
        <v>35826</v>
      </c>
      <c r="D325" s="71"/>
      <c r="G325" s="71"/>
      <c r="L325" s="71"/>
      <c r="M325" s="71"/>
      <c r="R325" s="71"/>
      <c r="S325" s="71"/>
      <c r="T325" s="71"/>
      <c r="U325" s="71"/>
      <c r="X325" s="71"/>
      <c r="Y325" s="71"/>
      <c r="Z325" s="71"/>
      <c r="AA325" s="71"/>
      <c r="AC325" s="71"/>
      <c r="BE325" s="71"/>
      <c r="BF325" s="71"/>
      <c r="BI325" s="71"/>
      <c r="BQ325" s="71"/>
      <c r="CA325" s="71"/>
      <c r="CD325" s="71"/>
      <c r="CE325" s="71"/>
      <c r="CF325" s="71"/>
      <c r="CG325" s="71"/>
      <c r="CI325" s="71"/>
      <c r="CQ325" s="71"/>
      <c r="CR325" s="71"/>
      <c r="CS325" s="66">
        <v>52.5</v>
      </c>
    </row>
    <row r="326" spans="1:97">
      <c r="A326" s="71">
        <v>35833</v>
      </c>
      <c r="D326" s="71"/>
      <c r="G326" s="71"/>
      <c r="L326" s="71"/>
      <c r="M326" s="71"/>
      <c r="R326" s="71"/>
      <c r="S326" s="71"/>
      <c r="T326" s="71"/>
      <c r="U326" s="71"/>
      <c r="X326" s="71"/>
      <c r="Y326" s="71"/>
      <c r="Z326" s="71"/>
      <c r="AA326" s="71"/>
      <c r="AC326" s="71"/>
      <c r="BE326" s="71"/>
      <c r="BF326" s="71"/>
      <c r="BI326" s="71"/>
      <c r="BQ326" s="71"/>
      <c r="CA326" s="71"/>
      <c r="CD326" s="71"/>
      <c r="CE326" s="71"/>
      <c r="CF326" s="71"/>
      <c r="CG326" s="71"/>
      <c r="CI326" s="71"/>
      <c r="CQ326" s="71"/>
      <c r="CR326" s="71"/>
      <c r="CS326" s="66">
        <v>53.5</v>
      </c>
    </row>
    <row r="327" spans="1:97">
      <c r="A327" s="71">
        <v>35840</v>
      </c>
      <c r="D327" s="71"/>
      <c r="G327" s="71"/>
      <c r="L327" s="71"/>
      <c r="M327" s="71"/>
      <c r="R327" s="71"/>
      <c r="S327" s="71"/>
      <c r="T327" s="71"/>
      <c r="U327" s="71"/>
      <c r="X327" s="71"/>
      <c r="Y327" s="71"/>
      <c r="Z327" s="71"/>
      <c r="AA327" s="71"/>
      <c r="AC327" s="71"/>
      <c r="BE327" s="71"/>
      <c r="BF327" s="71"/>
      <c r="BI327" s="71"/>
      <c r="BQ327" s="71"/>
      <c r="CA327" s="71"/>
      <c r="CD327" s="71"/>
      <c r="CE327" s="71"/>
      <c r="CF327" s="71"/>
      <c r="CG327" s="71"/>
      <c r="CI327" s="71"/>
      <c r="CQ327" s="71"/>
      <c r="CR327" s="71"/>
      <c r="CS327" s="66">
        <v>54</v>
      </c>
    </row>
    <row r="328" spans="1:97">
      <c r="A328" s="71">
        <v>35847</v>
      </c>
      <c r="D328" s="71"/>
      <c r="G328" s="71"/>
      <c r="L328" s="71"/>
      <c r="M328" s="71"/>
      <c r="R328" s="71"/>
      <c r="S328" s="71"/>
      <c r="T328" s="71"/>
      <c r="U328" s="71"/>
      <c r="X328" s="71"/>
      <c r="Y328" s="71"/>
      <c r="Z328" s="71"/>
      <c r="AA328" s="71"/>
      <c r="AC328" s="71"/>
      <c r="BE328" s="71"/>
      <c r="BF328" s="71"/>
      <c r="BI328" s="71"/>
      <c r="BQ328" s="71"/>
      <c r="CA328" s="71"/>
      <c r="CD328" s="71"/>
      <c r="CE328" s="71"/>
      <c r="CF328" s="71"/>
      <c r="CG328" s="71"/>
      <c r="CI328" s="71"/>
      <c r="CQ328" s="71"/>
      <c r="CR328" s="71"/>
      <c r="CS328" s="66">
        <v>54.14</v>
      </c>
    </row>
    <row r="329" spans="1:97">
      <c r="A329" s="71">
        <v>35854</v>
      </c>
      <c r="D329" s="71"/>
      <c r="G329" s="71"/>
      <c r="L329" s="71"/>
      <c r="M329" s="71"/>
      <c r="R329" s="71"/>
      <c r="S329" s="71"/>
      <c r="T329" s="71"/>
      <c r="U329" s="71"/>
      <c r="X329" s="71"/>
      <c r="Y329" s="71"/>
      <c r="Z329" s="71"/>
      <c r="AA329" s="71"/>
      <c r="AC329" s="71"/>
      <c r="BE329" s="71"/>
      <c r="BF329" s="71"/>
      <c r="BI329" s="71"/>
      <c r="BQ329" s="71"/>
      <c r="CA329" s="71"/>
      <c r="CD329" s="71"/>
      <c r="CE329" s="71"/>
      <c r="CF329" s="71"/>
      <c r="CG329" s="71"/>
      <c r="CI329" s="71"/>
      <c r="CQ329" s="71"/>
      <c r="CR329" s="71"/>
      <c r="CS329" s="66">
        <v>52.9</v>
      </c>
    </row>
    <row r="330" spans="1:97">
      <c r="A330" s="71">
        <v>35861</v>
      </c>
      <c r="D330" s="71"/>
      <c r="G330" s="71"/>
      <c r="L330" s="71"/>
      <c r="M330" s="71"/>
      <c r="R330" s="71"/>
      <c r="S330" s="71"/>
      <c r="T330" s="71"/>
      <c r="U330" s="71"/>
      <c r="X330" s="71"/>
      <c r="Y330" s="71"/>
      <c r="Z330" s="71"/>
      <c r="AA330" s="71"/>
      <c r="AC330" s="71"/>
      <c r="BE330" s="71"/>
      <c r="BF330" s="71"/>
      <c r="BI330" s="71"/>
      <c r="BQ330" s="71"/>
      <c r="CA330" s="71"/>
      <c r="CD330" s="71"/>
      <c r="CE330" s="71"/>
      <c r="CF330" s="71"/>
      <c r="CG330" s="71"/>
      <c r="CI330" s="71"/>
      <c r="CQ330" s="71"/>
      <c r="CR330" s="71"/>
      <c r="CS330" s="66">
        <v>53.75</v>
      </c>
    </row>
    <row r="331" spans="1:97">
      <c r="A331" s="71">
        <v>35868</v>
      </c>
      <c r="D331" s="71"/>
      <c r="G331" s="71"/>
      <c r="L331" s="71"/>
      <c r="M331" s="71"/>
      <c r="R331" s="71"/>
      <c r="S331" s="71"/>
      <c r="T331" s="71"/>
      <c r="U331" s="71"/>
      <c r="X331" s="71"/>
      <c r="Y331" s="71"/>
      <c r="Z331" s="71"/>
      <c r="AA331" s="71"/>
      <c r="AC331" s="71"/>
      <c r="BE331" s="71"/>
      <c r="BF331" s="71"/>
      <c r="BI331" s="71"/>
      <c r="BQ331" s="71"/>
      <c r="CA331" s="71"/>
      <c r="CD331" s="71"/>
      <c r="CE331" s="71"/>
      <c r="CF331" s="71"/>
      <c r="CG331" s="71"/>
      <c r="CI331" s="71"/>
      <c r="CQ331" s="71"/>
      <c r="CR331" s="71"/>
      <c r="CS331" s="66">
        <v>54.92</v>
      </c>
    </row>
    <row r="332" spans="1:97">
      <c r="A332" s="71">
        <v>35875</v>
      </c>
      <c r="D332" s="71"/>
      <c r="G332" s="71"/>
      <c r="L332" s="71"/>
      <c r="M332" s="71"/>
      <c r="R332" s="71"/>
      <c r="S332" s="71"/>
      <c r="T332" s="71"/>
      <c r="U332" s="71"/>
      <c r="X332" s="71"/>
      <c r="Y332" s="71"/>
      <c r="Z332" s="71"/>
      <c r="AA332" s="71"/>
      <c r="AC332" s="71"/>
      <c r="BE332" s="71"/>
      <c r="BF332" s="71"/>
      <c r="BI332" s="71"/>
      <c r="BQ332" s="71"/>
      <c r="CA332" s="71"/>
      <c r="CD332" s="71"/>
      <c r="CE332" s="71"/>
      <c r="CF332" s="71"/>
      <c r="CG332" s="71"/>
      <c r="CI332" s="71"/>
      <c r="CQ332" s="71"/>
      <c r="CR332" s="71"/>
      <c r="CS332" s="66">
        <v>55.75</v>
      </c>
    </row>
    <row r="333" spans="1:97">
      <c r="A333" s="71">
        <v>35882</v>
      </c>
      <c r="D333" s="71"/>
      <c r="G333" s="71"/>
      <c r="L333" s="71"/>
      <c r="M333" s="71"/>
      <c r="R333" s="71"/>
      <c r="S333" s="71"/>
      <c r="T333" s="71"/>
      <c r="U333" s="71"/>
      <c r="X333" s="71"/>
      <c r="Y333" s="71"/>
      <c r="Z333" s="71"/>
      <c r="AA333" s="71"/>
      <c r="AC333" s="71"/>
      <c r="BE333" s="71"/>
      <c r="BF333" s="71"/>
      <c r="BI333" s="71"/>
      <c r="BQ333" s="71"/>
      <c r="CA333" s="71"/>
      <c r="CD333" s="71"/>
      <c r="CE333" s="71"/>
      <c r="CF333" s="71"/>
      <c r="CG333" s="71"/>
      <c r="CI333" s="71"/>
      <c r="CQ333" s="71"/>
      <c r="CR333" s="71"/>
      <c r="CS333" s="66">
        <v>56.73</v>
      </c>
    </row>
    <row r="334" spans="1:97">
      <c r="A334" s="71">
        <v>35889</v>
      </c>
      <c r="D334" s="71"/>
      <c r="G334" s="71"/>
      <c r="L334" s="71"/>
      <c r="M334" s="71"/>
      <c r="R334" s="71"/>
      <c r="S334" s="71"/>
      <c r="T334" s="71"/>
      <c r="U334" s="71"/>
      <c r="X334" s="71"/>
      <c r="Y334" s="71"/>
      <c r="Z334" s="71"/>
      <c r="AA334" s="71"/>
      <c r="AC334" s="71"/>
      <c r="BE334" s="71"/>
      <c r="BF334" s="71"/>
      <c r="BI334" s="71"/>
      <c r="BQ334" s="71"/>
      <c r="CA334" s="71"/>
      <c r="CD334" s="71"/>
      <c r="CE334" s="71"/>
      <c r="CF334" s="71"/>
      <c r="CG334" s="71"/>
      <c r="CI334" s="71"/>
      <c r="CQ334" s="71"/>
      <c r="CR334" s="71"/>
      <c r="CS334" s="66">
        <v>57.25</v>
      </c>
    </row>
    <row r="335" spans="1:97">
      <c r="A335" s="71">
        <v>35896</v>
      </c>
      <c r="D335" s="71"/>
      <c r="G335" s="71"/>
      <c r="L335" s="71"/>
      <c r="M335" s="71"/>
      <c r="R335" s="71"/>
      <c r="S335" s="71"/>
      <c r="T335" s="71"/>
      <c r="U335" s="71"/>
      <c r="X335" s="71"/>
      <c r="Y335" s="71"/>
      <c r="Z335" s="71"/>
      <c r="AA335" s="71"/>
      <c r="AC335" s="71"/>
      <c r="BE335" s="71"/>
      <c r="BF335" s="71"/>
      <c r="BI335" s="71"/>
      <c r="BQ335" s="71"/>
      <c r="CA335" s="71"/>
      <c r="CD335" s="71"/>
      <c r="CE335" s="71"/>
      <c r="CF335" s="71"/>
      <c r="CG335" s="71"/>
      <c r="CI335" s="71"/>
      <c r="CQ335" s="71"/>
      <c r="CR335" s="71"/>
      <c r="CS335" s="66">
        <v>58</v>
      </c>
    </row>
    <row r="336" spans="1:97">
      <c r="A336" s="71">
        <v>35903</v>
      </c>
      <c r="D336" s="71"/>
      <c r="G336" s="71"/>
      <c r="L336" s="71"/>
      <c r="M336" s="71"/>
      <c r="R336" s="71"/>
      <c r="S336" s="71"/>
      <c r="T336" s="71"/>
      <c r="U336" s="71"/>
      <c r="X336" s="71"/>
      <c r="Y336" s="71"/>
      <c r="Z336" s="71"/>
      <c r="AA336" s="71"/>
      <c r="AC336" s="71"/>
      <c r="BE336" s="71"/>
      <c r="BF336" s="71"/>
      <c r="BI336" s="71"/>
      <c r="BQ336" s="71"/>
      <c r="CA336" s="71"/>
      <c r="CD336" s="71"/>
      <c r="CE336" s="71"/>
      <c r="CF336" s="71"/>
      <c r="CG336" s="71"/>
      <c r="CI336" s="71"/>
      <c r="CQ336" s="71"/>
      <c r="CR336" s="71"/>
      <c r="CS336" s="66">
        <v>58</v>
      </c>
    </row>
    <row r="337" spans="1:97">
      <c r="A337" s="71">
        <v>35910</v>
      </c>
      <c r="D337" s="71"/>
      <c r="G337" s="71"/>
      <c r="L337" s="71"/>
      <c r="M337" s="71"/>
      <c r="R337" s="71"/>
      <c r="S337" s="71"/>
      <c r="T337" s="71"/>
      <c r="U337" s="71"/>
      <c r="X337" s="71"/>
      <c r="Y337" s="71"/>
      <c r="Z337" s="71"/>
      <c r="AA337" s="71"/>
      <c r="AC337" s="71"/>
      <c r="BE337" s="71"/>
      <c r="BF337" s="71"/>
      <c r="BI337" s="71"/>
      <c r="BQ337" s="71"/>
      <c r="CA337" s="71"/>
      <c r="CD337" s="71"/>
      <c r="CE337" s="71"/>
      <c r="CF337" s="71"/>
      <c r="CG337" s="71"/>
      <c r="CI337" s="71"/>
      <c r="CQ337" s="71"/>
      <c r="CR337" s="71"/>
      <c r="CS337" s="66">
        <v>58</v>
      </c>
    </row>
    <row r="338" spans="1:97">
      <c r="A338" s="71">
        <v>35917</v>
      </c>
      <c r="D338" s="71"/>
      <c r="G338" s="71"/>
      <c r="L338" s="71"/>
      <c r="M338" s="71"/>
      <c r="R338" s="71"/>
      <c r="S338" s="71"/>
      <c r="T338" s="71"/>
      <c r="U338" s="71"/>
      <c r="X338" s="71"/>
      <c r="Y338" s="71"/>
      <c r="Z338" s="71"/>
      <c r="AA338" s="71"/>
      <c r="AC338" s="71"/>
      <c r="BE338" s="71"/>
      <c r="BF338" s="71"/>
      <c r="BI338" s="71"/>
      <c r="BQ338" s="71"/>
      <c r="CA338" s="71"/>
      <c r="CD338" s="71"/>
      <c r="CE338" s="71"/>
      <c r="CF338" s="71"/>
      <c r="CG338" s="71"/>
      <c r="CI338" s="71"/>
      <c r="CQ338" s="71"/>
      <c r="CR338" s="71"/>
      <c r="CS338" s="66">
        <v>58</v>
      </c>
    </row>
    <row r="339" spans="1:97">
      <c r="A339" s="71">
        <v>35924</v>
      </c>
      <c r="D339" s="71"/>
      <c r="G339" s="71"/>
      <c r="L339" s="71"/>
      <c r="M339" s="71"/>
      <c r="R339" s="71"/>
      <c r="S339" s="71"/>
      <c r="T339" s="71"/>
      <c r="U339" s="71"/>
      <c r="X339" s="71"/>
      <c r="Y339" s="71"/>
      <c r="Z339" s="71"/>
      <c r="AA339" s="71"/>
      <c r="AC339" s="71"/>
      <c r="BE339" s="71"/>
      <c r="BF339" s="71"/>
      <c r="BI339" s="71"/>
      <c r="BQ339" s="71"/>
      <c r="CA339" s="71"/>
      <c r="CD339" s="71"/>
      <c r="CE339" s="71"/>
      <c r="CF339" s="71"/>
      <c r="CG339" s="71"/>
      <c r="CI339" s="71"/>
      <c r="CQ339" s="71"/>
      <c r="CR339" s="71"/>
      <c r="CS339" s="66">
        <v>58.5</v>
      </c>
    </row>
    <row r="340" spans="1:97">
      <c r="A340" s="71">
        <v>35931</v>
      </c>
      <c r="D340" s="71"/>
      <c r="G340" s="71"/>
      <c r="L340" s="71"/>
      <c r="M340" s="71"/>
      <c r="R340" s="71"/>
      <c r="S340" s="71"/>
      <c r="T340" s="71"/>
      <c r="U340" s="71"/>
      <c r="X340" s="71"/>
      <c r="Y340" s="71"/>
      <c r="Z340" s="71"/>
      <c r="AA340" s="71"/>
      <c r="AC340" s="71"/>
      <c r="BE340" s="71"/>
      <c r="BF340" s="71"/>
      <c r="BI340" s="71"/>
      <c r="BQ340" s="71"/>
      <c r="CA340" s="71"/>
      <c r="CD340" s="71"/>
      <c r="CE340" s="71"/>
      <c r="CF340" s="71"/>
      <c r="CG340" s="71"/>
      <c r="CI340" s="71"/>
      <c r="CQ340" s="71"/>
      <c r="CR340" s="71"/>
      <c r="CS340" s="66">
        <v>59</v>
      </c>
    </row>
    <row r="341" spans="1:97">
      <c r="A341" s="71">
        <v>35938</v>
      </c>
      <c r="D341" s="71"/>
      <c r="G341" s="71"/>
      <c r="L341" s="71"/>
      <c r="M341" s="71"/>
      <c r="R341" s="71"/>
      <c r="S341" s="71"/>
      <c r="T341" s="71"/>
      <c r="U341" s="71"/>
      <c r="X341" s="71"/>
      <c r="Y341" s="71"/>
      <c r="Z341" s="71"/>
      <c r="AA341" s="71"/>
      <c r="AC341" s="71"/>
      <c r="BE341" s="71"/>
      <c r="BF341" s="71"/>
      <c r="BI341" s="71"/>
      <c r="BQ341" s="71"/>
      <c r="CA341" s="71"/>
      <c r="CD341" s="71"/>
      <c r="CE341" s="71"/>
      <c r="CF341" s="71"/>
      <c r="CG341" s="71"/>
      <c r="CI341" s="71"/>
      <c r="CQ341" s="71"/>
      <c r="CR341" s="71"/>
      <c r="CS341" s="66">
        <v>58.6</v>
      </c>
    </row>
    <row r="342" spans="1:97">
      <c r="A342" s="71">
        <v>35945</v>
      </c>
      <c r="D342" s="71"/>
      <c r="G342" s="71"/>
      <c r="L342" s="71"/>
      <c r="M342" s="71"/>
      <c r="R342" s="71"/>
      <c r="S342" s="71"/>
      <c r="T342" s="71"/>
      <c r="U342" s="71"/>
      <c r="X342" s="71"/>
      <c r="Y342" s="71"/>
      <c r="Z342" s="71"/>
      <c r="AA342" s="71"/>
      <c r="AC342" s="71"/>
      <c r="BE342" s="71"/>
      <c r="BF342" s="71"/>
      <c r="BI342" s="71"/>
      <c r="BQ342" s="71"/>
      <c r="CA342" s="71"/>
      <c r="CD342" s="71"/>
      <c r="CE342" s="71"/>
      <c r="CF342" s="71"/>
      <c r="CG342" s="71"/>
      <c r="CI342" s="71"/>
      <c r="CQ342" s="71"/>
      <c r="CR342" s="71"/>
      <c r="CS342" s="66">
        <v>59.38</v>
      </c>
    </row>
    <row r="343" spans="1:97">
      <c r="A343" s="71">
        <v>35952</v>
      </c>
      <c r="D343" s="71"/>
      <c r="G343" s="71"/>
      <c r="L343" s="71"/>
      <c r="M343" s="71"/>
      <c r="R343" s="71"/>
      <c r="S343" s="71"/>
      <c r="T343" s="71"/>
      <c r="U343" s="71"/>
      <c r="X343" s="71"/>
      <c r="Y343" s="71"/>
      <c r="Z343" s="71"/>
      <c r="AA343" s="71"/>
      <c r="AC343" s="71"/>
      <c r="BE343" s="71"/>
      <c r="BF343" s="71"/>
      <c r="BI343" s="71"/>
      <c r="BQ343" s="71"/>
      <c r="CA343" s="71"/>
      <c r="CD343" s="71"/>
      <c r="CE343" s="71"/>
      <c r="CF343" s="71"/>
      <c r="CG343" s="71"/>
      <c r="CI343" s="71"/>
      <c r="CQ343" s="71"/>
      <c r="CR343" s="71"/>
      <c r="CS343" s="66">
        <v>58.56</v>
      </c>
    </row>
    <row r="344" spans="1:97">
      <c r="A344" s="71">
        <v>35959</v>
      </c>
      <c r="D344" s="71"/>
      <c r="G344" s="71"/>
      <c r="L344" s="71"/>
      <c r="M344" s="71"/>
      <c r="R344" s="71"/>
      <c r="S344" s="71"/>
      <c r="T344" s="71"/>
      <c r="U344" s="71"/>
      <c r="X344" s="71"/>
      <c r="Y344" s="71"/>
      <c r="Z344" s="71"/>
      <c r="AA344" s="71"/>
      <c r="AC344" s="71"/>
      <c r="BE344" s="71"/>
      <c r="BF344" s="71"/>
      <c r="BI344" s="71"/>
      <c r="BQ344" s="71"/>
      <c r="CA344" s="71"/>
      <c r="CD344" s="71"/>
      <c r="CE344" s="71"/>
      <c r="CF344" s="71"/>
      <c r="CG344" s="71"/>
      <c r="CI344" s="71"/>
      <c r="CQ344" s="71"/>
      <c r="CR344" s="71"/>
      <c r="CS344" s="66">
        <v>60</v>
      </c>
    </row>
    <row r="345" spans="1:97">
      <c r="A345" s="71">
        <v>35966</v>
      </c>
      <c r="D345" s="71"/>
      <c r="G345" s="71"/>
      <c r="L345" s="71"/>
      <c r="M345" s="71"/>
      <c r="R345" s="71"/>
      <c r="S345" s="71"/>
      <c r="T345" s="71"/>
      <c r="U345" s="71"/>
      <c r="X345" s="71"/>
      <c r="Y345" s="71"/>
      <c r="Z345" s="71"/>
      <c r="AA345" s="71"/>
      <c r="AC345" s="71"/>
      <c r="BE345" s="71"/>
      <c r="BF345" s="71"/>
      <c r="BI345" s="71"/>
      <c r="BQ345" s="71"/>
      <c r="CA345" s="71"/>
      <c r="CD345" s="71"/>
      <c r="CE345" s="71"/>
      <c r="CF345" s="71"/>
      <c r="CG345" s="71"/>
      <c r="CI345" s="71"/>
      <c r="CQ345" s="71"/>
      <c r="CR345" s="71"/>
      <c r="CS345" s="66">
        <v>59.87</v>
      </c>
    </row>
    <row r="346" spans="1:97">
      <c r="A346" s="71">
        <v>35973</v>
      </c>
      <c r="D346" s="71"/>
      <c r="G346" s="71"/>
      <c r="L346" s="71"/>
      <c r="M346" s="71"/>
      <c r="R346" s="71"/>
      <c r="S346" s="71"/>
      <c r="T346" s="71"/>
      <c r="U346" s="71"/>
      <c r="X346" s="71"/>
      <c r="Y346" s="71"/>
      <c r="Z346" s="71"/>
      <c r="AA346" s="71"/>
      <c r="AC346" s="71"/>
      <c r="BE346" s="71"/>
      <c r="BF346" s="71"/>
      <c r="BI346" s="71"/>
      <c r="BQ346" s="71"/>
      <c r="CA346" s="71"/>
      <c r="CD346" s="71"/>
      <c r="CE346" s="71"/>
      <c r="CF346" s="71"/>
      <c r="CG346" s="71"/>
      <c r="CI346" s="71"/>
      <c r="CQ346" s="71"/>
      <c r="CR346" s="71"/>
      <c r="CS346" s="66">
        <v>61.1</v>
      </c>
    </row>
    <row r="347" spans="1:97">
      <c r="A347" s="71">
        <v>35980</v>
      </c>
      <c r="D347" s="71"/>
      <c r="G347" s="71"/>
      <c r="L347" s="71"/>
      <c r="M347" s="71"/>
      <c r="R347" s="71"/>
      <c r="S347" s="71"/>
      <c r="T347" s="71"/>
      <c r="U347" s="71"/>
      <c r="X347" s="71"/>
      <c r="Y347" s="71"/>
      <c r="Z347" s="71"/>
      <c r="AA347" s="71"/>
      <c r="AC347" s="71"/>
      <c r="BE347" s="71"/>
      <c r="BF347" s="71"/>
      <c r="BI347" s="71"/>
      <c r="BQ347" s="71"/>
      <c r="CA347" s="71"/>
      <c r="CD347" s="71"/>
      <c r="CE347" s="71"/>
      <c r="CF347" s="71"/>
      <c r="CG347" s="71"/>
      <c r="CI347" s="71"/>
      <c r="CQ347" s="71"/>
      <c r="CR347" s="71"/>
      <c r="CS347" s="66">
        <v>61.6</v>
      </c>
    </row>
    <row r="348" spans="1:97">
      <c r="A348" s="71">
        <v>35987</v>
      </c>
      <c r="D348" s="71"/>
      <c r="G348" s="71"/>
      <c r="L348" s="71"/>
      <c r="M348" s="71"/>
      <c r="R348" s="71"/>
      <c r="S348" s="71"/>
      <c r="T348" s="71"/>
      <c r="U348" s="71"/>
      <c r="X348" s="71"/>
      <c r="Y348" s="71"/>
      <c r="Z348" s="71"/>
      <c r="AA348" s="71"/>
      <c r="AC348" s="71"/>
      <c r="BE348" s="71"/>
      <c r="BF348" s="71"/>
      <c r="BI348" s="71"/>
      <c r="BQ348" s="71"/>
      <c r="CA348" s="71"/>
      <c r="CD348" s="71"/>
      <c r="CE348" s="71"/>
      <c r="CF348" s="71"/>
      <c r="CG348" s="71"/>
      <c r="CI348" s="71"/>
      <c r="CQ348" s="71"/>
      <c r="CR348" s="71"/>
      <c r="CS348" s="66">
        <v>62</v>
      </c>
    </row>
    <row r="349" spans="1:97">
      <c r="A349" s="71">
        <v>35994</v>
      </c>
      <c r="D349" s="71"/>
      <c r="G349" s="71"/>
      <c r="L349" s="71"/>
      <c r="M349" s="71"/>
      <c r="R349" s="71"/>
      <c r="S349" s="71"/>
      <c r="T349" s="71"/>
      <c r="U349" s="71"/>
      <c r="X349" s="71"/>
      <c r="Y349" s="71"/>
      <c r="Z349" s="71"/>
      <c r="AA349" s="71"/>
      <c r="AC349" s="71"/>
      <c r="BE349" s="71"/>
      <c r="BF349" s="71"/>
      <c r="BI349" s="71"/>
      <c r="BQ349" s="71"/>
      <c r="CA349" s="71"/>
      <c r="CD349" s="71"/>
      <c r="CE349" s="71"/>
      <c r="CF349" s="71"/>
      <c r="CG349" s="71"/>
      <c r="CI349" s="71"/>
      <c r="CQ349" s="71"/>
      <c r="CR349" s="71"/>
      <c r="CS349" s="66">
        <v>62</v>
      </c>
    </row>
    <row r="350" spans="1:97">
      <c r="A350" s="71">
        <v>36001</v>
      </c>
      <c r="D350" s="71"/>
      <c r="G350" s="71"/>
      <c r="L350" s="71"/>
      <c r="M350" s="71"/>
      <c r="R350" s="71"/>
      <c r="S350" s="71"/>
      <c r="T350" s="71"/>
      <c r="U350" s="71"/>
      <c r="X350" s="71"/>
      <c r="Y350" s="71"/>
      <c r="Z350" s="71"/>
      <c r="AA350" s="71"/>
      <c r="AC350" s="71"/>
      <c r="BE350" s="71"/>
      <c r="BF350" s="71"/>
      <c r="BI350" s="71"/>
      <c r="BQ350" s="71"/>
      <c r="CA350" s="71"/>
      <c r="CD350" s="71"/>
      <c r="CE350" s="71"/>
      <c r="CF350" s="71"/>
      <c r="CG350" s="71"/>
      <c r="CI350" s="71"/>
      <c r="CQ350" s="71"/>
      <c r="CR350" s="71"/>
      <c r="CS350" s="66">
        <v>61.93</v>
      </c>
    </row>
    <row r="351" spans="1:97">
      <c r="A351" s="71">
        <v>36008</v>
      </c>
      <c r="D351" s="71"/>
      <c r="G351" s="71"/>
      <c r="L351" s="71"/>
      <c r="M351" s="71"/>
      <c r="R351" s="71"/>
      <c r="S351" s="71"/>
      <c r="T351" s="71"/>
      <c r="U351" s="71"/>
      <c r="X351" s="71"/>
      <c r="Y351" s="71"/>
      <c r="Z351" s="71"/>
      <c r="AA351" s="71"/>
      <c r="AC351" s="71"/>
      <c r="BE351" s="71"/>
      <c r="BF351" s="71"/>
      <c r="BI351" s="71"/>
      <c r="BQ351" s="71"/>
      <c r="CA351" s="71"/>
      <c r="CD351" s="71"/>
      <c r="CE351" s="71"/>
      <c r="CF351" s="71"/>
      <c r="CG351" s="71"/>
      <c r="CI351" s="71"/>
      <c r="CQ351" s="71"/>
      <c r="CR351" s="71"/>
      <c r="CS351" s="66">
        <v>62.83</v>
      </c>
    </row>
    <row r="352" spans="1:97">
      <c r="A352" s="71">
        <v>36015</v>
      </c>
      <c r="D352" s="71"/>
      <c r="G352" s="71"/>
      <c r="L352" s="71"/>
      <c r="M352" s="71"/>
      <c r="R352" s="71"/>
      <c r="S352" s="71"/>
      <c r="T352" s="71"/>
      <c r="U352" s="71"/>
      <c r="X352" s="71"/>
      <c r="Y352" s="71"/>
      <c r="Z352" s="71"/>
      <c r="AA352" s="71"/>
      <c r="AC352" s="71"/>
      <c r="BE352" s="71"/>
      <c r="BF352" s="71"/>
      <c r="BI352" s="71"/>
      <c r="BQ352" s="71"/>
      <c r="CA352" s="71"/>
      <c r="CD352" s="71"/>
      <c r="CE352" s="71"/>
      <c r="CF352" s="71"/>
      <c r="CG352" s="71"/>
      <c r="CI352" s="71"/>
      <c r="CQ352" s="71"/>
      <c r="CR352" s="71"/>
      <c r="CS352" s="66">
        <v>63.2</v>
      </c>
    </row>
    <row r="353" spans="1:97">
      <c r="A353" s="71">
        <v>36022</v>
      </c>
      <c r="D353" s="71"/>
      <c r="G353" s="71"/>
      <c r="L353" s="71"/>
      <c r="M353" s="71"/>
      <c r="R353" s="71"/>
      <c r="S353" s="71"/>
      <c r="T353" s="71"/>
      <c r="U353" s="71"/>
      <c r="X353" s="71"/>
      <c r="Y353" s="71"/>
      <c r="Z353" s="71"/>
      <c r="AA353" s="71"/>
      <c r="AC353" s="71"/>
      <c r="BE353" s="71"/>
      <c r="BF353" s="71"/>
      <c r="BI353" s="71"/>
      <c r="BQ353" s="71"/>
      <c r="CA353" s="71"/>
      <c r="CD353" s="71"/>
      <c r="CE353" s="71"/>
      <c r="CF353" s="71"/>
      <c r="CG353" s="71"/>
      <c r="CI353" s="71"/>
      <c r="CQ353" s="71"/>
      <c r="CR353" s="71"/>
      <c r="CS353" s="66">
        <v>63</v>
      </c>
    </row>
    <row r="354" spans="1:97">
      <c r="A354" s="71">
        <v>36029</v>
      </c>
      <c r="D354" s="71"/>
      <c r="G354" s="71"/>
      <c r="L354" s="71"/>
      <c r="M354" s="71"/>
      <c r="R354" s="71"/>
      <c r="S354" s="71"/>
      <c r="T354" s="71"/>
      <c r="U354" s="71"/>
      <c r="X354" s="71"/>
      <c r="Y354" s="71"/>
      <c r="Z354" s="71"/>
      <c r="AA354" s="71"/>
      <c r="AC354" s="71"/>
      <c r="BE354" s="71"/>
      <c r="BF354" s="71"/>
      <c r="BI354" s="71"/>
      <c r="BQ354" s="71"/>
      <c r="CA354" s="71"/>
      <c r="CD354" s="71"/>
      <c r="CE354" s="71"/>
      <c r="CF354" s="71"/>
      <c r="CG354" s="71"/>
      <c r="CI354" s="71"/>
      <c r="CQ354" s="71"/>
      <c r="CR354" s="71"/>
      <c r="CS354" s="66">
        <v>63.71</v>
      </c>
    </row>
    <row r="355" spans="1:97">
      <c r="A355" s="71">
        <v>36036</v>
      </c>
      <c r="D355" s="71"/>
      <c r="G355" s="71"/>
      <c r="L355" s="71"/>
      <c r="M355" s="71"/>
      <c r="R355" s="71"/>
      <c r="S355" s="71"/>
      <c r="T355" s="71"/>
      <c r="U355" s="71"/>
      <c r="X355" s="71"/>
      <c r="Y355" s="71"/>
      <c r="Z355" s="71"/>
      <c r="AA355" s="71"/>
      <c r="AC355" s="71"/>
      <c r="BE355" s="71"/>
      <c r="BF355" s="71"/>
      <c r="BI355" s="71"/>
      <c r="BQ355" s="71"/>
      <c r="CA355" s="71"/>
      <c r="CD355" s="71"/>
      <c r="CE355" s="71"/>
      <c r="CF355" s="71"/>
      <c r="CG355" s="71"/>
      <c r="CI355" s="71"/>
      <c r="CQ355" s="71"/>
      <c r="CR355" s="71"/>
      <c r="CS355" s="66">
        <v>63</v>
      </c>
    </row>
    <row r="356" spans="1:97">
      <c r="A356" s="71">
        <v>36043</v>
      </c>
      <c r="D356" s="71"/>
      <c r="G356" s="71"/>
      <c r="L356" s="71"/>
      <c r="M356" s="71"/>
      <c r="R356" s="71"/>
      <c r="S356" s="71"/>
      <c r="T356" s="71"/>
      <c r="U356" s="71"/>
      <c r="X356" s="71"/>
      <c r="Y356" s="71"/>
      <c r="Z356" s="71"/>
      <c r="AA356" s="71"/>
      <c r="AC356" s="71"/>
      <c r="BE356" s="71"/>
      <c r="BF356" s="71"/>
      <c r="BI356" s="71"/>
      <c r="BQ356" s="71"/>
      <c r="CA356" s="71"/>
      <c r="CD356" s="71"/>
      <c r="CE356" s="71"/>
      <c r="CF356" s="71"/>
      <c r="CG356" s="71"/>
      <c r="CI356" s="71"/>
      <c r="CQ356" s="71"/>
      <c r="CR356" s="71"/>
      <c r="CS356" s="66">
        <v>64.38</v>
      </c>
    </row>
    <row r="357" spans="1:97">
      <c r="A357" s="71">
        <v>36050</v>
      </c>
      <c r="D357" s="71"/>
      <c r="G357" s="71"/>
      <c r="L357" s="71"/>
      <c r="M357" s="71"/>
      <c r="R357" s="71"/>
      <c r="S357" s="71"/>
      <c r="T357" s="71"/>
      <c r="U357" s="71"/>
      <c r="X357" s="71"/>
      <c r="Y357" s="71"/>
      <c r="Z357" s="71"/>
      <c r="AA357" s="71"/>
      <c r="AC357" s="71"/>
      <c r="BE357" s="71"/>
      <c r="BF357" s="71"/>
      <c r="BI357" s="71"/>
      <c r="BQ357" s="71"/>
      <c r="CA357" s="71"/>
      <c r="CD357" s="71"/>
      <c r="CE357" s="71"/>
      <c r="CF357" s="71"/>
      <c r="CG357" s="71"/>
      <c r="CI357" s="71"/>
      <c r="CQ357" s="71"/>
      <c r="CR357" s="71"/>
      <c r="CS357" s="66">
        <v>65.53</v>
      </c>
    </row>
    <row r="358" spans="1:97">
      <c r="A358" s="71">
        <v>36057</v>
      </c>
      <c r="D358" s="71"/>
      <c r="G358" s="71"/>
      <c r="L358" s="71"/>
      <c r="M358" s="71"/>
      <c r="R358" s="71"/>
      <c r="S358" s="71"/>
      <c r="T358" s="71"/>
      <c r="U358" s="71"/>
      <c r="X358" s="71"/>
      <c r="Y358" s="71"/>
      <c r="Z358" s="71"/>
      <c r="AA358" s="71"/>
      <c r="AC358" s="71"/>
      <c r="BE358" s="71"/>
      <c r="BF358" s="71"/>
      <c r="BI358" s="71"/>
      <c r="BQ358" s="71"/>
      <c r="CA358" s="71"/>
      <c r="CD358" s="71"/>
      <c r="CE358" s="71"/>
      <c r="CF358" s="71"/>
      <c r="CG358" s="71"/>
      <c r="CI358" s="71"/>
      <c r="CQ358" s="71"/>
      <c r="CR358" s="71"/>
      <c r="CS358" s="66">
        <v>65.5</v>
      </c>
    </row>
    <row r="359" spans="1:97">
      <c r="A359" s="71">
        <v>36064</v>
      </c>
      <c r="D359" s="71"/>
      <c r="G359" s="71"/>
      <c r="L359" s="71"/>
      <c r="M359" s="71"/>
      <c r="R359" s="71"/>
      <c r="S359" s="71"/>
      <c r="T359" s="71"/>
      <c r="U359" s="71"/>
      <c r="X359" s="71"/>
      <c r="Y359" s="71"/>
      <c r="Z359" s="71"/>
      <c r="AA359" s="71"/>
      <c r="AC359" s="71"/>
      <c r="BE359" s="71"/>
      <c r="BF359" s="71"/>
      <c r="BI359" s="71"/>
      <c r="BQ359" s="71"/>
      <c r="CA359" s="71"/>
      <c r="CD359" s="71"/>
      <c r="CE359" s="71"/>
      <c r="CF359" s="71"/>
      <c r="CG359" s="71"/>
      <c r="CI359" s="71"/>
      <c r="CQ359" s="71"/>
      <c r="CR359" s="71"/>
      <c r="CS359" s="66">
        <v>67.88</v>
      </c>
    </row>
    <row r="360" spans="1:97">
      <c r="A360" s="71">
        <v>36071</v>
      </c>
      <c r="D360" s="71"/>
      <c r="G360" s="71"/>
      <c r="L360" s="71"/>
      <c r="M360" s="71"/>
      <c r="R360" s="71"/>
      <c r="S360" s="71"/>
      <c r="T360" s="71"/>
      <c r="U360" s="71"/>
      <c r="X360" s="71"/>
      <c r="Y360" s="71"/>
      <c r="Z360" s="71"/>
      <c r="AA360" s="71"/>
      <c r="AC360" s="71"/>
      <c r="BE360" s="71"/>
      <c r="BF360" s="71"/>
      <c r="BI360" s="71"/>
      <c r="BQ360" s="71"/>
      <c r="CA360" s="71"/>
      <c r="CD360" s="71"/>
      <c r="CE360" s="71"/>
      <c r="CF360" s="71"/>
      <c r="CG360" s="71"/>
      <c r="CI360" s="71"/>
      <c r="CQ360" s="71"/>
      <c r="CR360" s="71"/>
      <c r="CS360" s="66">
        <v>67.680000000000007</v>
      </c>
    </row>
    <row r="361" spans="1:97">
      <c r="A361" s="71">
        <v>36078</v>
      </c>
      <c r="D361" s="71"/>
      <c r="G361" s="71"/>
      <c r="L361" s="71"/>
      <c r="M361" s="71"/>
      <c r="R361" s="71"/>
      <c r="S361" s="71"/>
      <c r="T361" s="71"/>
      <c r="U361" s="71"/>
      <c r="X361" s="71"/>
      <c r="Y361" s="71"/>
      <c r="Z361" s="71"/>
      <c r="AA361" s="71"/>
      <c r="AC361" s="71"/>
      <c r="BE361" s="71"/>
      <c r="BF361" s="71"/>
      <c r="BI361" s="71"/>
      <c r="BQ361" s="71"/>
      <c r="CA361" s="71"/>
      <c r="CD361" s="71"/>
      <c r="CE361" s="71"/>
      <c r="CF361" s="71"/>
      <c r="CG361" s="71"/>
      <c r="CI361" s="71"/>
      <c r="CQ361" s="71"/>
      <c r="CR361" s="71"/>
      <c r="CS361" s="66">
        <v>69.86</v>
      </c>
    </row>
    <row r="362" spans="1:97">
      <c r="A362" s="71">
        <v>36085</v>
      </c>
      <c r="D362" s="71"/>
      <c r="G362" s="71"/>
      <c r="L362" s="71"/>
      <c r="M362" s="71"/>
      <c r="R362" s="71"/>
      <c r="S362" s="71"/>
      <c r="T362" s="71"/>
      <c r="U362" s="71"/>
      <c r="X362" s="71"/>
      <c r="Y362" s="71"/>
      <c r="Z362" s="71"/>
      <c r="AA362" s="71"/>
      <c r="AC362" s="71"/>
      <c r="BE362" s="71"/>
      <c r="BF362" s="71"/>
      <c r="BI362" s="71"/>
      <c r="BQ362" s="71"/>
      <c r="CA362" s="71"/>
      <c r="CD362" s="71"/>
      <c r="CE362" s="71"/>
      <c r="CF362" s="71"/>
      <c r="CG362" s="71"/>
      <c r="CI362" s="71"/>
      <c r="CQ362" s="71"/>
      <c r="CR362" s="71"/>
      <c r="CS362" s="66">
        <v>72.150000000000006</v>
      </c>
    </row>
    <row r="363" spans="1:97">
      <c r="A363" s="71">
        <v>36092</v>
      </c>
      <c r="D363" s="71"/>
      <c r="G363" s="71"/>
      <c r="L363" s="71"/>
      <c r="M363" s="71"/>
      <c r="R363" s="71"/>
      <c r="S363" s="71"/>
      <c r="T363" s="71"/>
      <c r="U363" s="71"/>
      <c r="X363" s="71"/>
      <c r="Y363" s="71"/>
      <c r="Z363" s="71"/>
      <c r="AA363" s="71"/>
      <c r="AC363" s="71"/>
      <c r="BE363" s="71"/>
      <c r="BF363" s="71"/>
      <c r="BI363" s="71"/>
      <c r="BQ363" s="71"/>
      <c r="CA363" s="71"/>
      <c r="CD363" s="71"/>
      <c r="CE363" s="71"/>
      <c r="CF363" s="71"/>
      <c r="CG363" s="71"/>
      <c r="CI363" s="71"/>
      <c r="CQ363" s="71"/>
      <c r="CR363" s="71"/>
      <c r="CS363" s="66">
        <v>72.33</v>
      </c>
    </row>
    <row r="364" spans="1:97">
      <c r="A364" s="71">
        <v>36099</v>
      </c>
      <c r="D364" s="71"/>
      <c r="G364" s="71"/>
      <c r="L364" s="71"/>
      <c r="M364" s="71"/>
      <c r="R364" s="71"/>
      <c r="S364" s="71"/>
      <c r="T364" s="71"/>
      <c r="U364" s="71"/>
      <c r="X364" s="71"/>
      <c r="Y364" s="71"/>
      <c r="Z364" s="71"/>
      <c r="AA364" s="71"/>
      <c r="AC364" s="71"/>
      <c r="BE364" s="71"/>
      <c r="BF364" s="71"/>
      <c r="BI364" s="71"/>
      <c r="BQ364" s="71"/>
      <c r="CA364" s="71"/>
      <c r="CD364" s="71"/>
      <c r="CE364" s="71"/>
      <c r="CF364" s="71"/>
      <c r="CG364" s="71"/>
      <c r="CI364" s="71"/>
      <c r="CQ364" s="71"/>
      <c r="CR364" s="71"/>
      <c r="CS364" s="66">
        <v>74.22</v>
      </c>
    </row>
    <row r="365" spans="1:97">
      <c r="A365" s="71">
        <v>36106</v>
      </c>
      <c r="D365" s="71"/>
      <c r="G365" s="71"/>
      <c r="L365" s="71"/>
      <c r="M365" s="71"/>
      <c r="R365" s="71"/>
      <c r="S365" s="71"/>
      <c r="T365" s="71"/>
      <c r="U365" s="71"/>
      <c r="X365" s="71"/>
      <c r="Y365" s="71"/>
      <c r="Z365" s="71"/>
      <c r="AA365" s="71"/>
      <c r="AC365" s="71"/>
      <c r="BE365" s="71"/>
      <c r="BF365" s="71"/>
      <c r="BI365" s="71"/>
      <c r="BQ365" s="71"/>
      <c r="CA365" s="71"/>
      <c r="CD365" s="71"/>
      <c r="CE365" s="71"/>
      <c r="CF365" s="71"/>
      <c r="CG365" s="71"/>
      <c r="CI365" s="71"/>
      <c r="CQ365" s="71"/>
      <c r="CR365" s="71"/>
      <c r="CS365" s="66">
        <v>73.58</v>
      </c>
    </row>
    <row r="366" spans="1:97">
      <c r="A366" s="71">
        <v>36113</v>
      </c>
      <c r="D366" s="71"/>
      <c r="G366" s="71"/>
      <c r="L366" s="71"/>
      <c r="M366" s="71"/>
      <c r="R366" s="71"/>
      <c r="S366" s="71"/>
      <c r="T366" s="71"/>
      <c r="U366" s="71"/>
      <c r="X366" s="71"/>
      <c r="Y366" s="71"/>
      <c r="Z366" s="71"/>
      <c r="AA366" s="71"/>
      <c r="AC366" s="71"/>
      <c r="BE366" s="71"/>
      <c r="BF366" s="71"/>
      <c r="BI366" s="71"/>
      <c r="BQ366" s="71"/>
      <c r="CA366" s="71"/>
      <c r="CD366" s="71"/>
      <c r="CE366" s="71"/>
      <c r="CF366" s="71"/>
      <c r="CG366" s="71"/>
      <c r="CI366" s="71"/>
      <c r="CQ366" s="71"/>
      <c r="CR366" s="71"/>
      <c r="CS366" s="66">
        <v>71.290000000000006</v>
      </c>
    </row>
    <row r="367" spans="1:97">
      <c r="A367" s="71">
        <v>36120</v>
      </c>
      <c r="D367" s="71"/>
      <c r="G367" s="71"/>
      <c r="L367" s="71"/>
      <c r="M367" s="71"/>
      <c r="R367" s="71"/>
      <c r="S367" s="71"/>
      <c r="T367" s="71"/>
      <c r="U367" s="71"/>
      <c r="X367" s="71"/>
      <c r="Y367" s="71"/>
      <c r="Z367" s="71"/>
      <c r="AA367" s="71"/>
      <c r="AC367" s="71"/>
      <c r="BE367" s="71"/>
      <c r="BF367" s="71"/>
      <c r="BI367" s="71"/>
      <c r="BQ367" s="71"/>
      <c r="CA367" s="71"/>
      <c r="CD367" s="71"/>
      <c r="CE367" s="71"/>
      <c r="CF367" s="71"/>
      <c r="CG367" s="71"/>
      <c r="CI367" s="71"/>
      <c r="CQ367" s="71"/>
      <c r="CR367" s="71"/>
      <c r="CS367" s="66">
        <v>72.540000000000006</v>
      </c>
    </row>
    <row r="368" spans="1:97">
      <c r="A368" s="71">
        <v>36127</v>
      </c>
      <c r="D368" s="71"/>
      <c r="G368" s="71"/>
      <c r="L368" s="71"/>
      <c r="M368" s="71"/>
      <c r="R368" s="71"/>
      <c r="S368" s="71"/>
      <c r="T368" s="71"/>
      <c r="U368" s="71"/>
      <c r="X368" s="71"/>
      <c r="Y368" s="71"/>
      <c r="Z368" s="71"/>
      <c r="AA368" s="71"/>
      <c r="AC368" s="71"/>
      <c r="BE368" s="71"/>
      <c r="BF368" s="71"/>
      <c r="BI368" s="71"/>
      <c r="BQ368" s="71"/>
      <c r="CA368" s="71"/>
      <c r="CD368" s="71"/>
      <c r="CE368" s="71"/>
      <c r="CF368" s="71"/>
      <c r="CG368" s="71"/>
      <c r="CI368" s="71"/>
      <c r="CQ368" s="71"/>
      <c r="CR368" s="71"/>
      <c r="CS368" s="66">
        <v>73</v>
      </c>
    </row>
    <row r="369" spans="1:98">
      <c r="A369" s="71">
        <v>36134</v>
      </c>
      <c r="D369" s="71"/>
      <c r="G369" s="71"/>
      <c r="L369" s="71"/>
      <c r="M369" s="71"/>
      <c r="R369" s="71"/>
      <c r="S369" s="71"/>
      <c r="T369" s="71"/>
      <c r="U369" s="71"/>
      <c r="X369" s="71"/>
      <c r="Y369" s="71"/>
      <c r="Z369" s="71"/>
      <c r="AA369" s="71"/>
      <c r="AC369" s="71"/>
      <c r="BE369" s="71"/>
      <c r="BF369" s="71"/>
      <c r="BI369" s="71"/>
      <c r="BQ369" s="71"/>
      <c r="CA369" s="71"/>
      <c r="CD369" s="71"/>
      <c r="CE369" s="71"/>
      <c r="CF369" s="71"/>
      <c r="CG369" s="71"/>
      <c r="CI369" s="71"/>
      <c r="CQ369" s="71"/>
      <c r="CR369" s="71"/>
      <c r="CS369" s="66">
        <v>72.069999999999993</v>
      </c>
    </row>
    <row r="370" spans="1:98">
      <c r="A370" s="71">
        <v>36141</v>
      </c>
      <c r="D370" s="71"/>
      <c r="G370" s="71"/>
      <c r="L370" s="71"/>
      <c r="M370" s="71"/>
      <c r="R370" s="71"/>
      <c r="S370" s="71"/>
      <c r="T370" s="71"/>
      <c r="U370" s="71"/>
      <c r="X370" s="71"/>
      <c r="Y370" s="71"/>
      <c r="Z370" s="71"/>
      <c r="AA370" s="71"/>
      <c r="AC370" s="71"/>
      <c r="BE370" s="71"/>
      <c r="BF370" s="71"/>
      <c r="BI370" s="71"/>
      <c r="BQ370" s="71"/>
      <c r="CA370" s="71"/>
      <c r="CD370" s="71"/>
      <c r="CE370" s="71"/>
      <c r="CF370" s="71"/>
      <c r="CG370" s="71"/>
      <c r="CI370" s="71"/>
      <c r="CQ370" s="71"/>
      <c r="CR370" s="71"/>
      <c r="CS370" s="66">
        <v>73</v>
      </c>
    </row>
    <row r="371" spans="1:98">
      <c r="A371" s="71">
        <v>36148</v>
      </c>
      <c r="D371" s="71"/>
      <c r="G371" s="71"/>
      <c r="L371" s="71"/>
      <c r="M371" s="71"/>
      <c r="R371" s="71"/>
      <c r="S371" s="71"/>
      <c r="T371" s="71"/>
      <c r="U371" s="71"/>
      <c r="X371" s="71"/>
      <c r="Y371" s="71"/>
      <c r="Z371" s="71"/>
      <c r="AA371" s="71"/>
      <c r="AC371" s="71"/>
      <c r="BE371" s="71"/>
      <c r="BF371" s="71"/>
      <c r="BI371" s="71"/>
      <c r="BQ371" s="71"/>
      <c r="CA371" s="71"/>
      <c r="CD371" s="71"/>
      <c r="CE371" s="71"/>
      <c r="CF371" s="71"/>
      <c r="CG371" s="71"/>
      <c r="CI371" s="71"/>
      <c r="CQ371" s="71"/>
      <c r="CR371" s="71"/>
      <c r="CS371" s="66">
        <v>69.53</v>
      </c>
    </row>
    <row r="372" spans="1:98">
      <c r="A372" s="71">
        <v>36155</v>
      </c>
      <c r="D372" s="71"/>
      <c r="G372" s="71"/>
      <c r="L372" s="71"/>
      <c r="M372" s="71"/>
      <c r="R372" s="71"/>
      <c r="S372" s="71"/>
      <c r="T372" s="71"/>
      <c r="U372" s="71"/>
      <c r="X372" s="71"/>
      <c r="Y372" s="71"/>
      <c r="Z372" s="71"/>
      <c r="AA372" s="71"/>
      <c r="AC372" s="71"/>
      <c r="BE372" s="71"/>
      <c r="BF372" s="71"/>
      <c r="BI372" s="71"/>
      <c r="BQ372" s="71"/>
      <c r="CA372" s="71"/>
      <c r="CD372" s="71"/>
      <c r="CE372" s="71"/>
      <c r="CF372" s="71"/>
      <c r="CG372" s="71"/>
      <c r="CI372" s="71"/>
      <c r="CQ372" s="71"/>
      <c r="CR372" s="71"/>
      <c r="CS372" s="66">
        <v>65.5</v>
      </c>
    </row>
    <row r="373" spans="1:98">
      <c r="A373" s="71">
        <v>36162</v>
      </c>
      <c r="D373" s="71"/>
      <c r="G373" s="71"/>
      <c r="L373" s="71"/>
      <c r="M373" s="71"/>
      <c r="R373" s="71"/>
      <c r="S373" s="71"/>
      <c r="T373" s="71"/>
      <c r="U373" s="71"/>
      <c r="X373" s="71"/>
      <c r="Y373" s="71"/>
      <c r="Z373" s="71"/>
      <c r="AA373" s="71"/>
      <c r="AC373" s="71"/>
      <c r="BE373" s="71"/>
      <c r="BF373" s="71"/>
      <c r="BI373" s="71"/>
      <c r="BQ373" s="71"/>
      <c r="CA373" s="71"/>
      <c r="CD373" s="71"/>
      <c r="CE373" s="71"/>
      <c r="CF373" s="71"/>
      <c r="CG373" s="71"/>
      <c r="CI373" s="71"/>
      <c r="CQ373" s="71"/>
      <c r="CR373" s="71"/>
      <c r="CS373" s="66">
        <v>63.33</v>
      </c>
    </row>
    <row r="374" spans="1:98">
      <c r="A374" s="71">
        <v>36169</v>
      </c>
      <c r="D374" s="71"/>
      <c r="G374" s="71"/>
      <c r="L374" s="71"/>
      <c r="M374" s="71"/>
      <c r="R374" s="71"/>
      <c r="S374" s="71"/>
      <c r="T374" s="71"/>
      <c r="U374" s="71"/>
      <c r="X374" s="71"/>
      <c r="Y374" s="71"/>
      <c r="Z374" s="71"/>
      <c r="AA374" s="71"/>
      <c r="AC374" s="71"/>
      <c r="AF374" s="15">
        <v>95.45</v>
      </c>
      <c r="BE374" s="71"/>
      <c r="BF374" s="71"/>
      <c r="BH374" s="15">
        <v>21.48</v>
      </c>
      <c r="BI374" s="71"/>
      <c r="BQ374" s="71"/>
      <c r="BX374" s="15">
        <v>21.5</v>
      </c>
      <c r="CA374" s="71"/>
      <c r="CD374" s="71"/>
      <c r="CE374" s="71"/>
      <c r="CF374" s="71"/>
      <c r="CG374" s="71"/>
      <c r="CI374" s="71"/>
      <c r="CQ374" s="71"/>
      <c r="CR374" s="71"/>
      <c r="CS374" s="66">
        <v>59.8</v>
      </c>
      <c r="CT374" s="16">
        <v>59.6</v>
      </c>
    </row>
    <row r="375" spans="1:98">
      <c r="A375" s="71">
        <v>36176</v>
      </c>
      <c r="D375" s="71"/>
      <c r="G375" s="71"/>
      <c r="L375" s="71"/>
      <c r="M375" s="71"/>
      <c r="R375" s="71"/>
      <c r="S375" s="71"/>
      <c r="T375" s="71"/>
      <c r="U375" s="71"/>
      <c r="X375" s="71"/>
      <c r="Y375" s="71"/>
      <c r="Z375" s="71"/>
      <c r="AA375" s="71"/>
      <c r="AC375" s="71"/>
      <c r="AF375" s="15">
        <v>94.38</v>
      </c>
      <c r="BE375" s="71"/>
      <c r="BF375" s="71"/>
      <c r="BH375" s="15">
        <v>19.309999999999999</v>
      </c>
      <c r="BI375" s="71"/>
      <c r="BQ375" s="71"/>
      <c r="BX375" s="15">
        <v>18.559999999999999</v>
      </c>
      <c r="CA375" s="71"/>
      <c r="CD375" s="71"/>
      <c r="CE375" s="71"/>
      <c r="CF375" s="71"/>
      <c r="CG375" s="71"/>
      <c r="CI375" s="71"/>
      <c r="CQ375" s="71"/>
      <c r="CR375" s="71"/>
      <c r="CS375" s="66">
        <v>57.4</v>
      </c>
      <c r="CT375" s="16">
        <v>57.4</v>
      </c>
    </row>
    <row r="376" spans="1:98">
      <c r="A376" s="71">
        <v>36183</v>
      </c>
      <c r="D376" s="71"/>
      <c r="G376" s="71"/>
      <c r="L376" s="71"/>
      <c r="M376" s="71"/>
      <c r="R376" s="71"/>
      <c r="S376" s="71"/>
      <c r="T376" s="71"/>
      <c r="U376" s="71"/>
      <c r="X376" s="71"/>
      <c r="Y376" s="71"/>
      <c r="Z376" s="71"/>
      <c r="AA376" s="71"/>
      <c r="AC376" s="71"/>
      <c r="AF376" s="15">
        <v>96.95</v>
      </c>
      <c r="BE376" s="71"/>
      <c r="BF376" s="71"/>
      <c r="BH376" s="15">
        <v>14.76</v>
      </c>
      <c r="BI376" s="71"/>
      <c r="BQ376" s="71"/>
      <c r="BX376" s="15">
        <v>18.5</v>
      </c>
      <c r="CA376" s="71"/>
      <c r="CD376" s="71"/>
      <c r="CE376" s="71"/>
      <c r="CF376" s="71"/>
      <c r="CG376" s="71"/>
      <c r="CI376" s="71"/>
      <c r="CQ376" s="71"/>
      <c r="CR376" s="71"/>
      <c r="CS376" s="66">
        <v>55</v>
      </c>
      <c r="CT376" s="16">
        <v>57</v>
      </c>
    </row>
    <row r="377" spans="1:98">
      <c r="A377" s="71">
        <v>36190</v>
      </c>
      <c r="D377" s="71"/>
      <c r="G377" s="71"/>
      <c r="L377" s="71"/>
      <c r="M377" s="71"/>
      <c r="R377" s="71"/>
      <c r="S377" s="71"/>
      <c r="T377" s="71"/>
      <c r="U377" s="71"/>
      <c r="X377" s="71"/>
      <c r="Y377" s="71"/>
      <c r="Z377" s="71"/>
      <c r="AA377" s="71"/>
      <c r="AC377" s="71"/>
      <c r="AF377" s="15">
        <v>95.86</v>
      </c>
      <c r="BE377" s="71"/>
      <c r="BF377" s="71"/>
      <c r="BH377" s="15">
        <v>17.71</v>
      </c>
      <c r="BI377" s="71"/>
      <c r="BQ377" s="71"/>
      <c r="BX377" s="15">
        <v>19.059999999999999</v>
      </c>
      <c r="CA377" s="71"/>
      <c r="CD377" s="71"/>
      <c r="CE377" s="71"/>
      <c r="CF377" s="71"/>
      <c r="CG377" s="71"/>
      <c r="CI377" s="71"/>
      <c r="CQ377" s="71"/>
      <c r="CR377" s="71"/>
      <c r="CS377" s="66">
        <v>57.6</v>
      </c>
      <c r="CT377" s="16">
        <v>58.5</v>
      </c>
    </row>
    <row r="378" spans="1:98">
      <c r="A378" s="71">
        <v>36197</v>
      </c>
      <c r="D378" s="71"/>
      <c r="G378" s="71"/>
      <c r="L378" s="71"/>
      <c r="M378" s="71"/>
      <c r="R378" s="71"/>
      <c r="S378" s="71"/>
      <c r="T378" s="71"/>
      <c r="U378" s="71"/>
      <c r="X378" s="71"/>
      <c r="Y378" s="71"/>
      <c r="Z378" s="71"/>
      <c r="AA378" s="71"/>
      <c r="AC378" s="71"/>
      <c r="AF378" s="15">
        <v>92</v>
      </c>
      <c r="BE378" s="71"/>
      <c r="BF378" s="71"/>
      <c r="BH378" s="15">
        <v>17.239999999999998</v>
      </c>
      <c r="BI378" s="71"/>
      <c r="BQ378" s="71"/>
      <c r="BX378" s="15">
        <v>19.46</v>
      </c>
      <c r="CA378" s="71"/>
      <c r="CD378" s="71"/>
      <c r="CE378" s="71"/>
      <c r="CF378" s="71"/>
      <c r="CG378" s="71"/>
      <c r="CI378" s="71"/>
      <c r="CQ378" s="71"/>
      <c r="CR378" s="71"/>
      <c r="CS378" s="66">
        <v>57</v>
      </c>
      <c r="CT378" s="16">
        <v>57</v>
      </c>
    </row>
    <row r="379" spans="1:98">
      <c r="A379" s="71">
        <v>36204</v>
      </c>
      <c r="D379" s="71"/>
      <c r="G379" s="71"/>
      <c r="L379" s="71"/>
      <c r="M379" s="71"/>
      <c r="R379" s="71"/>
      <c r="S379" s="71"/>
      <c r="T379" s="71"/>
      <c r="U379" s="71"/>
      <c r="X379" s="71"/>
      <c r="Y379" s="71"/>
      <c r="Z379" s="71"/>
      <c r="AA379" s="71"/>
      <c r="AC379" s="71"/>
      <c r="AF379" s="15">
        <v>94.5</v>
      </c>
      <c r="BE379" s="71"/>
      <c r="BF379" s="71"/>
      <c r="BH379" s="15">
        <v>20.67</v>
      </c>
      <c r="BI379" s="71"/>
      <c r="BQ379" s="71"/>
      <c r="BX379" s="15">
        <v>22.4</v>
      </c>
      <c r="CA379" s="71"/>
      <c r="CD379" s="71"/>
      <c r="CE379" s="71"/>
      <c r="CF379" s="71"/>
      <c r="CG379" s="71"/>
      <c r="CI379" s="71"/>
      <c r="CQ379" s="71"/>
      <c r="CR379" s="71"/>
      <c r="CS379" s="66">
        <v>59</v>
      </c>
      <c r="CT379" s="16">
        <v>59</v>
      </c>
    </row>
    <row r="380" spans="1:98">
      <c r="A380" s="71">
        <v>36211</v>
      </c>
      <c r="D380" s="71"/>
      <c r="G380" s="71"/>
      <c r="L380" s="71"/>
      <c r="M380" s="71"/>
      <c r="R380" s="71"/>
      <c r="S380" s="71"/>
      <c r="T380" s="71"/>
      <c r="U380" s="71"/>
      <c r="X380" s="71"/>
      <c r="Y380" s="71"/>
      <c r="Z380" s="71"/>
      <c r="AA380" s="71"/>
      <c r="AC380" s="71"/>
      <c r="AF380" s="15">
        <v>95</v>
      </c>
      <c r="BE380" s="71"/>
      <c r="BF380" s="71"/>
      <c r="BH380" s="15">
        <v>21.52</v>
      </c>
      <c r="BI380" s="71"/>
      <c r="BQ380" s="71"/>
      <c r="BX380" s="15">
        <v>24.3</v>
      </c>
      <c r="CA380" s="71"/>
      <c r="CD380" s="71"/>
      <c r="CE380" s="71"/>
      <c r="CF380" s="71"/>
      <c r="CG380" s="71"/>
      <c r="CI380" s="71"/>
      <c r="CQ380" s="71"/>
      <c r="CR380" s="71"/>
      <c r="CS380" s="66">
        <v>56.06</v>
      </c>
      <c r="CT380" s="16">
        <v>60.25</v>
      </c>
    </row>
    <row r="381" spans="1:98">
      <c r="A381" s="71">
        <v>36218</v>
      </c>
      <c r="D381" s="71"/>
      <c r="G381" s="71"/>
      <c r="L381" s="71"/>
      <c r="M381" s="71"/>
      <c r="R381" s="71"/>
      <c r="S381" s="71"/>
      <c r="T381" s="71"/>
      <c r="U381" s="71"/>
      <c r="X381" s="71"/>
      <c r="Y381" s="71"/>
      <c r="Z381" s="71"/>
      <c r="AA381" s="71"/>
      <c r="AC381" s="71"/>
      <c r="AF381" s="15">
        <v>95.64</v>
      </c>
      <c r="BE381" s="71"/>
      <c r="BF381" s="71"/>
      <c r="BH381" s="15">
        <v>21.33</v>
      </c>
      <c r="BI381" s="71"/>
      <c r="BQ381" s="71"/>
      <c r="BX381" s="15">
        <v>24.12</v>
      </c>
      <c r="CA381" s="71"/>
      <c r="CD381" s="71"/>
      <c r="CE381" s="71"/>
      <c r="CF381" s="71"/>
      <c r="CG381" s="71"/>
      <c r="CI381" s="71"/>
      <c r="CQ381" s="71"/>
      <c r="CR381" s="71"/>
      <c r="CS381" s="66">
        <v>59</v>
      </c>
      <c r="CT381" s="16">
        <v>59</v>
      </c>
    </row>
    <row r="382" spans="1:98">
      <c r="A382" s="71">
        <v>36225</v>
      </c>
      <c r="D382" s="71"/>
      <c r="G382" s="71"/>
      <c r="L382" s="71"/>
      <c r="M382" s="71"/>
      <c r="R382" s="71"/>
      <c r="S382" s="71"/>
      <c r="T382" s="71"/>
      <c r="U382" s="71"/>
      <c r="X382" s="71"/>
      <c r="Y382" s="71"/>
      <c r="Z382" s="71"/>
      <c r="AA382" s="71"/>
      <c r="AC382" s="71"/>
      <c r="AF382" s="15">
        <v>95.5</v>
      </c>
      <c r="BE382" s="71"/>
      <c r="BF382" s="71"/>
      <c r="BH382" s="15">
        <v>21.75</v>
      </c>
      <c r="BI382" s="71"/>
      <c r="BQ382" s="71"/>
      <c r="BX382" s="15">
        <v>23.89</v>
      </c>
      <c r="CA382" s="71"/>
      <c r="CD382" s="71"/>
      <c r="CE382" s="71"/>
      <c r="CF382" s="71"/>
      <c r="CG382" s="71"/>
      <c r="CI382" s="71"/>
      <c r="CQ382" s="71"/>
      <c r="CR382" s="71"/>
      <c r="CS382" s="66">
        <v>61.4</v>
      </c>
      <c r="CT382" s="16">
        <v>60.3</v>
      </c>
    </row>
    <row r="383" spans="1:98">
      <c r="A383" s="71">
        <v>36232</v>
      </c>
      <c r="D383" s="71"/>
      <c r="G383" s="71"/>
      <c r="L383" s="71"/>
      <c r="M383" s="71"/>
      <c r="R383" s="71"/>
      <c r="S383" s="71"/>
      <c r="T383" s="71"/>
      <c r="U383" s="71"/>
      <c r="X383" s="71"/>
      <c r="Y383" s="71"/>
      <c r="Z383" s="71"/>
      <c r="AA383" s="71"/>
      <c r="AC383" s="71"/>
      <c r="BE383" s="71"/>
      <c r="BF383" s="71"/>
      <c r="BH383" s="15">
        <v>20</v>
      </c>
      <c r="BI383" s="71"/>
      <c r="BQ383" s="71"/>
      <c r="BX383" s="15">
        <v>24.6</v>
      </c>
      <c r="CA383" s="71"/>
      <c r="CD383" s="71"/>
      <c r="CE383" s="71"/>
      <c r="CF383" s="71"/>
      <c r="CG383" s="71"/>
      <c r="CI383" s="71"/>
      <c r="CQ383" s="71"/>
      <c r="CR383" s="71"/>
      <c r="CS383" s="66">
        <v>62</v>
      </c>
      <c r="CT383" s="16">
        <v>61</v>
      </c>
    </row>
    <row r="384" spans="1:98">
      <c r="A384" s="71">
        <v>36239</v>
      </c>
      <c r="D384" s="71"/>
      <c r="G384" s="71"/>
      <c r="L384" s="71"/>
      <c r="M384" s="71"/>
      <c r="R384" s="71"/>
      <c r="S384" s="71"/>
      <c r="T384" s="71"/>
      <c r="U384" s="71"/>
      <c r="X384" s="71"/>
      <c r="Y384" s="71"/>
      <c r="Z384" s="71"/>
      <c r="AA384" s="71"/>
      <c r="AC384" s="71"/>
      <c r="AF384" s="15">
        <v>95</v>
      </c>
      <c r="BE384" s="71"/>
      <c r="BF384" s="71"/>
      <c r="BH384" s="15">
        <v>20.74</v>
      </c>
      <c r="BI384" s="71"/>
      <c r="BQ384" s="71"/>
      <c r="BX384" s="15">
        <v>24.25</v>
      </c>
      <c r="CA384" s="71"/>
      <c r="CD384" s="71"/>
      <c r="CE384" s="71"/>
      <c r="CF384" s="71"/>
      <c r="CG384" s="71"/>
      <c r="CI384" s="71"/>
      <c r="CQ384" s="71"/>
      <c r="CR384" s="71"/>
      <c r="CS384" s="66">
        <v>61.8</v>
      </c>
      <c r="CT384" s="16">
        <v>61</v>
      </c>
    </row>
    <row r="385" spans="1:98">
      <c r="A385" s="71">
        <v>36246</v>
      </c>
      <c r="D385" s="71"/>
      <c r="G385" s="71"/>
      <c r="L385" s="71"/>
      <c r="M385" s="71"/>
      <c r="R385" s="71"/>
      <c r="S385" s="71"/>
      <c r="T385" s="71"/>
      <c r="U385" s="71"/>
      <c r="X385" s="71"/>
      <c r="Y385" s="71"/>
      <c r="Z385" s="71"/>
      <c r="AA385" s="71"/>
      <c r="AC385" s="71"/>
      <c r="AF385" s="15">
        <v>95.72</v>
      </c>
      <c r="BE385" s="71"/>
      <c r="BF385" s="71"/>
      <c r="BH385" s="15">
        <v>18.920000000000002</v>
      </c>
      <c r="BI385" s="71"/>
      <c r="BQ385" s="71"/>
      <c r="BX385" s="15">
        <v>24</v>
      </c>
      <c r="CA385" s="71"/>
      <c r="CD385" s="71"/>
      <c r="CE385" s="71"/>
      <c r="CF385" s="71"/>
      <c r="CG385" s="71"/>
      <c r="CI385" s="71"/>
      <c r="CQ385" s="71"/>
      <c r="CR385" s="71"/>
      <c r="CS385" s="66">
        <v>61.75</v>
      </c>
      <c r="CT385" s="16">
        <v>61</v>
      </c>
    </row>
    <row r="386" spans="1:98">
      <c r="A386" s="71">
        <v>36253</v>
      </c>
      <c r="D386" s="71"/>
      <c r="G386" s="71"/>
      <c r="L386" s="71"/>
      <c r="M386" s="71"/>
      <c r="R386" s="71"/>
      <c r="S386" s="71"/>
      <c r="T386" s="71"/>
      <c r="U386" s="71"/>
      <c r="X386" s="71"/>
      <c r="Y386" s="71"/>
      <c r="Z386" s="71"/>
      <c r="AA386" s="71"/>
      <c r="AC386" s="71"/>
      <c r="AF386" s="15">
        <v>95.33</v>
      </c>
      <c r="BE386" s="71"/>
      <c r="BF386" s="71"/>
      <c r="BH386" s="15">
        <v>18</v>
      </c>
      <c r="BI386" s="71"/>
      <c r="BQ386" s="71"/>
      <c r="BX386" s="15">
        <v>24.8</v>
      </c>
      <c r="CA386" s="71"/>
      <c r="CD386" s="71"/>
      <c r="CE386" s="71"/>
      <c r="CF386" s="71"/>
      <c r="CG386" s="71"/>
      <c r="CI386" s="71"/>
      <c r="CQ386" s="71"/>
      <c r="CR386" s="71"/>
      <c r="CS386" s="66">
        <v>61</v>
      </c>
      <c r="CT386" s="16">
        <v>61.4</v>
      </c>
    </row>
    <row r="387" spans="1:98">
      <c r="A387" s="71">
        <v>36260</v>
      </c>
      <c r="D387" s="71"/>
      <c r="G387" s="71"/>
      <c r="L387" s="71"/>
      <c r="M387" s="71"/>
      <c r="R387" s="71"/>
      <c r="S387" s="71"/>
      <c r="T387" s="71"/>
      <c r="U387" s="71"/>
      <c r="X387" s="71"/>
      <c r="Y387" s="71"/>
      <c r="Z387" s="71"/>
      <c r="AA387" s="71"/>
      <c r="AC387" s="71"/>
      <c r="BE387" s="71"/>
      <c r="BF387" s="71"/>
      <c r="BH387" s="15">
        <v>18.190000000000001</v>
      </c>
      <c r="BI387" s="71"/>
      <c r="BQ387" s="71"/>
      <c r="BX387" s="15">
        <v>24.81</v>
      </c>
      <c r="CA387" s="71"/>
      <c r="CD387" s="71"/>
      <c r="CE387" s="71"/>
      <c r="CF387" s="71"/>
      <c r="CG387" s="71"/>
      <c r="CI387" s="71"/>
      <c r="CQ387" s="71"/>
      <c r="CR387" s="71"/>
      <c r="CS387" s="66">
        <v>61.9</v>
      </c>
      <c r="CT387" s="16">
        <v>62.2</v>
      </c>
    </row>
    <row r="388" spans="1:98">
      <c r="A388" s="71">
        <v>36267</v>
      </c>
      <c r="D388" s="71"/>
      <c r="G388" s="71"/>
      <c r="L388" s="71"/>
      <c r="M388" s="71"/>
      <c r="R388" s="71"/>
      <c r="S388" s="71"/>
      <c r="T388" s="71"/>
      <c r="U388" s="71"/>
      <c r="X388" s="71"/>
      <c r="Y388" s="71"/>
      <c r="Z388" s="71"/>
      <c r="AA388" s="71"/>
      <c r="AC388" s="71"/>
      <c r="AF388" s="15">
        <v>95.9</v>
      </c>
      <c r="BE388" s="71"/>
      <c r="BF388" s="71"/>
      <c r="BH388" s="15">
        <v>18.43</v>
      </c>
      <c r="BI388" s="71"/>
      <c r="BQ388" s="71"/>
      <c r="BX388" s="15">
        <v>24.45</v>
      </c>
      <c r="CA388" s="71"/>
      <c r="CD388" s="71"/>
      <c r="CE388" s="71"/>
      <c r="CF388" s="71"/>
      <c r="CG388" s="71"/>
      <c r="CI388" s="71"/>
      <c r="CQ388" s="71"/>
      <c r="CR388" s="71"/>
      <c r="CS388" s="66">
        <v>62.9</v>
      </c>
      <c r="CT388" s="16">
        <v>63.6</v>
      </c>
    </row>
    <row r="389" spans="1:98">
      <c r="A389" s="71">
        <v>36274</v>
      </c>
      <c r="D389" s="71"/>
      <c r="G389" s="71"/>
      <c r="L389" s="71"/>
      <c r="M389" s="71"/>
      <c r="R389" s="71"/>
      <c r="S389" s="71"/>
      <c r="T389" s="71"/>
      <c r="U389" s="71"/>
      <c r="X389" s="71"/>
      <c r="Y389" s="71"/>
      <c r="Z389" s="71"/>
      <c r="AA389" s="71"/>
      <c r="AC389" s="71"/>
      <c r="AF389" s="15">
        <v>94.18</v>
      </c>
      <c r="BE389" s="71"/>
      <c r="BF389" s="71"/>
      <c r="BH389" s="15">
        <v>19</v>
      </c>
      <c r="BI389" s="71"/>
      <c r="BQ389" s="71"/>
      <c r="BX389" s="15">
        <v>23.63</v>
      </c>
      <c r="CA389" s="71"/>
      <c r="CD389" s="71"/>
      <c r="CE389" s="71"/>
      <c r="CF389" s="71"/>
      <c r="CG389" s="71"/>
      <c r="CI389" s="71"/>
      <c r="CQ389" s="71"/>
      <c r="CR389" s="71"/>
      <c r="CS389" s="66">
        <v>64</v>
      </c>
      <c r="CT389" s="16">
        <v>65</v>
      </c>
    </row>
    <row r="390" spans="1:98">
      <c r="A390" s="71">
        <v>36281</v>
      </c>
      <c r="D390" s="71"/>
      <c r="G390" s="71"/>
      <c r="L390" s="71"/>
      <c r="M390" s="71"/>
      <c r="R390" s="71"/>
      <c r="S390" s="71"/>
      <c r="T390" s="71"/>
      <c r="U390" s="71"/>
      <c r="X390" s="71"/>
      <c r="Y390" s="71"/>
      <c r="Z390" s="71"/>
      <c r="AA390" s="71"/>
      <c r="AC390" s="71"/>
      <c r="AF390" s="15">
        <v>95</v>
      </c>
      <c r="BE390" s="71"/>
      <c r="BF390" s="71"/>
      <c r="BH390" s="15">
        <v>14.5</v>
      </c>
      <c r="BI390" s="71"/>
      <c r="BQ390" s="71"/>
      <c r="BX390" s="15">
        <v>23</v>
      </c>
      <c r="CA390" s="71"/>
      <c r="CD390" s="71"/>
      <c r="CE390" s="71"/>
      <c r="CF390" s="71"/>
      <c r="CG390" s="71"/>
      <c r="CI390" s="71"/>
      <c r="CQ390" s="71"/>
      <c r="CR390" s="71"/>
      <c r="CS390" s="66">
        <v>64</v>
      </c>
      <c r="CT390" s="16">
        <v>65</v>
      </c>
    </row>
    <row r="391" spans="1:98">
      <c r="A391" s="71">
        <v>36288</v>
      </c>
      <c r="D391" s="71"/>
      <c r="G391" s="71"/>
      <c r="L391" s="71"/>
      <c r="M391" s="71"/>
      <c r="R391" s="71"/>
      <c r="S391" s="71"/>
      <c r="T391" s="71"/>
      <c r="U391" s="71"/>
      <c r="X391" s="71"/>
      <c r="Y391" s="71"/>
      <c r="Z391" s="71"/>
      <c r="AA391" s="71"/>
      <c r="AC391" s="71"/>
      <c r="AF391" s="15">
        <v>95</v>
      </c>
      <c r="BE391" s="71"/>
      <c r="BF391" s="71"/>
      <c r="BH391" s="15">
        <v>15.88</v>
      </c>
      <c r="BI391" s="71"/>
      <c r="BQ391" s="71"/>
      <c r="BX391" s="15">
        <v>22.85</v>
      </c>
      <c r="CA391" s="71"/>
      <c r="CD391" s="71"/>
      <c r="CE391" s="71"/>
      <c r="CF391" s="71"/>
      <c r="CG391" s="71"/>
      <c r="CI391" s="71"/>
      <c r="CQ391" s="71"/>
      <c r="CR391" s="71"/>
      <c r="CS391" s="66">
        <v>65.400000000000006</v>
      </c>
      <c r="CT391" s="16">
        <v>65.7</v>
      </c>
    </row>
    <row r="392" spans="1:98">
      <c r="A392" s="71">
        <v>36295</v>
      </c>
      <c r="D392" s="71"/>
      <c r="G392" s="71"/>
      <c r="L392" s="71"/>
      <c r="M392" s="71"/>
      <c r="R392" s="71"/>
      <c r="S392" s="71"/>
      <c r="T392" s="71"/>
      <c r="U392" s="71"/>
      <c r="X392" s="71"/>
      <c r="Y392" s="71"/>
      <c r="Z392" s="71"/>
      <c r="AA392" s="71"/>
      <c r="AC392" s="71"/>
      <c r="AF392" s="15">
        <v>97</v>
      </c>
      <c r="BE392" s="71"/>
      <c r="BF392" s="71"/>
      <c r="BH392" s="15">
        <v>15.66</v>
      </c>
      <c r="BI392" s="71"/>
      <c r="BQ392" s="71"/>
      <c r="BX392" s="15">
        <v>22.59</v>
      </c>
      <c r="CA392" s="71"/>
      <c r="CD392" s="71"/>
      <c r="CE392" s="71"/>
      <c r="CF392" s="71"/>
      <c r="CG392" s="71"/>
      <c r="CI392" s="71"/>
      <c r="CQ392" s="71"/>
      <c r="CR392" s="71"/>
      <c r="CS392" s="66">
        <v>65.5</v>
      </c>
      <c r="CT392" s="16">
        <v>66.05</v>
      </c>
    </row>
    <row r="393" spans="1:98">
      <c r="A393" s="71">
        <v>36302</v>
      </c>
      <c r="D393" s="71"/>
      <c r="G393" s="71"/>
      <c r="L393" s="71"/>
      <c r="M393" s="71"/>
      <c r="R393" s="71"/>
      <c r="S393" s="71"/>
      <c r="T393" s="71"/>
      <c r="U393" s="71"/>
      <c r="X393" s="71"/>
      <c r="Y393" s="71"/>
      <c r="Z393" s="71"/>
      <c r="AA393" s="71"/>
      <c r="AC393" s="71"/>
      <c r="AF393" s="15">
        <v>97</v>
      </c>
      <c r="BE393" s="71"/>
      <c r="BF393" s="71"/>
      <c r="BH393" s="15">
        <v>15.97</v>
      </c>
      <c r="BI393" s="71"/>
      <c r="BQ393" s="71"/>
      <c r="BX393" s="15">
        <v>22.38</v>
      </c>
      <c r="CA393" s="71"/>
      <c r="CD393" s="71"/>
      <c r="CE393" s="71"/>
      <c r="CF393" s="71"/>
      <c r="CG393" s="71"/>
      <c r="CI393" s="71"/>
      <c r="CQ393" s="71"/>
      <c r="CR393" s="71"/>
      <c r="CS393" s="66">
        <v>65.400000000000006</v>
      </c>
      <c r="CT393" s="16">
        <v>67.099999999999994</v>
      </c>
    </row>
    <row r="394" spans="1:98">
      <c r="A394" s="71">
        <v>36309</v>
      </c>
      <c r="D394" s="71"/>
      <c r="G394" s="71"/>
      <c r="L394" s="71"/>
      <c r="M394" s="71"/>
      <c r="R394" s="71"/>
      <c r="S394" s="71"/>
      <c r="T394" s="71"/>
      <c r="U394" s="71"/>
      <c r="X394" s="71"/>
      <c r="Y394" s="71"/>
      <c r="Z394" s="71"/>
      <c r="AA394" s="71"/>
      <c r="AC394" s="71"/>
      <c r="AF394" s="15">
        <v>98</v>
      </c>
      <c r="BE394" s="71"/>
      <c r="BF394" s="71"/>
      <c r="BH394" s="15">
        <v>16.36</v>
      </c>
      <c r="BI394" s="71"/>
      <c r="BQ394" s="71"/>
      <c r="BX394" s="15">
        <v>22.49</v>
      </c>
      <c r="CA394" s="71"/>
      <c r="CD394" s="71"/>
      <c r="CE394" s="71"/>
      <c r="CF394" s="71"/>
      <c r="CG394" s="71"/>
      <c r="CI394" s="71"/>
      <c r="CQ394" s="71"/>
      <c r="CR394" s="71"/>
      <c r="CS394" s="66">
        <v>65.900000000000006</v>
      </c>
      <c r="CT394" s="16">
        <v>68.400000000000006</v>
      </c>
    </row>
    <row r="395" spans="1:98">
      <c r="A395" s="71">
        <v>36316</v>
      </c>
      <c r="D395" s="71"/>
      <c r="G395" s="71"/>
      <c r="L395" s="71"/>
      <c r="M395" s="71"/>
      <c r="R395" s="71"/>
      <c r="S395" s="71"/>
      <c r="T395" s="71"/>
      <c r="U395" s="71"/>
      <c r="X395" s="71"/>
      <c r="Y395" s="71"/>
      <c r="Z395" s="71"/>
      <c r="AA395" s="71"/>
      <c r="AC395" s="71"/>
      <c r="AF395" s="15">
        <v>97.83</v>
      </c>
      <c r="BE395" s="71"/>
      <c r="BF395" s="71"/>
      <c r="BH395" s="15">
        <v>15.41</v>
      </c>
      <c r="BI395" s="71"/>
      <c r="BQ395" s="71"/>
      <c r="BX395" s="15">
        <v>22.2</v>
      </c>
      <c r="CA395" s="71"/>
      <c r="CD395" s="71"/>
      <c r="CE395" s="71"/>
      <c r="CF395" s="71"/>
      <c r="CG395" s="71"/>
      <c r="CI395" s="71"/>
      <c r="CQ395" s="71"/>
      <c r="CR395" s="71"/>
      <c r="CS395" s="66">
        <v>69</v>
      </c>
      <c r="CT395" s="16">
        <v>69</v>
      </c>
    </row>
    <row r="396" spans="1:98">
      <c r="A396" s="71">
        <v>36323</v>
      </c>
      <c r="D396" s="71"/>
      <c r="G396" s="71"/>
      <c r="L396" s="71"/>
      <c r="M396" s="71"/>
      <c r="R396" s="71"/>
      <c r="S396" s="71"/>
      <c r="T396" s="71"/>
      <c r="U396" s="71"/>
      <c r="X396" s="71"/>
      <c r="Y396" s="71"/>
      <c r="Z396" s="71"/>
      <c r="AA396" s="71"/>
      <c r="AC396" s="71"/>
      <c r="AF396" s="15">
        <v>99</v>
      </c>
      <c r="BE396" s="71"/>
      <c r="BF396" s="71"/>
      <c r="BH396" s="15">
        <v>16.420000000000002</v>
      </c>
      <c r="BI396" s="71"/>
      <c r="BQ396" s="71"/>
      <c r="BX396" s="15">
        <v>23</v>
      </c>
      <c r="CA396" s="71"/>
      <c r="CD396" s="71"/>
      <c r="CE396" s="71"/>
      <c r="CF396" s="71"/>
      <c r="CG396" s="71"/>
      <c r="CI396" s="71"/>
      <c r="CQ396" s="71"/>
      <c r="CR396" s="71"/>
      <c r="CS396" s="66">
        <v>68</v>
      </c>
      <c r="CT396" s="16">
        <v>69</v>
      </c>
    </row>
    <row r="397" spans="1:98">
      <c r="A397" s="71">
        <v>36330</v>
      </c>
      <c r="D397" s="71"/>
      <c r="G397" s="71"/>
      <c r="L397" s="71"/>
      <c r="M397" s="71"/>
      <c r="R397" s="71"/>
      <c r="S397" s="71"/>
      <c r="T397" s="71"/>
      <c r="U397" s="71"/>
      <c r="X397" s="71"/>
      <c r="Y397" s="71"/>
      <c r="Z397" s="71"/>
      <c r="AA397" s="71"/>
      <c r="AC397" s="71"/>
      <c r="AF397" s="15">
        <v>97</v>
      </c>
      <c r="BE397" s="71"/>
      <c r="BF397" s="71"/>
      <c r="BH397" s="15">
        <v>17.38</v>
      </c>
      <c r="BI397" s="71"/>
      <c r="BQ397" s="71"/>
      <c r="BX397" s="15">
        <v>22.02</v>
      </c>
      <c r="CA397" s="71"/>
      <c r="CD397" s="71"/>
      <c r="CE397" s="71"/>
      <c r="CF397" s="71"/>
      <c r="CG397" s="71"/>
      <c r="CI397" s="71"/>
      <c r="CQ397" s="71"/>
      <c r="CR397" s="71"/>
      <c r="CS397" s="66">
        <v>68.3</v>
      </c>
      <c r="CT397" s="16">
        <v>72</v>
      </c>
    </row>
    <row r="398" spans="1:98">
      <c r="A398" s="71">
        <v>36337</v>
      </c>
      <c r="D398" s="71"/>
      <c r="G398" s="71"/>
      <c r="L398" s="71"/>
      <c r="M398" s="71"/>
      <c r="R398" s="71"/>
      <c r="S398" s="71"/>
      <c r="T398" s="71"/>
      <c r="U398" s="71"/>
      <c r="X398" s="71"/>
      <c r="Y398" s="71"/>
      <c r="Z398" s="71"/>
      <c r="AA398" s="71"/>
      <c r="AC398" s="71"/>
      <c r="BE398" s="71"/>
      <c r="BF398" s="71"/>
      <c r="BH398" s="15">
        <v>16.55</v>
      </c>
      <c r="BI398" s="71"/>
      <c r="BQ398" s="71"/>
      <c r="BX398" s="15">
        <v>21.02</v>
      </c>
      <c r="CA398" s="71"/>
      <c r="CD398" s="71"/>
      <c r="CE398" s="71"/>
      <c r="CF398" s="71"/>
      <c r="CG398" s="71"/>
      <c r="CI398" s="71"/>
      <c r="CQ398" s="71"/>
      <c r="CR398" s="71"/>
      <c r="CS398" s="66">
        <v>70.5</v>
      </c>
      <c r="CT398" s="16">
        <v>70.5</v>
      </c>
    </row>
    <row r="399" spans="1:98">
      <c r="A399" s="71">
        <v>36344</v>
      </c>
      <c r="D399" s="71"/>
      <c r="G399" s="71"/>
      <c r="L399" s="71"/>
      <c r="M399" s="71"/>
      <c r="R399" s="71"/>
      <c r="S399" s="71"/>
      <c r="T399" s="71"/>
      <c r="U399" s="71"/>
      <c r="X399" s="71"/>
      <c r="Y399" s="71"/>
      <c r="Z399" s="71"/>
      <c r="AA399" s="71"/>
      <c r="AC399" s="71"/>
      <c r="AF399" s="15">
        <v>97.43</v>
      </c>
      <c r="BE399" s="71"/>
      <c r="BF399" s="71"/>
      <c r="BH399" s="15">
        <v>18.12</v>
      </c>
      <c r="BI399" s="71"/>
      <c r="BQ399" s="71"/>
      <c r="BX399" s="15">
        <v>21</v>
      </c>
      <c r="CA399" s="71"/>
      <c r="CD399" s="71"/>
      <c r="CE399" s="71"/>
      <c r="CF399" s="71"/>
      <c r="CG399" s="71"/>
      <c r="CI399" s="71"/>
      <c r="CQ399" s="71"/>
      <c r="CR399" s="71"/>
      <c r="CS399" s="66">
        <v>70.599999999999994</v>
      </c>
      <c r="CT399" s="16">
        <v>70.75</v>
      </c>
    </row>
    <row r="400" spans="1:98">
      <c r="A400" s="71">
        <v>36351</v>
      </c>
      <c r="D400" s="71"/>
      <c r="G400" s="71"/>
      <c r="L400" s="71"/>
      <c r="M400" s="71"/>
      <c r="R400" s="71"/>
      <c r="S400" s="71"/>
      <c r="T400" s="71"/>
      <c r="U400" s="71"/>
      <c r="X400" s="71"/>
      <c r="Y400" s="71"/>
      <c r="Z400" s="71"/>
      <c r="AA400" s="71"/>
      <c r="AC400" s="71"/>
      <c r="BE400" s="71"/>
      <c r="BF400" s="71"/>
      <c r="BH400" s="15">
        <v>18.09</v>
      </c>
      <c r="BI400" s="71"/>
      <c r="BQ400" s="71"/>
      <c r="BX400" s="15">
        <v>18.850000000000001</v>
      </c>
      <c r="CA400" s="71"/>
      <c r="CD400" s="71"/>
      <c r="CE400" s="71"/>
      <c r="CF400" s="71"/>
      <c r="CG400" s="71"/>
      <c r="CI400" s="71"/>
      <c r="CQ400" s="71"/>
      <c r="CR400" s="71"/>
      <c r="CS400" s="66">
        <v>70</v>
      </c>
      <c r="CT400" s="16">
        <v>70</v>
      </c>
    </row>
    <row r="401" spans="1:98">
      <c r="A401" s="71">
        <v>36358</v>
      </c>
      <c r="D401" s="71"/>
      <c r="G401" s="71"/>
      <c r="L401" s="71"/>
      <c r="M401" s="71"/>
      <c r="R401" s="71"/>
      <c r="S401" s="71"/>
      <c r="T401" s="71"/>
      <c r="U401" s="71"/>
      <c r="X401" s="71"/>
      <c r="Y401" s="71"/>
      <c r="Z401" s="71"/>
      <c r="AA401" s="71"/>
      <c r="AC401" s="71"/>
      <c r="AF401" s="15">
        <v>99</v>
      </c>
      <c r="BE401" s="71"/>
      <c r="BF401" s="71"/>
      <c r="BH401" s="15">
        <v>17.29</v>
      </c>
      <c r="BI401" s="71"/>
      <c r="BQ401" s="71"/>
      <c r="BX401" s="15">
        <v>18.64</v>
      </c>
      <c r="CA401" s="71"/>
      <c r="CD401" s="71"/>
      <c r="CE401" s="71"/>
      <c r="CF401" s="71"/>
      <c r="CG401" s="71"/>
      <c r="CI401" s="71"/>
      <c r="CQ401" s="71"/>
      <c r="CR401" s="71"/>
      <c r="CS401" s="66">
        <v>70</v>
      </c>
      <c r="CT401" s="16">
        <v>70</v>
      </c>
    </row>
    <row r="402" spans="1:98">
      <c r="A402" s="71">
        <v>36365</v>
      </c>
      <c r="D402" s="71"/>
      <c r="G402" s="71"/>
      <c r="L402" s="71"/>
      <c r="M402" s="71"/>
      <c r="R402" s="71"/>
      <c r="S402" s="71"/>
      <c r="T402" s="71"/>
      <c r="U402" s="71"/>
      <c r="X402" s="71"/>
      <c r="Y402" s="71"/>
      <c r="Z402" s="71"/>
      <c r="AA402" s="71"/>
      <c r="AC402" s="71"/>
      <c r="BE402" s="71"/>
      <c r="BF402" s="71"/>
      <c r="BH402" s="15">
        <v>18</v>
      </c>
      <c r="BI402" s="71"/>
      <c r="BQ402" s="71"/>
      <c r="BX402" s="15">
        <v>20.03</v>
      </c>
      <c r="CA402" s="71"/>
      <c r="CD402" s="71"/>
      <c r="CE402" s="71"/>
      <c r="CF402" s="71"/>
      <c r="CG402" s="71"/>
      <c r="CI402" s="71"/>
      <c r="CQ402" s="71"/>
      <c r="CR402" s="71"/>
      <c r="CS402" s="66">
        <v>72.5</v>
      </c>
      <c r="CT402" s="16">
        <v>73</v>
      </c>
    </row>
    <row r="403" spans="1:98">
      <c r="A403" s="71">
        <v>36372</v>
      </c>
      <c r="D403" s="71"/>
      <c r="G403" s="71"/>
      <c r="L403" s="71"/>
      <c r="M403" s="71"/>
      <c r="R403" s="71"/>
      <c r="S403" s="71"/>
      <c r="T403" s="71"/>
      <c r="U403" s="71"/>
      <c r="X403" s="71"/>
      <c r="Y403" s="71"/>
      <c r="Z403" s="71"/>
      <c r="AA403" s="71"/>
      <c r="AC403" s="71"/>
      <c r="AF403" s="15">
        <v>99</v>
      </c>
      <c r="BE403" s="71"/>
      <c r="BF403" s="71"/>
      <c r="BH403" s="15">
        <v>17.329999999999998</v>
      </c>
      <c r="BI403" s="71"/>
      <c r="BQ403" s="71"/>
      <c r="BX403" s="15">
        <v>20.47</v>
      </c>
      <c r="CA403" s="71"/>
      <c r="CD403" s="71"/>
      <c r="CE403" s="71"/>
      <c r="CF403" s="71"/>
      <c r="CG403" s="71"/>
      <c r="CI403" s="71"/>
      <c r="CQ403" s="71"/>
      <c r="CR403" s="71"/>
      <c r="CS403" s="66">
        <v>72.599999999999994</v>
      </c>
      <c r="CT403" s="16">
        <v>73</v>
      </c>
    </row>
    <row r="404" spans="1:98">
      <c r="A404" s="71">
        <v>36379</v>
      </c>
      <c r="D404" s="71"/>
      <c r="G404" s="71"/>
      <c r="L404" s="71"/>
      <c r="M404" s="71"/>
      <c r="R404" s="71"/>
      <c r="S404" s="71"/>
      <c r="T404" s="71"/>
      <c r="U404" s="71"/>
      <c r="X404" s="71"/>
      <c r="Y404" s="71"/>
      <c r="Z404" s="71"/>
      <c r="AA404" s="71"/>
      <c r="AC404" s="71"/>
      <c r="AF404" s="15">
        <v>96.95</v>
      </c>
      <c r="BE404" s="71"/>
      <c r="BF404" s="71"/>
      <c r="BH404" s="15">
        <v>16.41</v>
      </c>
      <c r="BI404" s="71"/>
      <c r="BQ404" s="71"/>
      <c r="BX404" s="15">
        <v>19.079999999999998</v>
      </c>
      <c r="CA404" s="71"/>
      <c r="CD404" s="71"/>
      <c r="CE404" s="71"/>
      <c r="CF404" s="71"/>
      <c r="CG404" s="71"/>
      <c r="CI404" s="71"/>
      <c r="CQ404" s="71"/>
      <c r="CR404" s="71"/>
      <c r="CS404" s="66">
        <v>73.2</v>
      </c>
      <c r="CT404" s="16">
        <v>73.5</v>
      </c>
    </row>
    <row r="405" spans="1:98">
      <c r="A405" s="71">
        <v>36386</v>
      </c>
      <c r="D405" s="71"/>
      <c r="G405" s="71"/>
      <c r="L405" s="71"/>
      <c r="M405" s="71"/>
      <c r="R405" s="71"/>
      <c r="S405" s="71"/>
      <c r="T405" s="71"/>
      <c r="U405" s="71"/>
      <c r="X405" s="71"/>
      <c r="Y405" s="71"/>
      <c r="Z405" s="71"/>
      <c r="AA405" s="71"/>
      <c r="AC405" s="71"/>
      <c r="AF405" s="15">
        <v>99.79</v>
      </c>
      <c r="BE405" s="71"/>
      <c r="BF405" s="71"/>
      <c r="BH405" s="15">
        <v>16.54</v>
      </c>
      <c r="BI405" s="71"/>
      <c r="BQ405" s="71"/>
      <c r="BX405" s="15">
        <v>19.600000000000001</v>
      </c>
      <c r="CA405" s="71"/>
      <c r="CD405" s="71"/>
      <c r="CE405" s="71"/>
      <c r="CF405" s="71"/>
      <c r="CG405" s="71"/>
      <c r="CI405" s="71"/>
      <c r="CQ405" s="71"/>
      <c r="CR405" s="71"/>
      <c r="CS405" s="66">
        <v>73</v>
      </c>
      <c r="CT405" s="16">
        <v>72.599999999999994</v>
      </c>
    </row>
    <row r="406" spans="1:98">
      <c r="A406" s="71">
        <v>36393</v>
      </c>
      <c r="D406" s="71"/>
      <c r="G406" s="71"/>
      <c r="L406" s="71"/>
      <c r="M406" s="71"/>
      <c r="R406" s="71"/>
      <c r="S406" s="71"/>
      <c r="T406" s="71"/>
      <c r="U406" s="71"/>
      <c r="X406" s="71"/>
      <c r="Y406" s="71"/>
      <c r="Z406" s="71"/>
      <c r="AA406" s="71"/>
      <c r="AC406" s="71"/>
      <c r="AF406" s="15">
        <v>99.78</v>
      </c>
      <c r="BE406" s="71"/>
      <c r="BF406" s="71"/>
      <c r="BH406" s="15">
        <v>17.27</v>
      </c>
      <c r="BI406" s="71"/>
      <c r="BQ406" s="71"/>
      <c r="BX406" s="15">
        <v>21.36</v>
      </c>
      <c r="CA406" s="71"/>
      <c r="CD406" s="71"/>
      <c r="CE406" s="71"/>
      <c r="CF406" s="71"/>
      <c r="CG406" s="71"/>
      <c r="CI406" s="71"/>
      <c r="CQ406" s="71"/>
      <c r="CR406" s="71"/>
      <c r="CS406" s="66">
        <v>73.2</v>
      </c>
      <c r="CT406" s="16">
        <v>72</v>
      </c>
    </row>
    <row r="407" spans="1:98">
      <c r="A407" s="71">
        <v>36400</v>
      </c>
      <c r="D407" s="71"/>
      <c r="G407" s="71"/>
      <c r="L407" s="71"/>
      <c r="M407" s="71"/>
      <c r="R407" s="71"/>
      <c r="S407" s="71"/>
      <c r="T407" s="71"/>
      <c r="U407" s="71"/>
      <c r="X407" s="71"/>
      <c r="Y407" s="71"/>
      <c r="Z407" s="71"/>
      <c r="AA407" s="71"/>
      <c r="AC407" s="71"/>
      <c r="AF407" s="15">
        <v>102.08</v>
      </c>
      <c r="BE407" s="71"/>
      <c r="BF407" s="71"/>
      <c r="BH407" s="15">
        <v>17.23</v>
      </c>
      <c r="BI407" s="71"/>
      <c r="BQ407" s="71"/>
      <c r="BX407" s="15">
        <v>17.64</v>
      </c>
      <c r="CA407" s="71"/>
      <c r="CD407" s="71"/>
      <c r="CE407" s="71"/>
      <c r="CF407" s="71"/>
      <c r="CG407" s="71"/>
      <c r="CI407" s="71"/>
      <c r="CQ407" s="71"/>
      <c r="CR407" s="71"/>
      <c r="CS407" s="66">
        <v>74.5</v>
      </c>
      <c r="CT407" s="16">
        <v>72.63</v>
      </c>
    </row>
    <row r="408" spans="1:98">
      <c r="A408" s="71">
        <v>36407</v>
      </c>
      <c r="D408" s="71"/>
      <c r="G408" s="71"/>
      <c r="L408" s="71"/>
      <c r="M408" s="71"/>
      <c r="R408" s="71"/>
      <c r="S408" s="71"/>
      <c r="T408" s="71"/>
      <c r="U408" s="71"/>
      <c r="X408" s="71"/>
      <c r="Y408" s="71"/>
      <c r="Z408" s="71"/>
      <c r="AA408" s="71"/>
      <c r="AC408" s="71"/>
      <c r="AF408" s="15">
        <v>99</v>
      </c>
      <c r="BE408" s="71"/>
      <c r="BF408" s="71"/>
      <c r="BH408" s="15">
        <v>18.21</v>
      </c>
      <c r="BI408" s="71"/>
      <c r="BQ408" s="71"/>
      <c r="BX408" s="15">
        <v>17.43</v>
      </c>
      <c r="CA408" s="71"/>
      <c r="CD408" s="71"/>
      <c r="CE408" s="71"/>
      <c r="CF408" s="71"/>
      <c r="CG408" s="71"/>
      <c r="CI408" s="71"/>
      <c r="CQ408" s="71"/>
      <c r="CR408" s="71"/>
      <c r="CS408" s="66">
        <v>74.19</v>
      </c>
      <c r="CT408" s="16">
        <v>72.5</v>
      </c>
    </row>
    <row r="409" spans="1:98">
      <c r="A409" s="71">
        <v>36414</v>
      </c>
      <c r="D409" s="71"/>
      <c r="G409" s="71"/>
      <c r="L409" s="71"/>
      <c r="M409" s="71"/>
      <c r="R409" s="71"/>
      <c r="S409" s="71"/>
      <c r="T409" s="71"/>
      <c r="U409" s="71"/>
      <c r="X409" s="71"/>
      <c r="Y409" s="71"/>
      <c r="Z409" s="71"/>
      <c r="AA409" s="71"/>
      <c r="AC409" s="71"/>
      <c r="BE409" s="71"/>
      <c r="BF409" s="71"/>
      <c r="BH409" s="15">
        <v>17.079999999999998</v>
      </c>
      <c r="BI409" s="71"/>
      <c r="BQ409" s="71"/>
      <c r="BX409" s="15">
        <v>19.87</v>
      </c>
      <c r="CA409" s="71"/>
      <c r="CD409" s="71"/>
      <c r="CE409" s="71"/>
      <c r="CF409" s="71"/>
      <c r="CG409" s="71"/>
      <c r="CI409" s="71"/>
      <c r="CQ409" s="71"/>
      <c r="CR409" s="71"/>
      <c r="CS409" s="66">
        <v>74.5</v>
      </c>
      <c r="CT409" s="16">
        <v>73</v>
      </c>
    </row>
    <row r="410" spans="1:98">
      <c r="A410" s="71">
        <v>36421</v>
      </c>
      <c r="D410" s="71"/>
      <c r="G410" s="71"/>
      <c r="L410" s="71"/>
      <c r="M410" s="71"/>
      <c r="R410" s="71"/>
      <c r="S410" s="71"/>
      <c r="T410" s="71"/>
      <c r="U410" s="71"/>
      <c r="X410" s="71"/>
      <c r="Y410" s="71"/>
      <c r="Z410" s="71"/>
      <c r="AA410" s="71"/>
      <c r="AC410" s="71"/>
      <c r="AF410" s="15">
        <v>104</v>
      </c>
      <c r="BE410" s="71"/>
      <c r="BF410" s="71"/>
      <c r="BH410" s="15">
        <v>17.47</v>
      </c>
      <c r="BI410" s="71"/>
      <c r="BQ410" s="71"/>
      <c r="BX410" s="15">
        <v>18.95</v>
      </c>
      <c r="CA410" s="71"/>
      <c r="CD410" s="71"/>
      <c r="CE410" s="71"/>
      <c r="CF410" s="71"/>
      <c r="CG410" s="71"/>
      <c r="CI410" s="71"/>
      <c r="CQ410" s="71"/>
      <c r="CR410" s="71"/>
      <c r="CS410" s="66">
        <v>75.42</v>
      </c>
      <c r="CT410" s="16">
        <v>74</v>
      </c>
    </row>
    <row r="411" spans="1:98">
      <c r="A411" s="71">
        <v>36428</v>
      </c>
      <c r="D411" s="71"/>
      <c r="G411" s="71"/>
      <c r="L411" s="71"/>
      <c r="M411" s="71"/>
      <c r="R411" s="71"/>
      <c r="S411" s="71"/>
      <c r="T411" s="71"/>
      <c r="U411" s="71"/>
      <c r="X411" s="71"/>
      <c r="Y411" s="71"/>
      <c r="Z411" s="71"/>
      <c r="AA411" s="71"/>
      <c r="AC411" s="71"/>
      <c r="AF411" s="15">
        <v>102</v>
      </c>
      <c r="BE411" s="71"/>
      <c r="BF411" s="71"/>
      <c r="BH411" s="15">
        <v>17.920000000000002</v>
      </c>
      <c r="BI411" s="71"/>
      <c r="BQ411" s="71"/>
      <c r="BX411" s="15">
        <v>19.579999999999998</v>
      </c>
      <c r="CA411" s="71"/>
      <c r="CD411" s="71"/>
      <c r="CE411" s="71"/>
      <c r="CF411" s="71"/>
      <c r="CG411" s="71"/>
      <c r="CI411" s="71"/>
      <c r="CQ411" s="71"/>
      <c r="CR411" s="71"/>
      <c r="CS411" s="66">
        <v>77.5</v>
      </c>
      <c r="CT411" s="16">
        <v>72.8</v>
      </c>
    </row>
    <row r="412" spans="1:98">
      <c r="A412" s="71">
        <v>36435</v>
      </c>
      <c r="D412" s="71"/>
      <c r="G412" s="71"/>
      <c r="L412" s="71"/>
      <c r="M412" s="71"/>
      <c r="R412" s="71"/>
      <c r="S412" s="71"/>
      <c r="T412" s="71"/>
      <c r="U412" s="71"/>
      <c r="X412" s="71"/>
      <c r="Y412" s="71"/>
      <c r="Z412" s="71"/>
      <c r="AA412" s="71"/>
      <c r="AC412" s="71"/>
      <c r="AF412" s="15">
        <v>104.5</v>
      </c>
      <c r="BE412" s="71"/>
      <c r="BF412" s="71"/>
      <c r="BH412" s="15">
        <v>18.28</v>
      </c>
      <c r="BI412" s="71"/>
      <c r="BQ412" s="71"/>
      <c r="BX412" s="15">
        <v>19.7</v>
      </c>
      <c r="CA412" s="71"/>
      <c r="CD412" s="71"/>
      <c r="CE412" s="71"/>
      <c r="CF412" s="71"/>
      <c r="CG412" s="71"/>
      <c r="CI412" s="71"/>
      <c r="CQ412" s="71"/>
      <c r="CR412" s="71"/>
      <c r="CS412" s="66">
        <v>78</v>
      </c>
      <c r="CT412" s="16">
        <v>72</v>
      </c>
    </row>
    <row r="413" spans="1:98">
      <c r="A413" s="71">
        <v>36442</v>
      </c>
      <c r="D413" s="71"/>
      <c r="G413" s="71"/>
      <c r="L413" s="71"/>
      <c r="M413" s="71"/>
      <c r="R413" s="71"/>
      <c r="S413" s="71"/>
      <c r="T413" s="71"/>
      <c r="U413" s="71"/>
      <c r="X413" s="71"/>
      <c r="Y413" s="71"/>
      <c r="Z413" s="71"/>
      <c r="AA413" s="71"/>
      <c r="AC413" s="71"/>
      <c r="AF413" s="15">
        <v>107.33</v>
      </c>
      <c r="BE413" s="71"/>
      <c r="BF413" s="71"/>
      <c r="BH413" s="15">
        <v>18.96</v>
      </c>
      <c r="BI413" s="71"/>
      <c r="BQ413" s="71"/>
      <c r="BX413" s="15">
        <v>22.71</v>
      </c>
      <c r="CA413" s="71"/>
      <c r="CD413" s="71"/>
      <c r="CE413" s="71"/>
      <c r="CF413" s="71"/>
      <c r="CG413" s="71"/>
      <c r="CI413" s="71"/>
      <c r="CQ413" s="71"/>
      <c r="CR413" s="71"/>
      <c r="CS413" s="66">
        <v>78.900000000000006</v>
      </c>
      <c r="CT413" s="16">
        <v>75.5</v>
      </c>
    </row>
    <row r="414" spans="1:98">
      <c r="A414" s="71">
        <v>36449</v>
      </c>
      <c r="D414" s="71"/>
      <c r="G414" s="71"/>
      <c r="L414" s="71"/>
      <c r="M414" s="71"/>
      <c r="R414" s="71"/>
      <c r="S414" s="71"/>
      <c r="T414" s="71"/>
      <c r="U414" s="71"/>
      <c r="X414" s="71"/>
      <c r="Y414" s="71"/>
      <c r="Z414" s="71"/>
      <c r="AA414" s="71"/>
      <c r="AC414" s="71"/>
      <c r="AF414" s="15">
        <v>110</v>
      </c>
      <c r="BE414" s="71"/>
      <c r="BF414" s="71"/>
      <c r="BH414" s="15">
        <v>20.48</v>
      </c>
      <c r="BI414" s="71"/>
      <c r="BQ414" s="71"/>
      <c r="BX414" s="15">
        <v>24.17</v>
      </c>
      <c r="CA414" s="71"/>
      <c r="CD414" s="71"/>
      <c r="CE414" s="71"/>
      <c r="CF414" s="71"/>
      <c r="CG414" s="71"/>
      <c r="CI414" s="71"/>
      <c r="CQ414" s="71"/>
      <c r="CR414" s="71"/>
      <c r="CS414" s="66">
        <v>78.75</v>
      </c>
      <c r="CT414" s="16">
        <v>73.5</v>
      </c>
    </row>
    <row r="415" spans="1:98">
      <c r="A415" s="71">
        <v>36456</v>
      </c>
      <c r="D415" s="71"/>
      <c r="G415" s="71"/>
      <c r="L415" s="71"/>
      <c r="M415" s="71"/>
      <c r="R415" s="71"/>
      <c r="S415" s="71"/>
      <c r="T415" s="71"/>
      <c r="U415" s="71"/>
      <c r="X415" s="71"/>
      <c r="Y415" s="71"/>
      <c r="Z415" s="71"/>
      <c r="AA415" s="71"/>
      <c r="AC415" s="71"/>
      <c r="BE415" s="71"/>
      <c r="BF415" s="71"/>
      <c r="BH415" s="15">
        <v>24.16</v>
      </c>
      <c r="BI415" s="71"/>
      <c r="BQ415" s="71"/>
      <c r="BX415" s="15">
        <v>27.19</v>
      </c>
      <c r="CA415" s="71"/>
      <c r="CD415" s="71"/>
      <c r="CE415" s="71"/>
      <c r="CF415" s="71"/>
      <c r="CG415" s="71"/>
      <c r="CI415" s="71"/>
      <c r="CQ415" s="71"/>
      <c r="CR415" s="71"/>
      <c r="CS415" s="66">
        <v>80.5</v>
      </c>
      <c r="CT415" s="16">
        <v>72.900000000000006</v>
      </c>
    </row>
    <row r="416" spans="1:98">
      <c r="A416" s="71">
        <v>36463</v>
      </c>
      <c r="D416" s="71"/>
      <c r="G416" s="71"/>
      <c r="L416" s="71"/>
      <c r="M416" s="71"/>
      <c r="R416" s="71"/>
      <c r="S416" s="71"/>
      <c r="T416" s="71"/>
      <c r="U416" s="71"/>
      <c r="X416" s="71"/>
      <c r="Y416" s="71"/>
      <c r="Z416" s="71"/>
      <c r="AA416" s="71"/>
      <c r="AC416" s="71"/>
      <c r="BE416" s="71"/>
      <c r="BF416" s="71"/>
      <c r="BH416" s="15">
        <v>26.73</v>
      </c>
      <c r="BI416" s="71"/>
      <c r="BQ416" s="71"/>
      <c r="BX416" s="15">
        <v>30.11</v>
      </c>
      <c r="CA416" s="71"/>
      <c r="CD416" s="71"/>
      <c r="CE416" s="71"/>
      <c r="CF416" s="71"/>
      <c r="CG416" s="71"/>
      <c r="CI416" s="71"/>
      <c r="CQ416" s="71"/>
      <c r="CR416" s="71"/>
      <c r="CS416" s="66">
        <v>81.510000000000005</v>
      </c>
      <c r="CT416" s="16">
        <v>73.5</v>
      </c>
    </row>
    <row r="417" spans="1:98">
      <c r="A417" s="71">
        <v>36470</v>
      </c>
      <c r="D417" s="71"/>
      <c r="G417" s="71"/>
      <c r="L417" s="71"/>
      <c r="M417" s="71"/>
      <c r="R417" s="71"/>
      <c r="S417" s="71"/>
      <c r="T417" s="71"/>
      <c r="U417" s="71"/>
      <c r="X417" s="71"/>
      <c r="Y417" s="71"/>
      <c r="Z417" s="71"/>
      <c r="AA417" s="71"/>
      <c r="AC417" s="71"/>
      <c r="BE417" s="71"/>
      <c r="BF417" s="71"/>
      <c r="BH417" s="15">
        <v>26.15</v>
      </c>
      <c r="BI417" s="71"/>
      <c r="BQ417" s="71"/>
      <c r="BX417" s="15">
        <v>30.15</v>
      </c>
      <c r="CA417" s="71"/>
      <c r="CD417" s="71"/>
      <c r="CE417" s="71"/>
      <c r="CF417" s="71"/>
      <c r="CG417" s="71"/>
      <c r="CI417" s="71"/>
      <c r="CQ417" s="71"/>
      <c r="CR417" s="71"/>
      <c r="CS417" s="66">
        <v>80.430000000000007</v>
      </c>
      <c r="CT417" s="16">
        <v>70.83</v>
      </c>
    </row>
    <row r="418" spans="1:98">
      <c r="A418" s="71">
        <v>36477</v>
      </c>
      <c r="D418" s="71"/>
      <c r="G418" s="71"/>
      <c r="L418" s="71"/>
      <c r="M418" s="71"/>
      <c r="R418" s="71"/>
      <c r="S418" s="71"/>
      <c r="T418" s="71"/>
      <c r="U418" s="71"/>
      <c r="X418" s="71"/>
      <c r="Y418" s="71"/>
      <c r="Z418" s="71"/>
      <c r="AA418" s="71"/>
      <c r="AC418" s="71"/>
      <c r="BE418" s="71"/>
      <c r="BF418" s="71"/>
      <c r="BH418" s="15">
        <v>28.74</v>
      </c>
      <c r="BI418" s="71"/>
      <c r="BQ418" s="71"/>
      <c r="BX418" s="15">
        <v>31.5</v>
      </c>
      <c r="CA418" s="71"/>
      <c r="CD418" s="71"/>
      <c r="CE418" s="71"/>
      <c r="CF418" s="71"/>
      <c r="CG418" s="71"/>
      <c r="CI418" s="71"/>
      <c r="CQ418" s="71"/>
      <c r="CR418" s="71"/>
      <c r="CS418" s="66">
        <v>80.75</v>
      </c>
      <c r="CT418" s="16">
        <v>73.75</v>
      </c>
    </row>
    <row r="419" spans="1:98">
      <c r="A419" s="71">
        <v>36484</v>
      </c>
      <c r="D419" s="71"/>
      <c r="G419" s="71"/>
      <c r="L419" s="71"/>
      <c r="M419" s="71"/>
      <c r="R419" s="71"/>
      <c r="S419" s="71"/>
      <c r="T419" s="71"/>
      <c r="U419" s="71"/>
      <c r="X419" s="71"/>
      <c r="Y419" s="71"/>
      <c r="Z419" s="71"/>
      <c r="AA419" s="71"/>
      <c r="AC419" s="71"/>
      <c r="AF419" s="15">
        <v>109.25</v>
      </c>
      <c r="BE419" s="71"/>
      <c r="BF419" s="71"/>
      <c r="BH419" s="15">
        <v>29.09</v>
      </c>
      <c r="BI419" s="71"/>
      <c r="BQ419" s="71"/>
      <c r="BX419" s="15">
        <v>31.72</v>
      </c>
      <c r="CA419" s="71"/>
      <c r="CD419" s="71"/>
      <c r="CE419" s="71"/>
      <c r="CF419" s="71"/>
      <c r="CG419" s="71"/>
      <c r="CI419" s="71"/>
      <c r="CQ419" s="71"/>
      <c r="CR419" s="71"/>
      <c r="CS419" s="66">
        <v>78.05</v>
      </c>
      <c r="CT419" s="16">
        <v>73.56</v>
      </c>
    </row>
    <row r="420" spans="1:98">
      <c r="A420" s="71">
        <v>36491</v>
      </c>
      <c r="D420" s="71"/>
      <c r="G420" s="71"/>
      <c r="L420" s="71"/>
      <c r="M420" s="71"/>
      <c r="R420" s="71"/>
      <c r="S420" s="71"/>
      <c r="T420" s="71"/>
      <c r="U420" s="71"/>
      <c r="X420" s="71"/>
      <c r="Y420" s="71"/>
      <c r="Z420" s="71"/>
      <c r="AA420" s="71"/>
      <c r="AC420" s="71"/>
      <c r="BE420" s="71"/>
      <c r="BF420" s="71"/>
      <c r="BH420" s="15">
        <v>28.79</v>
      </c>
      <c r="BI420" s="71"/>
      <c r="BQ420" s="71"/>
      <c r="BX420" s="15">
        <v>29.57</v>
      </c>
      <c r="CA420" s="71"/>
      <c r="CD420" s="71"/>
      <c r="CE420" s="71"/>
      <c r="CF420" s="71"/>
      <c r="CG420" s="71"/>
      <c r="CI420" s="71"/>
      <c r="CQ420" s="71"/>
      <c r="CR420" s="71"/>
      <c r="CS420" s="66">
        <v>78</v>
      </c>
      <c r="CT420" s="16">
        <v>73.5</v>
      </c>
    </row>
    <row r="421" spans="1:98">
      <c r="A421" s="71">
        <v>36498</v>
      </c>
      <c r="D421" s="71"/>
      <c r="G421" s="71"/>
      <c r="L421" s="71"/>
      <c r="M421" s="71"/>
      <c r="R421" s="71"/>
      <c r="S421" s="71"/>
      <c r="T421" s="71"/>
      <c r="U421" s="71"/>
      <c r="X421" s="71"/>
      <c r="Y421" s="71"/>
      <c r="Z421" s="71"/>
      <c r="AA421" s="71"/>
      <c r="AC421" s="71"/>
      <c r="AF421" s="15">
        <v>114</v>
      </c>
      <c r="BE421" s="71"/>
      <c r="BF421" s="71"/>
      <c r="BH421" s="15">
        <v>29.2</v>
      </c>
      <c r="BI421" s="71"/>
      <c r="BQ421" s="71"/>
      <c r="BX421" s="15">
        <v>30.61</v>
      </c>
      <c r="CA421" s="71"/>
      <c r="CD421" s="71"/>
      <c r="CE421" s="71"/>
      <c r="CF421" s="71"/>
      <c r="CG421" s="71"/>
      <c r="CI421" s="71"/>
      <c r="CQ421" s="71"/>
      <c r="CR421" s="71"/>
      <c r="CS421" s="66">
        <v>74.290000000000006</v>
      </c>
      <c r="CT421" s="16">
        <v>69.7</v>
      </c>
    </row>
    <row r="422" spans="1:98">
      <c r="A422" s="71">
        <v>36505</v>
      </c>
      <c r="D422" s="71"/>
      <c r="G422" s="71"/>
      <c r="L422" s="71"/>
      <c r="M422" s="71"/>
      <c r="R422" s="71"/>
      <c r="S422" s="71"/>
      <c r="T422" s="71"/>
      <c r="U422" s="71"/>
      <c r="X422" s="71"/>
      <c r="Y422" s="71"/>
      <c r="Z422" s="71"/>
      <c r="AA422" s="71"/>
      <c r="AC422" s="71"/>
      <c r="AF422" s="15">
        <v>113</v>
      </c>
      <c r="BE422" s="71"/>
      <c r="BF422" s="71"/>
      <c r="BH422" s="15">
        <v>31</v>
      </c>
      <c r="BI422" s="71"/>
      <c r="BQ422" s="71"/>
      <c r="BX422" s="15">
        <v>30.74</v>
      </c>
      <c r="CA422" s="71"/>
      <c r="CD422" s="71"/>
      <c r="CE422" s="71"/>
      <c r="CF422" s="71"/>
      <c r="CG422" s="71"/>
      <c r="CI422" s="71"/>
      <c r="CQ422" s="71"/>
      <c r="CR422" s="71"/>
      <c r="CS422" s="66">
        <v>76.06</v>
      </c>
      <c r="CT422" s="16">
        <v>66.849999999999994</v>
      </c>
    </row>
    <row r="423" spans="1:98">
      <c r="A423" s="71">
        <v>36512</v>
      </c>
      <c r="D423" s="71"/>
      <c r="G423" s="71"/>
      <c r="L423" s="71"/>
      <c r="M423" s="71"/>
      <c r="R423" s="71"/>
      <c r="S423" s="71"/>
      <c r="T423" s="71"/>
      <c r="U423" s="71"/>
      <c r="X423" s="71"/>
      <c r="Y423" s="71"/>
      <c r="Z423" s="71"/>
      <c r="AA423" s="71"/>
      <c r="AC423" s="71"/>
      <c r="BE423" s="71"/>
      <c r="BF423" s="71"/>
      <c r="BH423" s="15">
        <v>29.46</v>
      </c>
      <c r="BI423" s="71"/>
      <c r="BQ423" s="71"/>
      <c r="BX423" s="15">
        <v>30.45</v>
      </c>
      <c r="CA423" s="71"/>
      <c r="CD423" s="71"/>
      <c r="CE423" s="71"/>
      <c r="CF423" s="71"/>
      <c r="CG423" s="71"/>
      <c r="CI423" s="71"/>
      <c r="CQ423" s="71"/>
      <c r="CR423" s="71"/>
      <c r="CS423" s="66">
        <v>73.349999999999994</v>
      </c>
      <c r="CT423" s="16">
        <v>65.5</v>
      </c>
    </row>
    <row r="424" spans="1:98">
      <c r="A424" s="71">
        <v>36519</v>
      </c>
      <c r="D424" s="71"/>
      <c r="G424" s="71"/>
      <c r="L424" s="71"/>
      <c r="M424" s="71"/>
      <c r="R424" s="71"/>
      <c r="S424" s="71"/>
      <c r="T424" s="71"/>
      <c r="U424" s="71"/>
      <c r="X424" s="71"/>
      <c r="Y424" s="71"/>
      <c r="Z424" s="71"/>
      <c r="AA424" s="71"/>
      <c r="AC424" s="71"/>
      <c r="AF424" s="15">
        <v>112</v>
      </c>
      <c r="BE424" s="71"/>
      <c r="BF424" s="71"/>
      <c r="BH424" s="15">
        <v>29.53</v>
      </c>
      <c r="BI424" s="71"/>
      <c r="BQ424" s="71"/>
      <c r="BX424" s="15">
        <v>31.27</v>
      </c>
      <c r="CA424" s="71"/>
      <c r="CD424" s="71"/>
      <c r="CE424" s="71"/>
      <c r="CF424" s="71"/>
      <c r="CG424" s="71"/>
      <c r="CI424" s="71"/>
      <c r="CQ424" s="71"/>
      <c r="CR424" s="71"/>
      <c r="CS424" s="66">
        <v>73</v>
      </c>
      <c r="CT424" s="16">
        <v>65</v>
      </c>
    </row>
    <row r="425" spans="1:98">
      <c r="A425" s="71">
        <v>36526</v>
      </c>
      <c r="D425" s="71"/>
      <c r="G425" s="71"/>
      <c r="L425" s="71"/>
      <c r="M425" s="71"/>
      <c r="R425" s="71"/>
      <c r="S425" s="71"/>
      <c r="T425" s="71"/>
      <c r="U425" s="71"/>
      <c r="X425" s="71"/>
      <c r="Y425" s="71"/>
      <c r="Z425" s="71"/>
      <c r="AA425" s="71"/>
      <c r="AC425" s="71"/>
      <c r="BE425" s="71"/>
      <c r="BF425" s="71"/>
      <c r="BH425" s="15">
        <v>30</v>
      </c>
      <c r="BI425" s="71"/>
      <c r="BQ425" s="71"/>
      <c r="BX425" s="15">
        <v>30.26</v>
      </c>
      <c r="CA425" s="71"/>
      <c r="CD425" s="71"/>
      <c r="CE425" s="71"/>
      <c r="CF425" s="71"/>
      <c r="CG425" s="71"/>
      <c r="CI425" s="71"/>
      <c r="CQ425" s="71"/>
      <c r="CR425" s="71"/>
      <c r="CS425" s="66">
        <v>67.5</v>
      </c>
      <c r="CT425" s="16">
        <v>53</v>
      </c>
    </row>
    <row r="426" spans="1:98">
      <c r="A426" s="71">
        <v>36533</v>
      </c>
      <c r="D426" s="71"/>
      <c r="G426" s="71"/>
      <c r="L426" s="71"/>
      <c r="M426" s="71"/>
      <c r="R426" s="71"/>
      <c r="S426" s="71"/>
      <c r="T426" s="71"/>
      <c r="U426" s="71"/>
      <c r="X426" s="71"/>
      <c r="Y426" s="71"/>
      <c r="Z426" s="71"/>
      <c r="AA426" s="71"/>
      <c r="AC426" s="71"/>
      <c r="AF426" s="15">
        <v>107.67</v>
      </c>
      <c r="BE426" s="71"/>
      <c r="BF426" s="71"/>
      <c r="BH426" s="15">
        <v>28.31</v>
      </c>
      <c r="BI426" s="71"/>
      <c r="BQ426" s="71"/>
      <c r="BX426" s="15">
        <v>30.22</v>
      </c>
      <c r="CA426" s="71"/>
      <c r="CD426" s="71"/>
      <c r="CE426" s="71"/>
      <c r="CF426" s="71"/>
      <c r="CG426" s="71"/>
      <c r="CI426" s="71"/>
      <c r="CQ426" s="71"/>
      <c r="CR426" s="71"/>
      <c r="CS426" s="66">
        <v>63.8</v>
      </c>
      <c r="CT426" s="16">
        <v>62</v>
      </c>
    </row>
    <row r="427" spans="1:98">
      <c r="A427" s="71">
        <v>36540</v>
      </c>
      <c r="D427" s="71"/>
      <c r="G427" s="71"/>
      <c r="L427" s="71"/>
      <c r="M427" s="71"/>
      <c r="R427" s="71"/>
      <c r="S427" s="71"/>
      <c r="T427" s="71"/>
      <c r="U427" s="71"/>
      <c r="X427" s="71"/>
      <c r="Y427" s="71"/>
      <c r="Z427" s="71"/>
      <c r="AA427" s="71"/>
      <c r="AC427" s="71"/>
      <c r="AF427" s="15">
        <v>98.85</v>
      </c>
      <c r="BE427" s="71"/>
      <c r="BF427" s="71"/>
      <c r="BH427" s="15">
        <v>25.7</v>
      </c>
      <c r="BI427" s="71"/>
      <c r="BQ427" s="71"/>
      <c r="BX427" s="15">
        <v>28.17</v>
      </c>
      <c r="CA427" s="71"/>
      <c r="CD427" s="71"/>
      <c r="CE427" s="71"/>
      <c r="CF427" s="71"/>
      <c r="CG427" s="71"/>
      <c r="CI427" s="71"/>
      <c r="CQ427" s="71"/>
      <c r="CR427" s="71"/>
      <c r="CS427" s="66">
        <v>62.13</v>
      </c>
      <c r="CT427" s="16">
        <v>62.5</v>
      </c>
    </row>
    <row r="428" spans="1:98">
      <c r="A428" s="71">
        <v>36547</v>
      </c>
      <c r="D428" s="71"/>
      <c r="G428" s="71"/>
      <c r="L428" s="71"/>
      <c r="M428" s="71"/>
      <c r="R428" s="71"/>
      <c r="S428" s="71"/>
      <c r="T428" s="71"/>
      <c r="U428" s="71"/>
      <c r="X428" s="71"/>
      <c r="Y428" s="71"/>
      <c r="Z428" s="71"/>
      <c r="AA428" s="71"/>
      <c r="AC428" s="71"/>
      <c r="AF428" s="15">
        <v>105.44</v>
      </c>
      <c r="BE428" s="71"/>
      <c r="BF428" s="71"/>
      <c r="BH428" s="15">
        <v>21.83</v>
      </c>
      <c r="BI428" s="71"/>
      <c r="BQ428" s="71"/>
      <c r="BX428" s="15">
        <v>28.88</v>
      </c>
      <c r="CA428" s="71"/>
      <c r="CD428" s="71"/>
      <c r="CE428" s="71"/>
      <c r="CF428" s="71"/>
      <c r="CG428" s="71"/>
      <c r="CI428" s="71"/>
      <c r="CQ428" s="71"/>
      <c r="CR428" s="71"/>
      <c r="CS428" s="66">
        <v>60.5</v>
      </c>
      <c r="CT428" s="16">
        <v>59.5</v>
      </c>
    </row>
    <row r="429" spans="1:98">
      <c r="A429" s="71">
        <v>36554</v>
      </c>
      <c r="D429" s="71"/>
      <c r="G429" s="71"/>
      <c r="L429" s="71"/>
      <c r="M429" s="71"/>
      <c r="R429" s="71"/>
      <c r="S429" s="71"/>
      <c r="T429" s="71"/>
      <c r="U429" s="71"/>
      <c r="X429" s="71"/>
      <c r="Y429" s="71"/>
      <c r="Z429" s="71"/>
      <c r="AA429" s="71"/>
      <c r="AC429" s="71"/>
      <c r="AF429" s="15">
        <v>103</v>
      </c>
      <c r="BE429" s="71"/>
      <c r="BF429" s="71"/>
      <c r="BH429" s="15">
        <v>19</v>
      </c>
      <c r="BI429" s="71"/>
      <c r="BQ429" s="71"/>
      <c r="BX429" s="15">
        <v>27.23</v>
      </c>
      <c r="CA429" s="71"/>
      <c r="CD429" s="71"/>
      <c r="CE429" s="71"/>
      <c r="CF429" s="71"/>
      <c r="CG429" s="71"/>
      <c r="CI429" s="71"/>
      <c r="CQ429" s="71"/>
      <c r="CR429" s="71"/>
      <c r="CS429" s="66">
        <v>60.5</v>
      </c>
      <c r="CT429" s="16">
        <v>58.7</v>
      </c>
    </row>
    <row r="430" spans="1:98">
      <c r="A430" s="71">
        <v>36561</v>
      </c>
      <c r="D430" s="71"/>
      <c r="G430" s="71"/>
      <c r="L430" s="71"/>
      <c r="M430" s="71"/>
      <c r="R430" s="71"/>
      <c r="S430" s="71"/>
      <c r="T430" s="71"/>
      <c r="U430" s="71"/>
      <c r="X430" s="71"/>
      <c r="Y430" s="71"/>
      <c r="Z430" s="71"/>
      <c r="AA430" s="71"/>
      <c r="AC430" s="71"/>
      <c r="AF430" s="15">
        <v>102</v>
      </c>
      <c r="BE430" s="71"/>
      <c r="BF430" s="71"/>
      <c r="BH430" s="15">
        <v>19.329999999999998</v>
      </c>
      <c r="BI430" s="71"/>
      <c r="BQ430" s="71"/>
      <c r="BX430" s="15">
        <v>26.08</v>
      </c>
      <c r="CA430" s="71"/>
      <c r="CD430" s="71"/>
      <c r="CE430" s="71"/>
      <c r="CF430" s="71"/>
      <c r="CG430" s="71"/>
      <c r="CI430" s="71"/>
      <c r="CQ430" s="71"/>
      <c r="CR430" s="71"/>
      <c r="CS430" s="66">
        <v>63</v>
      </c>
      <c r="CT430" s="16">
        <v>58</v>
      </c>
    </row>
    <row r="431" spans="1:98">
      <c r="A431" s="71">
        <v>36568</v>
      </c>
      <c r="D431" s="71"/>
      <c r="G431" s="71"/>
      <c r="L431" s="71"/>
      <c r="M431" s="71"/>
      <c r="R431" s="71"/>
      <c r="S431" s="71"/>
      <c r="T431" s="71"/>
      <c r="U431" s="71"/>
      <c r="X431" s="71"/>
      <c r="Y431" s="71"/>
      <c r="Z431" s="71"/>
      <c r="AA431" s="71"/>
      <c r="AC431" s="71"/>
      <c r="AF431" s="15">
        <v>99</v>
      </c>
      <c r="BE431" s="71"/>
      <c r="BF431" s="71"/>
      <c r="BH431" s="15">
        <v>18.850000000000001</v>
      </c>
      <c r="BI431" s="71"/>
      <c r="BQ431" s="71"/>
      <c r="BX431" s="15">
        <v>24.35</v>
      </c>
      <c r="CA431" s="71"/>
      <c r="CD431" s="71"/>
      <c r="CE431" s="71"/>
      <c r="CF431" s="71"/>
      <c r="CG431" s="71"/>
      <c r="CI431" s="71"/>
      <c r="CQ431" s="71"/>
      <c r="CR431" s="71"/>
      <c r="CS431" s="66">
        <v>62.18</v>
      </c>
      <c r="CT431" s="16">
        <v>58.67</v>
      </c>
    </row>
    <row r="432" spans="1:98">
      <c r="A432" s="71">
        <v>36575</v>
      </c>
      <c r="D432" s="71"/>
      <c r="G432" s="71"/>
      <c r="L432" s="71"/>
      <c r="M432" s="71"/>
      <c r="R432" s="71"/>
      <c r="S432" s="71"/>
      <c r="T432" s="71"/>
      <c r="U432" s="71"/>
      <c r="X432" s="71"/>
      <c r="Y432" s="71"/>
      <c r="Z432" s="71"/>
      <c r="AA432" s="71"/>
      <c r="AC432" s="71"/>
      <c r="AF432" s="15">
        <v>101</v>
      </c>
      <c r="BE432" s="71"/>
      <c r="BF432" s="71"/>
      <c r="BH432" s="15">
        <v>19.47</v>
      </c>
      <c r="BI432" s="71"/>
      <c r="BQ432" s="71"/>
      <c r="BX432" s="15">
        <v>22.7</v>
      </c>
      <c r="CA432" s="71"/>
      <c r="CD432" s="71"/>
      <c r="CE432" s="71"/>
      <c r="CF432" s="71"/>
      <c r="CG432" s="71"/>
      <c r="CI432" s="71"/>
      <c r="CQ432" s="71"/>
      <c r="CR432" s="71"/>
      <c r="CS432" s="66">
        <v>61.5</v>
      </c>
      <c r="CT432" s="16">
        <v>58.5</v>
      </c>
    </row>
    <row r="433" spans="1:98">
      <c r="A433" s="71">
        <v>36582</v>
      </c>
      <c r="D433" s="71"/>
      <c r="G433" s="71"/>
      <c r="L433" s="71"/>
      <c r="M433" s="71"/>
      <c r="R433" s="71"/>
      <c r="S433" s="71"/>
      <c r="T433" s="71"/>
      <c r="U433" s="71"/>
      <c r="X433" s="71"/>
      <c r="Y433" s="71"/>
      <c r="Z433" s="71"/>
      <c r="AA433" s="71"/>
      <c r="AC433" s="71"/>
      <c r="AF433" s="15">
        <v>101</v>
      </c>
      <c r="BE433" s="71"/>
      <c r="BF433" s="71"/>
      <c r="BH433" s="15">
        <v>20.92</v>
      </c>
      <c r="BI433" s="71"/>
      <c r="BQ433" s="71"/>
      <c r="BX433" s="15">
        <v>22.7</v>
      </c>
      <c r="CA433" s="71"/>
      <c r="CD433" s="71"/>
      <c r="CE433" s="71"/>
      <c r="CF433" s="71"/>
      <c r="CG433" s="71"/>
      <c r="CI433" s="71"/>
      <c r="CQ433" s="71"/>
      <c r="CR433" s="71"/>
      <c r="CS433" s="66">
        <v>62</v>
      </c>
      <c r="CT433" s="16">
        <v>59</v>
      </c>
    </row>
    <row r="434" spans="1:98">
      <c r="A434" s="71">
        <v>36589</v>
      </c>
      <c r="D434" s="71"/>
      <c r="G434" s="71"/>
      <c r="L434" s="71"/>
      <c r="M434" s="71"/>
      <c r="R434" s="71"/>
      <c r="S434" s="71"/>
      <c r="T434" s="71"/>
      <c r="U434" s="71"/>
      <c r="X434" s="71"/>
      <c r="Y434" s="71"/>
      <c r="Z434" s="71"/>
      <c r="AA434" s="71"/>
      <c r="AC434" s="71"/>
      <c r="AF434" s="15">
        <v>101.5</v>
      </c>
      <c r="BE434" s="71"/>
      <c r="BF434" s="71"/>
      <c r="BH434" s="15">
        <v>21.39</v>
      </c>
      <c r="BI434" s="71"/>
      <c r="BQ434" s="71"/>
      <c r="BX434" s="15">
        <v>22.32</v>
      </c>
      <c r="CA434" s="71"/>
      <c r="CD434" s="71"/>
      <c r="CE434" s="71"/>
      <c r="CF434" s="71"/>
      <c r="CG434" s="71"/>
      <c r="CI434" s="71"/>
      <c r="CQ434" s="71"/>
      <c r="CR434" s="71"/>
      <c r="CS434" s="66">
        <v>64</v>
      </c>
      <c r="CT434" s="16">
        <v>61</v>
      </c>
    </row>
    <row r="435" spans="1:98">
      <c r="A435" s="71">
        <v>36596</v>
      </c>
      <c r="D435" s="71"/>
      <c r="G435" s="71"/>
      <c r="L435" s="71"/>
      <c r="M435" s="71"/>
      <c r="R435" s="71"/>
      <c r="S435" s="71"/>
      <c r="T435" s="71"/>
      <c r="U435" s="71"/>
      <c r="X435" s="71"/>
      <c r="Y435" s="71"/>
      <c r="Z435" s="71"/>
      <c r="AA435" s="71"/>
      <c r="AC435" s="71"/>
      <c r="AF435" s="15">
        <v>100.5</v>
      </c>
      <c r="BE435" s="71"/>
      <c r="BF435" s="71"/>
      <c r="BH435" s="15">
        <v>23.08</v>
      </c>
      <c r="BI435" s="71"/>
      <c r="BQ435" s="71"/>
      <c r="BX435" s="15">
        <v>22.37</v>
      </c>
      <c r="CA435" s="71"/>
      <c r="CD435" s="71"/>
      <c r="CE435" s="71"/>
      <c r="CF435" s="71"/>
      <c r="CG435" s="71"/>
      <c r="CI435" s="71"/>
      <c r="CQ435" s="71"/>
      <c r="CR435" s="71"/>
      <c r="CS435" s="66">
        <v>65</v>
      </c>
      <c r="CT435" s="16">
        <v>61</v>
      </c>
    </row>
    <row r="436" spans="1:98">
      <c r="A436" s="71">
        <v>36603</v>
      </c>
      <c r="D436" s="71"/>
      <c r="G436" s="71"/>
      <c r="L436" s="71"/>
      <c r="M436" s="71"/>
      <c r="R436" s="71"/>
      <c r="S436" s="71"/>
      <c r="T436" s="71"/>
      <c r="U436" s="71"/>
      <c r="X436" s="71"/>
      <c r="Y436" s="71"/>
      <c r="Z436" s="71"/>
      <c r="AA436" s="71"/>
      <c r="AC436" s="71"/>
      <c r="BE436" s="71"/>
      <c r="BF436" s="71"/>
      <c r="BH436" s="15">
        <v>24.75</v>
      </c>
      <c r="BI436" s="71"/>
      <c r="BQ436" s="71"/>
      <c r="BX436" s="15">
        <v>20.87</v>
      </c>
      <c r="CA436" s="71"/>
      <c r="CD436" s="71"/>
      <c r="CE436" s="71"/>
      <c r="CF436" s="71"/>
      <c r="CG436" s="71"/>
      <c r="CI436" s="71"/>
      <c r="CQ436" s="71"/>
      <c r="CR436" s="71"/>
      <c r="CS436" s="66">
        <v>65</v>
      </c>
      <c r="CT436" s="16">
        <v>61</v>
      </c>
    </row>
    <row r="437" spans="1:98">
      <c r="A437" s="71">
        <v>36610</v>
      </c>
      <c r="D437" s="71"/>
      <c r="G437" s="71"/>
      <c r="L437" s="71"/>
      <c r="M437" s="71"/>
      <c r="R437" s="71"/>
      <c r="S437" s="71"/>
      <c r="T437" s="71"/>
      <c r="U437" s="71"/>
      <c r="X437" s="71"/>
      <c r="Y437" s="71"/>
      <c r="Z437" s="71"/>
      <c r="AA437" s="71"/>
      <c r="AC437" s="71"/>
      <c r="AF437" s="15">
        <v>103.05</v>
      </c>
      <c r="BE437" s="71"/>
      <c r="BF437" s="71"/>
      <c r="BH437" s="15">
        <v>26.39</v>
      </c>
      <c r="BI437" s="71"/>
      <c r="BQ437" s="71"/>
      <c r="BX437" s="15">
        <v>22.68</v>
      </c>
      <c r="CA437" s="71"/>
      <c r="CD437" s="71"/>
      <c r="CE437" s="71"/>
      <c r="CF437" s="71"/>
      <c r="CG437" s="71"/>
      <c r="CI437" s="71"/>
      <c r="CQ437" s="71"/>
      <c r="CR437" s="71"/>
      <c r="CS437" s="66">
        <v>67</v>
      </c>
      <c r="CT437" s="16">
        <v>61.8</v>
      </c>
    </row>
    <row r="438" spans="1:98">
      <c r="A438" s="71">
        <v>36617</v>
      </c>
      <c r="D438" s="71"/>
      <c r="G438" s="71"/>
      <c r="L438" s="71"/>
      <c r="M438" s="71"/>
      <c r="R438" s="71"/>
      <c r="S438" s="71"/>
      <c r="T438" s="71"/>
      <c r="U438" s="71"/>
      <c r="X438" s="71"/>
      <c r="Y438" s="71"/>
      <c r="Z438" s="71"/>
      <c r="AA438" s="71"/>
      <c r="AC438" s="71"/>
      <c r="AF438" s="15">
        <v>101.98</v>
      </c>
      <c r="BE438" s="71"/>
      <c r="BF438" s="71"/>
      <c r="BH438" s="15">
        <v>26.5</v>
      </c>
      <c r="BI438" s="71"/>
      <c r="BQ438" s="71"/>
      <c r="BX438" s="15">
        <v>20.100000000000001</v>
      </c>
      <c r="CA438" s="71"/>
      <c r="CD438" s="71"/>
      <c r="CE438" s="71"/>
      <c r="CF438" s="71"/>
      <c r="CG438" s="71"/>
      <c r="CI438" s="71"/>
      <c r="CQ438" s="71"/>
      <c r="CR438" s="71"/>
      <c r="CS438" s="66">
        <v>67.569999999999993</v>
      </c>
      <c r="CT438" s="16">
        <v>64.25</v>
      </c>
    </row>
    <row r="439" spans="1:98">
      <c r="A439" s="71">
        <v>36624</v>
      </c>
      <c r="D439" s="71"/>
      <c r="G439" s="71"/>
      <c r="L439" s="71"/>
      <c r="M439" s="71"/>
      <c r="R439" s="71"/>
      <c r="S439" s="71"/>
      <c r="T439" s="71"/>
      <c r="U439" s="71"/>
      <c r="X439" s="71"/>
      <c r="Y439" s="71"/>
      <c r="Z439" s="71"/>
      <c r="AA439" s="71"/>
      <c r="AC439" s="71"/>
      <c r="AF439" s="15">
        <v>105.19</v>
      </c>
      <c r="BE439" s="71"/>
      <c r="BF439" s="71"/>
      <c r="BI439" s="71"/>
      <c r="BQ439" s="71"/>
      <c r="BX439" s="15">
        <v>22</v>
      </c>
      <c r="CA439" s="71"/>
      <c r="CD439" s="71"/>
      <c r="CE439" s="71"/>
      <c r="CF439" s="71"/>
      <c r="CG439" s="71"/>
      <c r="CI439" s="71"/>
      <c r="CQ439" s="71"/>
      <c r="CR439" s="71"/>
      <c r="CS439" s="66">
        <v>67</v>
      </c>
      <c r="CT439" s="16">
        <v>63</v>
      </c>
    </row>
    <row r="440" spans="1:98">
      <c r="A440" s="71">
        <v>36631</v>
      </c>
      <c r="D440" s="71"/>
      <c r="G440" s="71"/>
      <c r="L440" s="71"/>
      <c r="M440" s="71"/>
      <c r="R440" s="71"/>
      <c r="S440" s="71"/>
      <c r="T440" s="71"/>
      <c r="U440" s="71"/>
      <c r="X440" s="71"/>
      <c r="Y440" s="71"/>
      <c r="Z440" s="71"/>
      <c r="AA440" s="71"/>
      <c r="AC440" s="71"/>
      <c r="AF440" s="15">
        <v>105</v>
      </c>
      <c r="BE440" s="71"/>
      <c r="BF440" s="71"/>
      <c r="BH440" s="15">
        <v>25.12</v>
      </c>
      <c r="BI440" s="71"/>
      <c r="BQ440" s="71"/>
      <c r="BX440" s="15">
        <v>19.53</v>
      </c>
      <c r="CA440" s="71"/>
      <c r="CD440" s="71"/>
      <c r="CE440" s="71"/>
      <c r="CF440" s="71"/>
      <c r="CG440" s="71"/>
      <c r="CI440" s="71"/>
      <c r="CQ440" s="71"/>
      <c r="CR440" s="71"/>
      <c r="CS440" s="66">
        <v>67</v>
      </c>
      <c r="CT440" s="16">
        <v>63.3</v>
      </c>
    </row>
    <row r="441" spans="1:98">
      <c r="A441" s="71">
        <v>36638</v>
      </c>
      <c r="D441" s="71"/>
      <c r="G441" s="71"/>
      <c r="L441" s="71"/>
      <c r="M441" s="71"/>
      <c r="R441" s="71"/>
      <c r="S441" s="71"/>
      <c r="T441" s="71"/>
      <c r="U441" s="71"/>
      <c r="X441" s="71"/>
      <c r="Y441" s="71"/>
      <c r="Z441" s="71"/>
      <c r="AA441" s="71"/>
      <c r="AC441" s="71"/>
      <c r="BE441" s="71"/>
      <c r="BF441" s="71"/>
      <c r="BH441" s="15">
        <v>24</v>
      </c>
      <c r="BI441" s="71"/>
      <c r="BQ441" s="71"/>
      <c r="BX441" s="15">
        <v>21</v>
      </c>
      <c r="CA441" s="71"/>
      <c r="CD441" s="71"/>
      <c r="CE441" s="71"/>
      <c r="CF441" s="71"/>
      <c r="CG441" s="71"/>
      <c r="CI441" s="71"/>
      <c r="CQ441" s="71"/>
      <c r="CR441" s="71"/>
      <c r="CS441" s="66">
        <v>67.599999999999994</v>
      </c>
      <c r="CT441" s="16">
        <v>63.5</v>
      </c>
    </row>
    <row r="442" spans="1:98">
      <c r="A442" s="71">
        <v>36645</v>
      </c>
      <c r="D442" s="71"/>
      <c r="G442" s="71"/>
      <c r="L442" s="71"/>
      <c r="M442" s="71"/>
      <c r="R442" s="71"/>
      <c r="S442" s="71"/>
      <c r="T442" s="71"/>
      <c r="U442" s="71"/>
      <c r="X442" s="71"/>
      <c r="Y442" s="71"/>
      <c r="Z442" s="71"/>
      <c r="AA442" s="71"/>
      <c r="AC442" s="71"/>
      <c r="AF442" s="15">
        <v>104.5</v>
      </c>
      <c r="BE442" s="71"/>
      <c r="BF442" s="71"/>
      <c r="BH442" s="15">
        <v>21.88</v>
      </c>
      <c r="BI442" s="71"/>
      <c r="BQ442" s="71"/>
      <c r="CA442" s="71"/>
      <c r="CD442" s="71"/>
      <c r="CE442" s="71"/>
      <c r="CF442" s="71"/>
      <c r="CG442" s="71"/>
      <c r="CI442" s="71"/>
      <c r="CQ442" s="71"/>
      <c r="CR442" s="71"/>
      <c r="CS442" s="66">
        <v>68</v>
      </c>
      <c r="CT442" s="16">
        <v>63.5</v>
      </c>
    </row>
    <row r="443" spans="1:98">
      <c r="A443" s="71">
        <v>36652</v>
      </c>
      <c r="D443" s="71"/>
      <c r="G443" s="71"/>
      <c r="L443" s="71"/>
      <c r="M443" s="71"/>
      <c r="R443" s="71"/>
      <c r="S443" s="71"/>
      <c r="T443" s="71"/>
      <c r="U443" s="71"/>
      <c r="X443" s="71"/>
      <c r="Y443" s="71"/>
      <c r="Z443" s="71"/>
      <c r="AA443" s="71"/>
      <c r="AC443" s="71"/>
      <c r="AF443" s="15">
        <v>107</v>
      </c>
      <c r="BE443" s="71"/>
      <c r="BF443" s="71"/>
      <c r="BH443" s="15">
        <v>23.58</v>
      </c>
      <c r="BI443" s="71"/>
      <c r="BQ443" s="71"/>
      <c r="BX443" s="15">
        <v>19.53</v>
      </c>
      <c r="CA443" s="71"/>
      <c r="CD443" s="71"/>
      <c r="CE443" s="71"/>
      <c r="CF443" s="71"/>
      <c r="CG443" s="71"/>
      <c r="CI443" s="71"/>
      <c r="CQ443" s="71"/>
      <c r="CR443" s="71"/>
      <c r="CS443" s="66">
        <v>68.599999999999994</v>
      </c>
      <c r="CT443" s="16">
        <v>64.099999999999994</v>
      </c>
    </row>
    <row r="444" spans="1:98">
      <c r="A444" s="71">
        <v>36659</v>
      </c>
      <c r="D444" s="71"/>
      <c r="G444" s="71"/>
      <c r="L444" s="71"/>
      <c r="M444" s="71"/>
      <c r="R444" s="71"/>
      <c r="S444" s="71"/>
      <c r="T444" s="71"/>
      <c r="U444" s="71"/>
      <c r="X444" s="71"/>
      <c r="Y444" s="71"/>
      <c r="Z444" s="71"/>
      <c r="AA444" s="71"/>
      <c r="AC444" s="71"/>
      <c r="BE444" s="71"/>
      <c r="BF444" s="71"/>
      <c r="BH444" s="15">
        <v>22.6</v>
      </c>
      <c r="BI444" s="71"/>
      <c r="BQ444" s="71"/>
      <c r="BX444" s="15">
        <v>18.649999999999999</v>
      </c>
      <c r="CA444" s="71"/>
      <c r="CD444" s="71"/>
      <c r="CE444" s="71"/>
      <c r="CF444" s="71"/>
      <c r="CG444" s="71"/>
      <c r="CI444" s="71"/>
      <c r="CQ444" s="71"/>
      <c r="CR444" s="71"/>
      <c r="CS444" s="66">
        <v>69</v>
      </c>
      <c r="CT444" s="16">
        <v>64.5</v>
      </c>
    </row>
    <row r="445" spans="1:98">
      <c r="A445" s="71">
        <v>36666</v>
      </c>
      <c r="D445" s="71"/>
      <c r="G445" s="71"/>
      <c r="L445" s="71"/>
      <c r="M445" s="71"/>
      <c r="R445" s="71"/>
      <c r="S445" s="71"/>
      <c r="T445" s="71"/>
      <c r="U445" s="71"/>
      <c r="X445" s="71"/>
      <c r="Y445" s="71"/>
      <c r="Z445" s="71"/>
      <c r="AA445" s="71"/>
      <c r="AC445" s="71"/>
      <c r="AF445" s="15">
        <v>104.5</v>
      </c>
      <c r="BE445" s="71"/>
      <c r="BF445" s="71"/>
      <c r="BH445" s="15">
        <v>23</v>
      </c>
      <c r="BI445" s="71"/>
      <c r="BQ445" s="71"/>
      <c r="BX445" s="15">
        <v>19.28</v>
      </c>
      <c r="CA445" s="71"/>
      <c r="CD445" s="71"/>
      <c r="CE445" s="71"/>
      <c r="CF445" s="71"/>
      <c r="CG445" s="71"/>
      <c r="CI445" s="71"/>
      <c r="CQ445" s="71"/>
      <c r="CR445" s="71"/>
      <c r="CS445" s="66">
        <v>70</v>
      </c>
      <c r="CT445" s="16">
        <v>64.5</v>
      </c>
    </row>
    <row r="446" spans="1:98">
      <c r="A446" s="71">
        <v>36673</v>
      </c>
      <c r="D446" s="71"/>
      <c r="G446" s="71"/>
      <c r="L446" s="71"/>
      <c r="M446" s="71"/>
      <c r="R446" s="71"/>
      <c r="S446" s="71"/>
      <c r="T446" s="71"/>
      <c r="U446" s="71"/>
      <c r="X446" s="71"/>
      <c r="Y446" s="71"/>
      <c r="Z446" s="71"/>
      <c r="AA446" s="71"/>
      <c r="AC446" s="71"/>
      <c r="BE446" s="71"/>
      <c r="BF446" s="71"/>
      <c r="BH446" s="15">
        <v>23.05</v>
      </c>
      <c r="BI446" s="71"/>
      <c r="BQ446" s="71"/>
      <c r="BX446" s="15">
        <v>19.940000000000001</v>
      </c>
      <c r="CA446" s="71"/>
      <c r="CD446" s="71"/>
      <c r="CE446" s="71"/>
      <c r="CF446" s="71"/>
      <c r="CG446" s="71"/>
      <c r="CI446" s="71"/>
      <c r="CQ446" s="71"/>
      <c r="CR446" s="71"/>
      <c r="CS446" s="66">
        <v>69.8</v>
      </c>
      <c r="CT446" s="16">
        <v>64.900000000000006</v>
      </c>
    </row>
    <row r="447" spans="1:98">
      <c r="A447" s="71">
        <v>36680</v>
      </c>
      <c r="D447" s="71"/>
      <c r="G447" s="71"/>
      <c r="L447" s="71"/>
      <c r="M447" s="71"/>
      <c r="R447" s="71"/>
      <c r="S447" s="71"/>
      <c r="T447" s="71"/>
      <c r="U447" s="71"/>
      <c r="X447" s="71"/>
      <c r="Y447" s="71"/>
      <c r="Z447" s="71"/>
      <c r="AA447" s="71"/>
      <c r="AC447" s="71"/>
      <c r="AF447" s="15">
        <v>104</v>
      </c>
      <c r="BE447" s="71"/>
      <c r="BF447" s="71"/>
      <c r="BH447" s="15">
        <v>24.76</v>
      </c>
      <c r="BI447" s="71"/>
      <c r="BQ447" s="71"/>
      <c r="BX447" s="15">
        <v>19.25</v>
      </c>
      <c r="CA447" s="71"/>
      <c r="CD447" s="71"/>
      <c r="CE447" s="71"/>
      <c r="CF447" s="71"/>
      <c r="CG447" s="71"/>
      <c r="CI447" s="71"/>
      <c r="CQ447" s="71"/>
      <c r="CR447" s="71"/>
      <c r="CS447" s="66">
        <v>69</v>
      </c>
      <c r="CT447" s="16">
        <v>65</v>
      </c>
    </row>
    <row r="448" spans="1:98">
      <c r="A448" s="71">
        <v>36687</v>
      </c>
      <c r="D448" s="71"/>
      <c r="G448" s="71"/>
      <c r="L448" s="71"/>
      <c r="M448" s="71"/>
      <c r="R448" s="71"/>
      <c r="S448" s="71"/>
      <c r="T448" s="71"/>
      <c r="U448" s="71"/>
      <c r="X448" s="71"/>
      <c r="Y448" s="71"/>
      <c r="Z448" s="71"/>
      <c r="AA448" s="71"/>
      <c r="AC448" s="71"/>
      <c r="AF448" s="15">
        <v>104</v>
      </c>
      <c r="BE448" s="71"/>
      <c r="BF448" s="71"/>
      <c r="BH448" s="15">
        <v>25.76</v>
      </c>
      <c r="BI448" s="71"/>
      <c r="BQ448" s="71"/>
      <c r="BX448" s="15">
        <v>19.46</v>
      </c>
      <c r="CA448" s="71"/>
      <c r="CD448" s="71"/>
      <c r="CE448" s="71"/>
      <c r="CF448" s="71"/>
      <c r="CG448" s="71"/>
      <c r="CI448" s="71"/>
      <c r="CQ448" s="71"/>
      <c r="CR448" s="71"/>
      <c r="CS448" s="66">
        <v>70</v>
      </c>
      <c r="CT448" s="16">
        <v>66.2</v>
      </c>
    </row>
    <row r="449" spans="1:98">
      <c r="A449" s="71">
        <v>36694</v>
      </c>
      <c r="D449" s="71"/>
      <c r="G449" s="71"/>
      <c r="L449" s="71"/>
      <c r="M449" s="71"/>
      <c r="R449" s="71"/>
      <c r="S449" s="71"/>
      <c r="T449" s="71"/>
      <c r="U449" s="71"/>
      <c r="X449" s="71"/>
      <c r="Y449" s="71"/>
      <c r="Z449" s="71"/>
      <c r="AA449" s="71"/>
      <c r="AC449" s="71"/>
      <c r="BE449" s="71"/>
      <c r="BF449" s="71"/>
      <c r="BH449" s="15">
        <v>25.75</v>
      </c>
      <c r="BI449" s="71"/>
      <c r="BQ449" s="71"/>
      <c r="BX449" s="15">
        <v>21.42</v>
      </c>
      <c r="CA449" s="71"/>
      <c r="CD449" s="71"/>
      <c r="CE449" s="71"/>
      <c r="CF449" s="71"/>
      <c r="CG449" s="71"/>
      <c r="CI449" s="71"/>
      <c r="CQ449" s="71"/>
      <c r="CR449" s="71"/>
      <c r="CS449" s="66">
        <v>71</v>
      </c>
      <c r="CT449" s="16">
        <v>67</v>
      </c>
    </row>
    <row r="450" spans="1:98">
      <c r="A450" s="71">
        <v>36701</v>
      </c>
      <c r="D450" s="71"/>
      <c r="G450" s="71"/>
      <c r="L450" s="71"/>
      <c r="M450" s="71"/>
      <c r="R450" s="71"/>
      <c r="S450" s="71"/>
      <c r="T450" s="71"/>
      <c r="U450" s="71"/>
      <c r="X450" s="71"/>
      <c r="Y450" s="71"/>
      <c r="Z450" s="71"/>
      <c r="AA450" s="71"/>
      <c r="AC450" s="71"/>
      <c r="AF450" s="15">
        <v>104</v>
      </c>
      <c r="BE450" s="71"/>
      <c r="BF450" s="71"/>
      <c r="BH450" s="15">
        <v>26.1</v>
      </c>
      <c r="BI450" s="71"/>
      <c r="BQ450" s="71"/>
      <c r="BX450" s="15">
        <v>20.92</v>
      </c>
      <c r="CA450" s="71"/>
      <c r="CD450" s="71"/>
      <c r="CE450" s="71"/>
      <c r="CF450" s="71"/>
      <c r="CG450" s="71"/>
      <c r="CI450" s="71"/>
      <c r="CQ450" s="71"/>
      <c r="CR450" s="71"/>
      <c r="CS450" s="66">
        <v>69.58</v>
      </c>
      <c r="CT450" s="16">
        <v>65.5</v>
      </c>
    </row>
    <row r="451" spans="1:98">
      <c r="A451" s="71">
        <v>36708</v>
      </c>
      <c r="D451" s="71"/>
      <c r="G451" s="71"/>
      <c r="L451" s="71"/>
      <c r="M451" s="71"/>
      <c r="R451" s="71"/>
      <c r="S451" s="71"/>
      <c r="T451" s="71"/>
      <c r="U451" s="71"/>
      <c r="X451" s="71"/>
      <c r="Y451" s="71"/>
      <c r="Z451" s="71"/>
      <c r="AA451" s="71"/>
      <c r="AC451" s="71"/>
      <c r="BE451" s="71"/>
      <c r="BF451" s="71"/>
      <c r="BH451" s="15">
        <v>25.92</v>
      </c>
      <c r="BI451" s="71"/>
      <c r="BQ451" s="71"/>
      <c r="BX451" s="15">
        <v>21.6</v>
      </c>
      <c r="CA451" s="71"/>
      <c r="CD451" s="71"/>
      <c r="CE451" s="71"/>
      <c r="CF451" s="71"/>
      <c r="CG451" s="71"/>
      <c r="CI451" s="71"/>
      <c r="CQ451" s="71"/>
      <c r="CR451" s="71"/>
      <c r="CS451" s="66">
        <v>70.5</v>
      </c>
      <c r="CT451" s="16">
        <v>67.5</v>
      </c>
    </row>
    <row r="452" spans="1:98">
      <c r="A452" s="71">
        <v>36715</v>
      </c>
      <c r="D452" s="71"/>
      <c r="G452" s="71"/>
      <c r="L452" s="71"/>
      <c r="M452" s="71"/>
      <c r="R452" s="71"/>
      <c r="S452" s="71"/>
      <c r="T452" s="71"/>
      <c r="U452" s="71"/>
      <c r="X452" s="71"/>
      <c r="Y452" s="71"/>
      <c r="Z452" s="71"/>
      <c r="AA452" s="71"/>
      <c r="AC452" s="71"/>
      <c r="BE452" s="71"/>
      <c r="BF452" s="71"/>
      <c r="BH452" s="15">
        <v>25.64</v>
      </c>
      <c r="BI452" s="71"/>
      <c r="BQ452" s="71"/>
      <c r="BX452" s="15">
        <v>21.77</v>
      </c>
      <c r="CA452" s="71"/>
      <c r="CD452" s="71"/>
      <c r="CE452" s="71"/>
      <c r="CF452" s="71"/>
      <c r="CG452" s="71"/>
      <c r="CI452" s="71"/>
      <c r="CQ452" s="71"/>
      <c r="CR452" s="71"/>
      <c r="CS452" s="66">
        <v>70.5</v>
      </c>
      <c r="CT452" s="16">
        <v>67.5</v>
      </c>
    </row>
    <row r="453" spans="1:98">
      <c r="A453" s="71">
        <v>36722</v>
      </c>
      <c r="D453" s="71"/>
      <c r="G453" s="71"/>
      <c r="L453" s="71"/>
      <c r="M453" s="71"/>
      <c r="R453" s="71"/>
      <c r="S453" s="71"/>
      <c r="T453" s="71"/>
      <c r="U453" s="71"/>
      <c r="X453" s="71"/>
      <c r="Y453" s="71"/>
      <c r="Z453" s="71"/>
      <c r="AA453" s="71"/>
      <c r="AC453" s="71"/>
      <c r="AF453" s="15">
        <v>104.56</v>
      </c>
      <c r="BE453" s="71"/>
      <c r="BF453" s="71"/>
      <c r="BH453" s="15">
        <v>26.18</v>
      </c>
      <c r="BI453" s="71"/>
      <c r="BQ453" s="71"/>
      <c r="BX453" s="15">
        <v>22.14</v>
      </c>
      <c r="CA453" s="71"/>
      <c r="CD453" s="71"/>
      <c r="CE453" s="71"/>
      <c r="CF453" s="71"/>
      <c r="CG453" s="71"/>
      <c r="CI453" s="71"/>
      <c r="CQ453" s="71"/>
      <c r="CR453" s="71"/>
      <c r="CS453" s="66">
        <v>71</v>
      </c>
      <c r="CT453" s="16">
        <v>67.5</v>
      </c>
    </row>
    <row r="454" spans="1:98">
      <c r="A454" s="71">
        <v>36729</v>
      </c>
      <c r="D454" s="71"/>
      <c r="G454" s="71"/>
      <c r="L454" s="71"/>
      <c r="M454" s="71"/>
      <c r="R454" s="71"/>
      <c r="S454" s="71"/>
      <c r="T454" s="71"/>
      <c r="U454" s="71"/>
      <c r="X454" s="71"/>
      <c r="Y454" s="71"/>
      <c r="Z454" s="71"/>
      <c r="AA454" s="71"/>
      <c r="AC454" s="71"/>
      <c r="AF454" s="15">
        <v>106.94</v>
      </c>
      <c r="BE454" s="71"/>
      <c r="BF454" s="71"/>
      <c r="BH454" s="15">
        <v>26.33</v>
      </c>
      <c r="BI454" s="71"/>
      <c r="BQ454" s="71"/>
      <c r="BX454" s="15">
        <v>22</v>
      </c>
      <c r="CA454" s="71"/>
      <c r="CD454" s="71"/>
      <c r="CE454" s="71"/>
      <c r="CF454" s="71"/>
      <c r="CG454" s="71"/>
      <c r="CI454" s="71"/>
      <c r="CQ454" s="71"/>
      <c r="CR454" s="71"/>
      <c r="CS454" s="66">
        <v>72.099999999999994</v>
      </c>
      <c r="CT454" s="16">
        <v>69.099999999999994</v>
      </c>
    </row>
    <row r="455" spans="1:98">
      <c r="A455" s="71">
        <v>36736</v>
      </c>
      <c r="D455" s="71"/>
      <c r="G455" s="71"/>
      <c r="L455" s="71"/>
      <c r="M455" s="71"/>
      <c r="R455" s="71"/>
      <c r="S455" s="71"/>
      <c r="T455" s="71"/>
      <c r="U455" s="71"/>
      <c r="X455" s="71"/>
      <c r="Y455" s="71"/>
      <c r="Z455" s="71"/>
      <c r="AA455" s="71"/>
      <c r="AC455" s="71"/>
      <c r="BE455" s="71"/>
      <c r="BF455" s="71"/>
      <c r="BH455" s="15">
        <v>24.76</v>
      </c>
      <c r="BI455" s="71"/>
      <c r="BQ455" s="71"/>
      <c r="BX455" s="15">
        <v>21.13</v>
      </c>
      <c r="CA455" s="71"/>
      <c r="CD455" s="71"/>
      <c r="CE455" s="71"/>
      <c r="CF455" s="71"/>
      <c r="CG455" s="71"/>
      <c r="CI455" s="71"/>
      <c r="CQ455" s="71"/>
      <c r="CR455" s="71"/>
      <c r="CS455" s="66">
        <v>72.5</v>
      </c>
      <c r="CT455" s="16">
        <v>69.5</v>
      </c>
    </row>
    <row r="456" spans="1:98">
      <c r="A456" s="71">
        <v>36743</v>
      </c>
      <c r="D456" s="71"/>
      <c r="G456" s="71"/>
      <c r="L456" s="71"/>
      <c r="M456" s="71"/>
      <c r="R456" s="71"/>
      <c r="S456" s="71"/>
      <c r="T456" s="71"/>
      <c r="U456" s="71"/>
      <c r="X456" s="71"/>
      <c r="Y456" s="71"/>
      <c r="Z456" s="71"/>
      <c r="AA456" s="71"/>
      <c r="AC456" s="71"/>
      <c r="BE456" s="71"/>
      <c r="BF456" s="71"/>
      <c r="BH456" s="15">
        <v>25.94</v>
      </c>
      <c r="BI456" s="71"/>
      <c r="BQ456" s="71"/>
      <c r="BX456" s="15">
        <v>20.5</v>
      </c>
      <c r="CA456" s="71"/>
      <c r="CD456" s="71"/>
      <c r="CE456" s="71"/>
      <c r="CF456" s="71"/>
      <c r="CG456" s="71"/>
      <c r="CI456" s="71"/>
      <c r="CQ456" s="71"/>
      <c r="CR456" s="71"/>
      <c r="CS456" s="66">
        <v>73</v>
      </c>
      <c r="CT456" s="16">
        <v>70</v>
      </c>
    </row>
    <row r="457" spans="1:98">
      <c r="A457" s="71">
        <v>36750</v>
      </c>
      <c r="D457" s="71"/>
      <c r="G457" s="71"/>
      <c r="L457" s="71"/>
      <c r="M457" s="71"/>
      <c r="R457" s="71"/>
      <c r="S457" s="71"/>
      <c r="T457" s="71"/>
      <c r="U457" s="71"/>
      <c r="X457" s="71"/>
      <c r="Y457" s="71"/>
      <c r="Z457" s="71"/>
      <c r="AA457" s="71"/>
      <c r="AC457" s="71"/>
      <c r="BE457" s="71"/>
      <c r="BF457" s="71"/>
      <c r="BH457" s="15">
        <v>25.43</v>
      </c>
      <c r="BI457" s="71"/>
      <c r="BQ457" s="71"/>
      <c r="BX457" s="15">
        <v>21.38</v>
      </c>
      <c r="CA457" s="71"/>
      <c r="CD457" s="71"/>
      <c r="CE457" s="71"/>
      <c r="CF457" s="71"/>
      <c r="CG457" s="71"/>
      <c r="CI457" s="71"/>
      <c r="CQ457" s="71"/>
      <c r="CR457" s="71"/>
      <c r="CS457" s="66">
        <v>73</v>
      </c>
      <c r="CT457" s="16">
        <v>70</v>
      </c>
    </row>
    <row r="458" spans="1:98">
      <c r="A458" s="71">
        <v>36757</v>
      </c>
      <c r="D458" s="71"/>
      <c r="G458" s="71"/>
      <c r="L458" s="71"/>
      <c r="M458" s="71"/>
      <c r="R458" s="71"/>
      <c r="S458" s="71"/>
      <c r="T458" s="71"/>
      <c r="U458" s="71"/>
      <c r="X458" s="71"/>
      <c r="Y458" s="71"/>
      <c r="Z458" s="71"/>
      <c r="AA458" s="71"/>
      <c r="AC458" s="71"/>
      <c r="AF458" s="15">
        <v>108</v>
      </c>
      <c r="BE458" s="71"/>
      <c r="BF458" s="71"/>
      <c r="BH458" s="15">
        <v>24.74</v>
      </c>
      <c r="BI458" s="71"/>
      <c r="BQ458" s="71"/>
      <c r="BX458" s="15">
        <v>20.92</v>
      </c>
      <c r="CA458" s="71"/>
      <c r="CD458" s="71"/>
      <c r="CE458" s="71"/>
      <c r="CF458" s="71"/>
      <c r="CG458" s="71"/>
      <c r="CI458" s="71"/>
      <c r="CQ458" s="71"/>
      <c r="CR458" s="71"/>
      <c r="CS458" s="66">
        <v>73</v>
      </c>
      <c r="CT458" s="16">
        <v>70.5</v>
      </c>
    </row>
    <row r="459" spans="1:98">
      <c r="A459" s="71">
        <v>36764</v>
      </c>
      <c r="D459" s="71"/>
      <c r="G459" s="71"/>
      <c r="L459" s="71"/>
      <c r="M459" s="71"/>
      <c r="R459" s="71"/>
      <c r="S459" s="71"/>
      <c r="T459" s="71"/>
      <c r="U459" s="71"/>
      <c r="X459" s="71"/>
      <c r="Y459" s="71"/>
      <c r="Z459" s="71"/>
      <c r="AA459" s="71"/>
      <c r="AC459" s="71"/>
      <c r="AF459" s="15">
        <v>108.8</v>
      </c>
      <c r="BE459" s="71"/>
      <c r="BF459" s="71"/>
      <c r="BH459" s="15">
        <v>25.82</v>
      </c>
      <c r="BI459" s="71"/>
      <c r="BQ459" s="71"/>
      <c r="BX459" s="15">
        <v>21.52</v>
      </c>
      <c r="CA459" s="71"/>
      <c r="CD459" s="71"/>
      <c r="CE459" s="71"/>
      <c r="CF459" s="71"/>
      <c r="CG459" s="71"/>
      <c r="CI459" s="71"/>
      <c r="CQ459" s="71"/>
      <c r="CR459" s="71"/>
      <c r="CS459" s="66">
        <v>76</v>
      </c>
      <c r="CT459" s="16">
        <v>73</v>
      </c>
    </row>
    <row r="460" spans="1:98">
      <c r="A460" s="71">
        <v>36771</v>
      </c>
      <c r="D460" s="71"/>
      <c r="G460" s="71"/>
      <c r="L460" s="71"/>
      <c r="M460" s="71"/>
      <c r="R460" s="71"/>
      <c r="S460" s="71"/>
      <c r="T460" s="71"/>
      <c r="U460" s="71"/>
      <c r="X460" s="71"/>
      <c r="Y460" s="71"/>
      <c r="Z460" s="71"/>
      <c r="AA460" s="71"/>
      <c r="AC460" s="71"/>
      <c r="BE460" s="71"/>
      <c r="BF460" s="71"/>
      <c r="BH460" s="15">
        <v>26.36</v>
      </c>
      <c r="BI460" s="71"/>
      <c r="BQ460" s="71"/>
      <c r="BX460" s="15">
        <v>21.75</v>
      </c>
      <c r="CA460" s="71"/>
      <c r="CD460" s="71"/>
      <c r="CE460" s="71"/>
      <c r="CF460" s="71"/>
      <c r="CG460" s="71"/>
      <c r="CI460" s="71"/>
      <c r="CQ460" s="71"/>
      <c r="CR460" s="71"/>
      <c r="CS460" s="66">
        <v>74.5</v>
      </c>
      <c r="CT460" s="16">
        <v>71.5</v>
      </c>
    </row>
    <row r="461" spans="1:98">
      <c r="A461" s="71">
        <v>36778</v>
      </c>
      <c r="D461" s="71"/>
      <c r="G461" s="71"/>
      <c r="L461" s="71"/>
      <c r="M461" s="71"/>
      <c r="R461" s="71"/>
      <c r="S461" s="71"/>
      <c r="T461" s="71"/>
      <c r="U461" s="71"/>
      <c r="X461" s="71"/>
      <c r="Y461" s="71"/>
      <c r="Z461" s="71"/>
      <c r="AA461" s="71"/>
      <c r="AC461" s="71"/>
      <c r="BE461" s="71"/>
      <c r="BF461" s="71"/>
      <c r="BH461" s="15">
        <v>27.79</v>
      </c>
      <c r="BI461" s="71"/>
      <c r="BQ461" s="71"/>
      <c r="BX461" s="15">
        <v>22.07</v>
      </c>
      <c r="CA461" s="71"/>
      <c r="CD461" s="71"/>
      <c r="CE461" s="71"/>
      <c r="CF461" s="71"/>
      <c r="CG461" s="71"/>
      <c r="CI461" s="71"/>
      <c r="CQ461" s="71"/>
      <c r="CR461" s="71"/>
      <c r="CS461" s="66">
        <v>74.5</v>
      </c>
      <c r="CT461" s="16">
        <v>72.56</v>
      </c>
    </row>
    <row r="462" spans="1:98">
      <c r="A462" s="71">
        <v>36785</v>
      </c>
      <c r="D462" s="71"/>
      <c r="G462" s="71"/>
      <c r="L462" s="71"/>
      <c r="M462" s="71"/>
      <c r="R462" s="71"/>
      <c r="S462" s="71"/>
      <c r="T462" s="71"/>
      <c r="U462" s="71"/>
      <c r="X462" s="71"/>
      <c r="Y462" s="71"/>
      <c r="Z462" s="71"/>
      <c r="AA462" s="71"/>
      <c r="AC462" s="71"/>
      <c r="AF462" s="15">
        <v>108.5</v>
      </c>
      <c r="BE462" s="71"/>
      <c r="BF462" s="71"/>
      <c r="BH462" s="15">
        <v>27.66</v>
      </c>
      <c r="BI462" s="71"/>
      <c r="BQ462" s="71"/>
      <c r="BX462" s="15">
        <v>23.14</v>
      </c>
      <c r="CA462" s="71"/>
      <c r="CD462" s="71"/>
      <c r="CE462" s="71"/>
      <c r="CF462" s="71"/>
      <c r="CG462" s="71"/>
      <c r="CI462" s="71"/>
      <c r="CQ462" s="71"/>
      <c r="CR462" s="71"/>
      <c r="CS462" s="66">
        <v>76</v>
      </c>
      <c r="CT462" s="16">
        <v>72</v>
      </c>
    </row>
    <row r="463" spans="1:98">
      <c r="A463" s="71">
        <v>36792</v>
      </c>
      <c r="D463" s="71"/>
      <c r="G463" s="71"/>
      <c r="L463" s="71"/>
      <c r="M463" s="71"/>
      <c r="R463" s="71"/>
      <c r="S463" s="71"/>
      <c r="T463" s="71"/>
      <c r="U463" s="71"/>
      <c r="X463" s="71"/>
      <c r="Y463" s="71"/>
      <c r="Z463" s="71"/>
      <c r="AA463" s="71"/>
      <c r="AC463" s="71"/>
      <c r="AF463" s="15">
        <v>107.25</v>
      </c>
      <c r="BE463" s="71"/>
      <c r="BF463" s="71"/>
      <c r="BH463" s="15">
        <v>30</v>
      </c>
      <c r="BI463" s="71"/>
      <c r="BQ463" s="71"/>
      <c r="BX463" s="15">
        <v>24.63</v>
      </c>
      <c r="CA463" s="71"/>
      <c r="CD463" s="71"/>
      <c r="CE463" s="71"/>
      <c r="CF463" s="71"/>
      <c r="CG463" s="71"/>
      <c r="CI463" s="71"/>
      <c r="CQ463" s="71"/>
      <c r="CR463" s="71"/>
      <c r="CS463" s="66">
        <v>77.569999999999993</v>
      </c>
      <c r="CT463" s="16">
        <v>74</v>
      </c>
    </row>
    <row r="464" spans="1:98">
      <c r="A464" s="71">
        <v>36799</v>
      </c>
      <c r="D464" s="71"/>
      <c r="G464" s="71"/>
      <c r="L464" s="71"/>
      <c r="M464" s="71"/>
      <c r="R464" s="71"/>
      <c r="S464" s="71"/>
      <c r="T464" s="71"/>
      <c r="U464" s="71"/>
      <c r="X464" s="71"/>
      <c r="Y464" s="71"/>
      <c r="Z464" s="71"/>
      <c r="AA464" s="71"/>
      <c r="AC464" s="71"/>
      <c r="AF464" s="15">
        <v>104</v>
      </c>
      <c r="BE464" s="71"/>
      <c r="BF464" s="71"/>
      <c r="BH464" s="15">
        <v>31.37</v>
      </c>
      <c r="BI464" s="71"/>
      <c r="BQ464" s="71"/>
      <c r="BX464" s="15">
        <v>24.6</v>
      </c>
      <c r="CA464" s="71"/>
      <c r="CD464" s="71"/>
      <c r="CE464" s="71"/>
      <c r="CF464" s="71"/>
      <c r="CG464" s="71"/>
      <c r="CI464" s="71"/>
      <c r="CQ464" s="71"/>
      <c r="CR464" s="71"/>
      <c r="CS464" s="66">
        <v>77.8</v>
      </c>
      <c r="CT464" s="16">
        <v>74.5</v>
      </c>
    </row>
    <row r="465" spans="1:98">
      <c r="A465" s="71">
        <v>36806</v>
      </c>
      <c r="D465" s="71"/>
      <c r="G465" s="71"/>
      <c r="L465" s="71"/>
      <c r="M465" s="71"/>
      <c r="R465" s="71"/>
      <c r="S465" s="71"/>
      <c r="T465" s="71"/>
      <c r="U465" s="71"/>
      <c r="X465" s="71"/>
      <c r="Y465" s="71"/>
      <c r="Z465" s="71"/>
      <c r="AA465" s="71"/>
      <c r="AC465" s="71"/>
      <c r="AF465" s="15">
        <v>110.67</v>
      </c>
      <c r="BE465" s="71"/>
      <c r="BF465" s="71"/>
      <c r="BH465" s="15">
        <v>30.62</v>
      </c>
      <c r="BI465" s="71"/>
      <c r="BQ465" s="71"/>
      <c r="BX465" s="15">
        <v>26.32</v>
      </c>
      <c r="CA465" s="71"/>
      <c r="CD465" s="71"/>
      <c r="CE465" s="71"/>
      <c r="CF465" s="71"/>
      <c r="CG465" s="71"/>
      <c r="CI465" s="71"/>
      <c r="CQ465" s="71"/>
      <c r="CR465" s="71"/>
      <c r="CS465" s="66">
        <v>78</v>
      </c>
      <c r="CT465" s="16">
        <v>75</v>
      </c>
    </row>
    <row r="466" spans="1:98">
      <c r="A466" s="71">
        <v>36813</v>
      </c>
      <c r="D466" s="71"/>
      <c r="G466" s="71"/>
      <c r="L466" s="71"/>
      <c r="M466" s="71"/>
      <c r="R466" s="71"/>
      <c r="S466" s="71"/>
      <c r="T466" s="71"/>
      <c r="U466" s="71"/>
      <c r="X466" s="71"/>
      <c r="Y466" s="71"/>
      <c r="Z466" s="71"/>
      <c r="AA466" s="71"/>
      <c r="AC466" s="71"/>
      <c r="BE466" s="71"/>
      <c r="BF466" s="71"/>
      <c r="BH466" s="15">
        <v>31.05</v>
      </c>
      <c r="BI466" s="71"/>
      <c r="BQ466" s="71"/>
      <c r="BX466" s="15">
        <v>26.95</v>
      </c>
      <c r="CA466" s="71"/>
      <c r="CD466" s="71"/>
      <c r="CE466" s="71"/>
      <c r="CF466" s="71"/>
      <c r="CG466" s="71"/>
      <c r="CI466" s="71"/>
      <c r="CQ466" s="71"/>
      <c r="CR466" s="71"/>
      <c r="CS466" s="66">
        <v>78</v>
      </c>
      <c r="CT466" s="16">
        <v>75.13</v>
      </c>
    </row>
    <row r="467" spans="1:98">
      <c r="A467" s="71">
        <v>36820</v>
      </c>
      <c r="D467" s="71"/>
      <c r="G467" s="71"/>
      <c r="L467" s="71"/>
      <c r="M467" s="71"/>
      <c r="R467" s="71"/>
      <c r="S467" s="71"/>
      <c r="T467" s="71"/>
      <c r="U467" s="71"/>
      <c r="X467" s="71"/>
      <c r="Y467" s="71"/>
      <c r="Z467" s="71"/>
      <c r="AA467" s="71"/>
      <c r="AC467" s="71"/>
      <c r="AF467" s="15">
        <v>110</v>
      </c>
      <c r="BE467" s="71"/>
      <c r="BF467" s="71"/>
      <c r="BH467" s="15">
        <v>31.05</v>
      </c>
      <c r="BI467" s="71"/>
      <c r="BQ467" s="71"/>
      <c r="BX467" s="15">
        <v>26.85</v>
      </c>
      <c r="CA467" s="71"/>
      <c r="CD467" s="71"/>
      <c r="CE467" s="71"/>
      <c r="CF467" s="71"/>
      <c r="CG467" s="71"/>
      <c r="CI467" s="71"/>
      <c r="CQ467" s="71"/>
      <c r="CR467" s="71"/>
      <c r="CS467" s="66">
        <v>77.290000000000006</v>
      </c>
      <c r="CT467" s="16">
        <v>74</v>
      </c>
    </row>
    <row r="468" spans="1:98">
      <c r="A468" s="71">
        <v>36827</v>
      </c>
      <c r="D468" s="71"/>
      <c r="G468" s="71"/>
      <c r="L468" s="71"/>
      <c r="M468" s="71"/>
      <c r="R468" s="71"/>
      <c r="S468" s="71"/>
      <c r="T468" s="71"/>
      <c r="U468" s="71"/>
      <c r="X468" s="71"/>
      <c r="Y468" s="71"/>
      <c r="Z468" s="71"/>
      <c r="AA468" s="71"/>
      <c r="AC468" s="71"/>
      <c r="AF468" s="15">
        <v>110.13</v>
      </c>
      <c r="BE468" s="71"/>
      <c r="BF468" s="71"/>
      <c r="BH468" s="15">
        <v>30.52</v>
      </c>
      <c r="BI468" s="71"/>
      <c r="BQ468" s="71"/>
      <c r="BX468" s="15">
        <v>27.31</v>
      </c>
      <c r="CA468" s="71"/>
      <c r="CD468" s="71"/>
      <c r="CE468" s="71"/>
      <c r="CF468" s="71"/>
      <c r="CG468" s="71"/>
      <c r="CI468" s="71"/>
      <c r="CQ468" s="71"/>
      <c r="CR468" s="71"/>
      <c r="CS468" s="66">
        <v>79.3</v>
      </c>
      <c r="CT468" s="16">
        <v>74.7</v>
      </c>
    </row>
    <row r="469" spans="1:98">
      <c r="A469" s="71">
        <v>36834</v>
      </c>
      <c r="D469" s="71"/>
      <c r="G469" s="71"/>
      <c r="L469" s="71"/>
      <c r="M469" s="71"/>
      <c r="R469" s="71"/>
      <c r="S469" s="71"/>
      <c r="T469" s="71"/>
      <c r="U469" s="71"/>
      <c r="X469" s="71"/>
      <c r="Y469" s="71"/>
      <c r="Z469" s="71"/>
      <c r="AA469" s="71"/>
      <c r="AC469" s="71"/>
      <c r="BE469" s="71"/>
      <c r="BF469" s="71"/>
      <c r="BH469" s="15">
        <v>29.4</v>
      </c>
      <c r="BI469" s="71"/>
      <c r="BQ469" s="71"/>
      <c r="BX469" s="15">
        <v>26.83</v>
      </c>
      <c r="CA469" s="71"/>
      <c r="CD469" s="71"/>
      <c r="CE469" s="71"/>
      <c r="CF469" s="71"/>
      <c r="CG469" s="71"/>
      <c r="CI469" s="71"/>
      <c r="CQ469" s="71"/>
      <c r="CR469" s="71"/>
      <c r="CS469" s="66">
        <v>80.3</v>
      </c>
      <c r="CT469" s="16">
        <v>74.8</v>
      </c>
    </row>
    <row r="470" spans="1:98">
      <c r="A470" s="71">
        <v>36841</v>
      </c>
      <c r="D470" s="71"/>
      <c r="G470" s="71"/>
      <c r="L470" s="71"/>
      <c r="M470" s="71"/>
      <c r="R470" s="71"/>
      <c r="S470" s="71"/>
      <c r="T470" s="71"/>
      <c r="U470" s="71"/>
      <c r="X470" s="71"/>
      <c r="Y470" s="71"/>
      <c r="Z470" s="71"/>
      <c r="AA470" s="71"/>
      <c r="AC470" s="71"/>
      <c r="AF470" s="15">
        <v>110</v>
      </c>
      <c r="BE470" s="71"/>
      <c r="BF470" s="71"/>
      <c r="BH470" s="15">
        <v>28.37</v>
      </c>
      <c r="BI470" s="71"/>
      <c r="BQ470" s="71"/>
      <c r="BX470" s="15">
        <v>25.96</v>
      </c>
      <c r="CA470" s="71"/>
      <c r="CD470" s="71"/>
      <c r="CE470" s="71"/>
      <c r="CF470" s="71"/>
      <c r="CG470" s="71"/>
      <c r="CI470" s="71"/>
      <c r="CQ470" s="71"/>
      <c r="CR470" s="71"/>
      <c r="CS470" s="66">
        <v>80.900000000000006</v>
      </c>
      <c r="CT470" s="16">
        <v>73.47</v>
      </c>
    </row>
    <row r="471" spans="1:98">
      <c r="A471" s="71">
        <v>36848</v>
      </c>
      <c r="D471" s="71"/>
      <c r="G471" s="71"/>
      <c r="L471" s="71"/>
      <c r="M471" s="71"/>
      <c r="R471" s="71"/>
      <c r="S471" s="71"/>
      <c r="T471" s="71"/>
      <c r="U471" s="71"/>
      <c r="X471" s="71"/>
      <c r="Y471" s="71"/>
      <c r="Z471" s="71"/>
      <c r="AA471" s="71"/>
      <c r="AC471" s="71"/>
      <c r="AF471" s="15">
        <v>112.46</v>
      </c>
      <c r="BE471" s="71"/>
      <c r="BF471" s="71"/>
      <c r="BH471" s="15">
        <v>26.88</v>
      </c>
      <c r="BI471" s="71"/>
      <c r="BQ471" s="71"/>
      <c r="BX471" s="15">
        <v>25.68</v>
      </c>
      <c r="CA471" s="71"/>
      <c r="CD471" s="71"/>
      <c r="CE471" s="71"/>
      <c r="CF471" s="71"/>
      <c r="CG471" s="71"/>
      <c r="CI471" s="71"/>
      <c r="CQ471" s="71"/>
      <c r="CR471" s="71"/>
      <c r="CS471" s="66">
        <v>81.3</v>
      </c>
      <c r="CT471" s="16">
        <v>74</v>
      </c>
    </row>
    <row r="472" spans="1:98">
      <c r="A472" s="71">
        <v>36855</v>
      </c>
      <c r="D472" s="71"/>
      <c r="G472" s="71"/>
      <c r="L472" s="71"/>
      <c r="M472" s="71"/>
      <c r="R472" s="71"/>
      <c r="S472" s="71"/>
      <c r="T472" s="71"/>
      <c r="U472" s="71"/>
      <c r="X472" s="71"/>
      <c r="Y472" s="71"/>
      <c r="Z472" s="71"/>
      <c r="AA472" s="71"/>
      <c r="AC472" s="71"/>
      <c r="BE472" s="71"/>
      <c r="BF472" s="71"/>
      <c r="BH472" s="15">
        <v>26.1</v>
      </c>
      <c r="BI472" s="71"/>
      <c r="BQ472" s="71"/>
      <c r="BX472" s="15">
        <v>24.66</v>
      </c>
      <c r="CA472" s="71"/>
      <c r="CD472" s="71"/>
      <c r="CE472" s="71"/>
      <c r="CF472" s="71"/>
      <c r="CG472" s="71"/>
      <c r="CI472" s="71"/>
      <c r="CQ472" s="71"/>
      <c r="CR472" s="71"/>
      <c r="CS472" s="66">
        <v>73.3</v>
      </c>
      <c r="CT472" s="16">
        <v>73.5</v>
      </c>
    </row>
    <row r="473" spans="1:98">
      <c r="A473" s="71">
        <v>36862</v>
      </c>
      <c r="D473" s="71"/>
      <c r="G473" s="71"/>
      <c r="L473" s="71"/>
      <c r="M473" s="71"/>
      <c r="R473" s="71"/>
      <c r="S473" s="71"/>
      <c r="T473" s="71"/>
      <c r="U473" s="71"/>
      <c r="X473" s="71"/>
      <c r="Y473" s="71"/>
      <c r="Z473" s="71"/>
      <c r="AA473" s="71"/>
      <c r="AC473" s="71"/>
      <c r="AF473" s="15">
        <v>102.6</v>
      </c>
      <c r="BE473" s="71"/>
      <c r="BF473" s="71"/>
      <c r="BH473" s="15">
        <v>26.03</v>
      </c>
      <c r="BI473" s="71"/>
      <c r="BQ473" s="71"/>
      <c r="BX473" s="15">
        <v>25.17</v>
      </c>
      <c r="CA473" s="71"/>
      <c r="CD473" s="71"/>
      <c r="CE473" s="71"/>
      <c r="CF473" s="71"/>
      <c r="CG473" s="71"/>
      <c r="CI473" s="71"/>
      <c r="CQ473" s="71"/>
      <c r="CR473" s="71"/>
      <c r="CS473" s="66">
        <v>75.599999999999994</v>
      </c>
      <c r="CT473" s="16">
        <v>68</v>
      </c>
    </row>
    <row r="474" spans="1:98">
      <c r="A474" s="71">
        <v>36869</v>
      </c>
      <c r="D474" s="71"/>
      <c r="G474" s="71"/>
      <c r="L474" s="71"/>
      <c r="M474" s="71"/>
      <c r="R474" s="71"/>
      <c r="S474" s="71"/>
      <c r="T474" s="71"/>
      <c r="U474" s="71"/>
      <c r="X474" s="71"/>
      <c r="Y474" s="71"/>
      <c r="Z474" s="71"/>
      <c r="AA474" s="71"/>
      <c r="AC474" s="71"/>
      <c r="AF474" s="15">
        <v>100</v>
      </c>
      <c r="BE474" s="71"/>
      <c r="BF474" s="71"/>
      <c r="BH474" s="15">
        <v>25.56</v>
      </c>
      <c r="BI474" s="71"/>
      <c r="BQ474" s="71"/>
      <c r="BX474" s="15">
        <v>24.32</v>
      </c>
      <c r="CA474" s="71"/>
      <c r="CD474" s="71"/>
      <c r="CE474" s="71"/>
      <c r="CF474" s="71"/>
      <c r="CG474" s="71"/>
      <c r="CI474" s="71"/>
      <c r="CQ474" s="71"/>
      <c r="CR474" s="71"/>
      <c r="CS474" s="66">
        <v>76.17</v>
      </c>
      <c r="CT474" s="16">
        <v>67.75</v>
      </c>
    </row>
    <row r="475" spans="1:98">
      <c r="A475" s="71">
        <v>36876</v>
      </c>
      <c r="D475" s="71"/>
      <c r="G475" s="71"/>
      <c r="L475" s="71"/>
      <c r="M475" s="71"/>
      <c r="R475" s="71"/>
      <c r="S475" s="71"/>
      <c r="T475" s="71"/>
      <c r="U475" s="71"/>
      <c r="X475" s="71"/>
      <c r="Y475" s="71"/>
      <c r="Z475" s="71"/>
      <c r="AA475" s="71"/>
      <c r="AC475" s="71"/>
      <c r="AF475" s="15">
        <v>96</v>
      </c>
      <c r="BE475" s="71"/>
      <c r="BF475" s="71"/>
      <c r="BH475" s="15">
        <v>23.45</v>
      </c>
      <c r="BI475" s="71"/>
      <c r="BQ475" s="71"/>
      <c r="BX475" s="15">
        <v>23.9</v>
      </c>
      <c r="CA475" s="71"/>
      <c r="CD475" s="71"/>
      <c r="CE475" s="71"/>
      <c r="CF475" s="71"/>
      <c r="CG475" s="71"/>
      <c r="CI475" s="71"/>
      <c r="CQ475" s="71"/>
      <c r="CR475" s="71"/>
      <c r="CS475" s="66">
        <v>72.41</v>
      </c>
      <c r="CT475" s="16">
        <v>65</v>
      </c>
    </row>
    <row r="476" spans="1:98">
      <c r="A476" s="71">
        <v>36883</v>
      </c>
      <c r="D476" s="71"/>
      <c r="G476" s="71"/>
      <c r="L476" s="71"/>
      <c r="M476" s="71"/>
      <c r="R476" s="71"/>
      <c r="S476" s="71"/>
      <c r="T476" s="71"/>
      <c r="U476" s="71"/>
      <c r="X476" s="71"/>
      <c r="Y476" s="71"/>
      <c r="Z476" s="71"/>
      <c r="AA476" s="71"/>
      <c r="AC476" s="71"/>
      <c r="AF476" s="15">
        <v>100</v>
      </c>
      <c r="BE476" s="71"/>
      <c r="BF476" s="71"/>
      <c r="BH476" s="15">
        <v>23.01</v>
      </c>
      <c r="BI476" s="71"/>
      <c r="BQ476" s="71"/>
      <c r="BX476" s="15">
        <v>22.52</v>
      </c>
      <c r="CA476" s="71"/>
      <c r="CD476" s="71"/>
      <c r="CE476" s="71"/>
      <c r="CF476" s="71"/>
      <c r="CG476" s="71"/>
      <c r="CI476" s="71"/>
      <c r="CQ476" s="71"/>
      <c r="CR476" s="71"/>
      <c r="CS476" s="66">
        <v>69.5</v>
      </c>
      <c r="CT476" s="16">
        <v>64.099999999999994</v>
      </c>
    </row>
    <row r="477" spans="1:98">
      <c r="A477" s="71">
        <v>36890</v>
      </c>
      <c r="D477" s="71"/>
      <c r="G477" s="71"/>
      <c r="L477" s="71"/>
      <c r="M477" s="71"/>
      <c r="R477" s="71"/>
      <c r="S477" s="71"/>
      <c r="T477" s="71"/>
      <c r="U477" s="71"/>
      <c r="X477" s="71"/>
      <c r="Y477" s="71"/>
      <c r="Z477" s="71"/>
      <c r="AA477" s="71"/>
      <c r="AC477" s="71"/>
      <c r="BE477" s="71"/>
      <c r="BF477" s="71"/>
      <c r="BI477" s="71"/>
      <c r="BQ477" s="71"/>
      <c r="CA477" s="71"/>
      <c r="CD477" s="71"/>
      <c r="CE477" s="71"/>
      <c r="CF477" s="71"/>
      <c r="CG477" s="71"/>
      <c r="CI477" s="71"/>
      <c r="CQ477" s="71"/>
      <c r="CR477" s="71"/>
      <c r="CS477" s="66">
        <v>64.5</v>
      </c>
      <c r="CT477" s="16">
        <v>61.5</v>
      </c>
    </row>
    <row r="478" spans="1:98">
      <c r="A478" s="71">
        <v>36897</v>
      </c>
      <c r="D478" s="71"/>
      <c r="G478" s="71"/>
      <c r="L478" s="71"/>
      <c r="M478" s="71"/>
      <c r="R478" s="71"/>
      <c r="S478" s="71"/>
      <c r="T478" s="71"/>
      <c r="U478" s="71"/>
      <c r="X478" s="71"/>
      <c r="Y478" s="71"/>
      <c r="Z478" s="71"/>
      <c r="AA478" s="71"/>
      <c r="AC478" s="71"/>
      <c r="AF478" s="15">
        <v>100.19</v>
      </c>
      <c r="BE478" s="71"/>
      <c r="BF478" s="71"/>
      <c r="BH478" s="15">
        <v>23.68</v>
      </c>
      <c r="BI478" s="71"/>
      <c r="BQ478" s="71"/>
      <c r="BX478" s="15">
        <v>21.09</v>
      </c>
      <c r="CA478" s="71"/>
      <c r="CD478" s="71"/>
      <c r="CE478" s="71"/>
      <c r="CF478" s="71"/>
      <c r="CG478" s="71"/>
      <c r="CI478" s="71"/>
      <c r="CQ478" s="71"/>
      <c r="CR478" s="71"/>
      <c r="CS478" s="66">
        <v>63</v>
      </c>
      <c r="CT478" s="16">
        <v>61</v>
      </c>
    </row>
    <row r="479" spans="1:98">
      <c r="A479" s="71">
        <v>36904</v>
      </c>
      <c r="D479" s="71"/>
      <c r="G479" s="71"/>
      <c r="L479" s="71"/>
      <c r="M479" s="71"/>
      <c r="R479" s="71"/>
      <c r="S479" s="71"/>
      <c r="T479" s="71"/>
      <c r="U479" s="71"/>
      <c r="X479" s="71"/>
      <c r="Y479" s="71"/>
      <c r="Z479" s="71"/>
      <c r="AA479" s="71"/>
      <c r="AC479" s="71"/>
      <c r="AF479" s="15">
        <v>100.74</v>
      </c>
      <c r="BE479" s="71"/>
      <c r="BF479" s="71"/>
      <c r="BH479" s="15">
        <v>22.67</v>
      </c>
      <c r="BI479" s="71"/>
      <c r="BQ479" s="71"/>
      <c r="BX479" s="15">
        <v>21.5</v>
      </c>
      <c r="CA479" s="71"/>
      <c r="CD479" s="71"/>
      <c r="CE479" s="71"/>
      <c r="CF479" s="71"/>
      <c r="CG479" s="71"/>
      <c r="CI479" s="71"/>
      <c r="CQ479" s="71"/>
      <c r="CR479" s="71"/>
      <c r="CS479" s="66">
        <v>62</v>
      </c>
      <c r="CT479" s="16">
        <v>60.4</v>
      </c>
    </row>
    <row r="480" spans="1:98">
      <c r="A480" s="71">
        <v>36911</v>
      </c>
      <c r="D480" s="71"/>
      <c r="G480" s="71"/>
      <c r="L480" s="71"/>
      <c r="M480" s="71"/>
      <c r="R480" s="71"/>
      <c r="S480" s="71"/>
      <c r="T480" s="71"/>
      <c r="U480" s="71"/>
      <c r="X480" s="71"/>
      <c r="Y480" s="71"/>
      <c r="Z480" s="71"/>
      <c r="AA480" s="71"/>
      <c r="AC480" s="71"/>
      <c r="AF480" s="15">
        <v>97.13</v>
      </c>
      <c r="BE480" s="71"/>
      <c r="BF480" s="71"/>
      <c r="BH480" s="15">
        <v>21.05</v>
      </c>
      <c r="BI480" s="71"/>
      <c r="BQ480" s="71"/>
      <c r="BX480" s="15">
        <v>20.91</v>
      </c>
      <c r="CA480" s="71"/>
      <c r="CD480" s="71"/>
      <c r="CE480" s="71"/>
      <c r="CF480" s="71"/>
      <c r="CG480" s="71"/>
      <c r="CI480" s="71"/>
      <c r="CQ480" s="71"/>
      <c r="CR480" s="71"/>
      <c r="CS480" s="66">
        <v>61.13</v>
      </c>
      <c r="CT480" s="16">
        <v>60</v>
      </c>
    </row>
    <row r="481" spans="1:98">
      <c r="A481" s="71">
        <v>36918</v>
      </c>
      <c r="D481" s="71"/>
      <c r="G481" s="71"/>
      <c r="L481" s="71"/>
      <c r="M481" s="71"/>
      <c r="R481" s="71"/>
      <c r="S481" s="71"/>
      <c r="T481" s="71"/>
      <c r="U481" s="71"/>
      <c r="X481" s="71"/>
      <c r="Y481" s="71"/>
      <c r="Z481" s="71"/>
      <c r="AA481" s="71"/>
      <c r="AC481" s="71"/>
      <c r="AF481" s="15">
        <v>99.44</v>
      </c>
      <c r="BE481" s="71"/>
      <c r="BF481" s="71"/>
      <c r="BH481" s="15">
        <v>21.77</v>
      </c>
      <c r="BI481" s="71"/>
      <c r="BQ481" s="71"/>
      <c r="BX481" s="15">
        <v>21.1</v>
      </c>
      <c r="CA481" s="71"/>
      <c r="CD481" s="71"/>
      <c r="CE481" s="71"/>
      <c r="CF481" s="71"/>
      <c r="CG481" s="71"/>
      <c r="CI481" s="71"/>
      <c r="CQ481" s="71"/>
      <c r="CR481" s="71"/>
      <c r="CS481" s="66">
        <v>60.7</v>
      </c>
      <c r="CT481" s="16">
        <v>59.7</v>
      </c>
    </row>
    <row r="482" spans="1:98">
      <c r="A482" s="71">
        <v>36925</v>
      </c>
      <c r="D482" s="71"/>
      <c r="G482" s="71"/>
      <c r="L482" s="71"/>
      <c r="M482" s="71"/>
      <c r="R482" s="71"/>
      <c r="S482" s="71"/>
      <c r="T482" s="71"/>
      <c r="U482" s="71"/>
      <c r="X482" s="71"/>
      <c r="Y482" s="71"/>
      <c r="Z482" s="71"/>
      <c r="AA482" s="71"/>
      <c r="AC482" s="71"/>
      <c r="AF482" s="15">
        <v>100.11</v>
      </c>
      <c r="BE482" s="71"/>
      <c r="BF482" s="71"/>
      <c r="BH482" s="15">
        <v>23.23</v>
      </c>
      <c r="BI482" s="71"/>
      <c r="BQ482" s="71"/>
      <c r="BX482" s="15">
        <v>20.93</v>
      </c>
      <c r="CA482" s="71"/>
      <c r="CD482" s="71"/>
      <c r="CE482" s="71"/>
      <c r="CF482" s="71"/>
      <c r="CG482" s="71"/>
      <c r="CI482" s="71"/>
      <c r="CQ482" s="71"/>
      <c r="CR482" s="71"/>
      <c r="CS482" s="66">
        <v>60.6</v>
      </c>
      <c r="CT482" s="16">
        <v>59.7</v>
      </c>
    </row>
    <row r="483" spans="1:98">
      <c r="A483" s="71">
        <v>36932</v>
      </c>
      <c r="D483" s="71"/>
      <c r="G483" s="71"/>
      <c r="L483" s="71"/>
      <c r="M483" s="71"/>
      <c r="R483" s="71"/>
      <c r="S483" s="71"/>
      <c r="T483" s="71"/>
      <c r="U483" s="71"/>
      <c r="X483" s="71"/>
      <c r="Y483" s="71"/>
      <c r="Z483" s="71"/>
      <c r="AA483" s="71"/>
      <c r="AC483" s="71"/>
      <c r="AF483" s="15">
        <v>101</v>
      </c>
      <c r="BE483" s="71"/>
      <c r="BF483" s="71"/>
      <c r="BH483" s="15">
        <v>24</v>
      </c>
      <c r="BI483" s="71"/>
      <c r="BQ483" s="71"/>
      <c r="BX483" s="15">
        <v>21.44</v>
      </c>
      <c r="CA483" s="71"/>
      <c r="CD483" s="71"/>
      <c r="CE483" s="71"/>
      <c r="CF483" s="71"/>
      <c r="CG483" s="71"/>
      <c r="CI483" s="71"/>
      <c r="CQ483" s="71"/>
      <c r="CR483" s="71"/>
      <c r="CS483" s="66">
        <v>61.27</v>
      </c>
      <c r="CT483" s="16">
        <v>59.9</v>
      </c>
    </row>
    <row r="484" spans="1:98">
      <c r="A484" s="71">
        <v>36939</v>
      </c>
      <c r="D484" s="71"/>
      <c r="G484" s="71"/>
      <c r="L484" s="71"/>
      <c r="M484" s="71"/>
      <c r="R484" s="71"/>
      <c r="S484" s="71"/>
      <c r="T484" s="71"/>
      <c r="U484" s="71"/>
      <c r="X484" s="71"/>
      <c r="Y484" s="71"/>
      <c r="Z484" s="71"/>
      <c r="AA484" s="71"/>
      <c r="AC484" s="71"/>
      <c r="AF484" s="15">
        <v>100.32</v>
      </c>
      <c r="BE484" s="71"/>
      <c r="BF484" s="71"/>
      <c r="BH484" s="15">
        <v>27</v>
      </c>
      <c r="BI484" s="71"/>
      <c r="BQ484" s="71"/>
      <c r="BX484" s="15">
        <v>22</v>
      </c>
      <c r="CA484" s="71"/>
      <c r="CD484" s="71"/>
      <c r="CE484" s="71"/>
      <c r="CF484" s="71"/>
      <c r="CG484" s="71"/>
      <c r="CI484" s="71"/>
      <c r="CQ484" s="71"/>
      <c r="CR484" s="71"/>
      <c r="CS484" s="66">
        <v>61</v>
      </c>
      <c r="CT484" s="16">
        <v>60</v>
      </c>
    </row>
    <row r="485" spans="1:98">
      <c r="A485" s="71">
        <v>36946</v>
      </c>
      <c r="D485" s="71"/>
      <c r="G485" s="71"/>
      <c r="L485" s="71"/>
      <c r="M485" s="71"/>
      <c r="R485" s="71"/>
      <c r="S485" s="71"/>
      <c r="T485" s="71"/>
      <c r="U485" s="71"/>
      <c r="X485" s="71"/>
      <c r="Y485" s="71"/>
      <c r="Z485" s="71"/>
      <c r="AA485" s="71"/>
      <c r="AC485" s="71"/>
      <c r="AF485" s="15">
        <v>100.83</v>
      </c>
      <c r="BE485" s="71"/>
      <c r="BF485" s="71"/>
      <c r="BH485" s="15">
        <v>28</v>
      </c>
      <c r="BI485" s="71"/>
      <c r="BQ485" s="71"/>
      <c r="BX485" s="15">
        <v>22.64</v>
      </c>
      <c r="CA485" s="71"/>
      <c r="CD485" s="71"/>
      <c r="CE485" s="71"/>
      <c r="CF485" s="71"/>
      <c r="CG485" s="71"/>
      <c r="CI485" s="71"/>
      <c r="CQ485" s="71"/>
      <c r="CR485" s="71"/>
      <c r="CS485" s="66">
        <v>61</v>
      </c>
      <c r="CT485" s="16">
        <v>60.5</v>
      </c>
    </row>
    <row r="486" spans="1:98">
      <c r="A486" s="71">
        <v>36953</v>
      </c>
      <c r="D486" s="71"/>
      <c r="G486" s="71"/>
      <c r="L486" s="71"/>
      <c r="M486" s="71"/>
      <c r="R486" s="71"/>
      <c r="S486" s="71"/>
      <c r="T486" s="71"/>
      <c r="U486" s="71"/>
      <c r="X486" s="71"/>
      <c r="Y486" s="71"/>
      <c r="Z486" s="71"/>
      <c r="AA486" s="71"/>
      <c r="AC486" s="71"/>
      <c r="AF486" s="15">
        <v>101.5</v>
      </c>
      <c r="BE486" s="71"/>
      <c r="BF486" s="71"/>
      <c r="BH486" s="15">
        <v>29.43</v>
      </c>
      <c r="BI486" s="71"/>
      <c r="BQ486" s="71"/>
      <c r="BX486" s="15">
        <v>24</v>
      </c>
      <c r="CA486" s="71"/>
      <c r="CD486" s="71"/>
      <c r="CE486" s="71"/>
      <c r="CF486" s="71"/>
      <c r="CG486" s="71"/>
      <c r="CI486" s="71"/>
      <c r="CQ486" s="71"/>
      <c r="CR486" s="71"/>
      <c r="CS486" s="66">
        <v>62.2</v>
      </c>
      <c r="CT486" s="16">
        <v>60.9</v>
      </c>
    </row>
    <row r="487" spans="1:98">
      <c r="A487" s="71">
        <v>36960</v>
      </c>
      <c r="D487" s="71"/>
      <c r="G487" s="71"/>
      <c r="L487" s="71"/>
      <c r="M487" s="71"/>
      <c r="R487" s="71"/>
      <c r="S487" s="71"/>
      <c r="T487" s="71"/>
      <c r="U487" s="71"/>
      <c r="X487" s="71"/>
      <c r="Y487" s="71"/>
      <c r="Z487" s="71"/>
      <c r="AA487" s="71"/>
      <c r="AC487" s="71"/>
      <c r="AF487" s="15">
        <v>97.42</v>
      </c>
      <c r="BE487" s="71"/>
      <c r="BF487" s="71"/>
      <c r="BH487" s="15">
        <v>30.63</v>
      </c>
      <c r="BI487" s="71"/>
      <c r="BQ487" s="71"/>
      <c r="BX487" s="15">
        <v>26.27</v>
      </c>
      <c r="CA487" s="71"/>
      <c r="CD487" s="71"/>
      <c r="CE487" s="71"/>
      <c r="CF487" s="71"/>
      <c r="CG487" s="71"/>
      <c r="CI487" s="71"/>
      <c r="CQ487" s="71"/>
      <c r="CR487" s="71"/>
      <c r="CS487" s="66">
        <v>61.5</v>
      </c>
      <c r="CT487" s="16">
        <v>60.5</v>
      </c>
    </row>
    <row r="488" spans="1:98">
      <c r="A488" s="71">
        <v>36967</v>
      </c>
      <c r="D488" s="71"/>
      <c r="G488" s="71"/>
      <c r="L488" s="71"/>
      <c r="M488" s="71"/>
      <c r="R488" s="71"/>
      <c r="S488" s="71"/>
      <c r="T488" s="71"/>
      <c r="U488" s="71"/>
      <c r="X488" s="71"/>
      <c r="Y488" s="71"/>
      <c r="Z488" s="71"/>
      <c r="AA488" s="71"/>
      <c r="AC488" s="71"/>
      <c r="AF488" s="15">
        <v>101.28</v>
      </c>
      <c r="BE488" s="71"/>
      <c r="BF488" s="71"/>
      <c r="BH488" s="15">
        <v>30.4</v>
      </c>
      <c r="BI488" s="71"/>
      <c r="BQ488" s="71"/>
      <c r="BX488" s="15">
        <v>32.549999999999997</v>
      </c>
      <c r="CA488" s="71"/>
      <c r="CD488" s="71"/>
      <c r="CE488" s="71"/>
      <c r="CF488" s="71"/>
      <c r="CG488" s="71"/>
      <c r="CI488" s="71"/>
      <c r="CQ488" s="71"/>
      <c r="CR488" s="71"/>
      <c r="CS488" s="73">
        <v>61.23</v>
      </c>
      <c r="CT488" s="16">
        <v>59.67</v>
      </c>
    </row>
    <row r="489" spans="1:98">
      <c r="A489" s="71">
        <v>36974</v>
      </c>
      <c r="D489" s="71"/>
      <c r="G489" s="71"/>
      <c r="L489" s="71"/>
      <c r="M489" s="71"/>
      <c r="R489" s="71"/>
      <c r="S489" s="71"/>
      <c r="T489" s="71"/>
      <c r="U489" s="71"/>
      <c r="X489" s="71"/>
      <c r="Y489" s="71"/>
      <c r="Z489" s="71"/>
      <c r="AA489" s="71"/>
      <c r="AC489" s="71"/>
      <c r="AF489" s="15">
        <v>101</v>
      </c>
      <c r="BE489" s="71"/>
      <c r="BF489" s="71"/>
      <c r="BH489" s="15">
        <v>31.11</v>
      </c>
      <c r="BI489" s="71"/>
      <c r="BQ489" s="71"/>
      <c r="BX489" s="15">
        <v>32.86</v>
      </c>
      <c r="CA489" s="71"/>
      <c r="CD489" s="71"/>
      <c r="CE489" s="71"/>
      <c r="CF489" s="71"/>
      <c r="CG489" s="71"/>
      <c r="CI489" s="71"/>
      <c r="CQ489" s="71"/>
      <c r="CR489" s="71"/>
      <c r="CS489" s="73">
        <v>62.25</v>
      </c>
      <c r="CT489" s="16">
        <v>61</v>
      </c>
    </row>
    <row r="490" spans="1:98">
      <c r="A490" s="71">
        <v>36981</v>
      </c>
      <c r="D490" s="71"/>
      <c r="G490" s="71"/>
      <c r="L490" s="71"/>
      <c r="M490" s="71"/>
      <c r="R490" s="71"/>
      <c r="S490" s="71"/>
      <c r="T490" s="71"/>
      <c r="U490" s="71"/>
      <c r="X490" s="71"/>
      <c r="Y490" s="71"/>
      <c r="Z490" s="71"/>
      <c r="AA490" s="71"/>
      <c r="AC490" s="71"/>
      <c r="BE490" s="71"/>
      <c r="BF490" s="71"/>
      <c r="BH490" s="15">
        <v>31</v>
      </c>
      <c r="BI490" s="71"/>
      <c r="BQ490" s="71"/>
      <c r="BX490" s="15">
        <v>38.56</v>
      </c>
      <c r="CA490" s="71"/>
      <c r="CD490" s="71"/>
      <c r="CE490" s="71"/>
      <c r="CF490" s="71"/>
      <c r="CG490" s="71"/>
      <c r="CI490" s="71"/>
      <c r="CQ490" s="71"/>
      <c r="CR490" s="71"/>
      <c r="CS490" s="73">
        <v>62.95</v>
      </c>
      <c r="CT490" s="16">
        <v>61</v>
      </c>
    </row>
    <row r="491" spans="1:98">
      <c r="A491" s="71">
        <v>36988</v>
      </c>
      <c r="D491" s="71"/>
      <c r="G491" s="71"/>
      <c r="L491" s="71"/>
      <c r="M491" s="71"/>
      <c r="R491" s="71"/>
      <c r="S491" s="71"/>
      <c r="T491" s="71"/>
      <c r="U491" s="71"/>
      <c r="X491" s="71"/>
      <c r="Y491" s="71"/>
      <c r="Z491" s="71"/>
      <c r="AA491" s="71"/>
      <c r="AC491" s="71"/>
      <c r="AF491" s="15">
        <v>101</v>
      </c>
      <c r="BE491" s="71"/>
      <c r="BF491" s="71"/>
      <c r="BH491" s="15">
        <v>31.21</v>
      </c>
      <c r="BI491" s="71"/>
      <c r="BQ491" s="71"/>
      <c r="BX491" s="15">
        <v>40</v>
      </c>
      <c r="CA491" s="71"/>
      <c r="CD491" s="71"/>
      <c r="CE491" s="71"/>
      <c r="CF491" s="71"/>
      <c r="CG491" s="71"/>
      <c r="CI491" s="71"/>
      <c r="CQ491" s="71"/>
      <c r="CR491" s="71"/>
      <c r="CS491" s="73">
        <v>63</v>
      </c>
      <c r="CT491" s="16">
        <v>61</v>
      </c>
    </row>
    <row r="492" spans="1:98">
      <c r="A492" s="71">
        <v>36995</v>
      </c>
      <c r="D492" s="71"/>
      <c r="G492" s="71"/>
      <c r="L492" s="71"/>
      <c r="M492" s="71"/>
      <c r="R492" s="71"/>
      <c r="S492" s="71"/>
      <c r="T492" s="71"/>
      <c r="U492" s="71"/>
      <c r="X492" s="71"/>
      <c r="Y492" s="71"/>
      <c r="Z492" s="71"/>
      <c r="AA492" s="71"/>
      <c r="AC492" s="71"/>
      <c r="AF492" s="15">
        <v>97.88</v>
      </c>
      <c r="BE492" s="71"/>
      <c r="BF492" s="71"/>
      <c r="BH492" s="15">
        <v>31.88</v>
      </c>
      <c r="BI492" s="71"/>
      <c r="BQ492" s="71"/>
      <c r="BX492" s="15">
        <v>40.200000000000003</v>
      </c>
      <c r="CA492" s="71"/>
      <c r="CD492" s="71"/>
      <c r="CE492" s="71"/>
      <c r="CF492" s="71"/>
      <c r="CG492" s="71"/>
      <c r="CI492" s="71"/>
      <c r="CQ492" s="71"/>
      <c r="CR492" s="71"/>
      <c r="CS492" s="73">
        <v>63</v>
      </c>
      <c r="CT492" s="16">
        <v>60.5</v>
      </c>
    </row>
    <row r="493" spans="1:98">
      <c r="A493" s="71">
        <v>37002</v>
      </c>
      <c r="D493" s="71"/>
      <c r="G493" s="71"/>
      <c r="L493" s="71"/>
      <c r="M493" s="71"/>
      <c r="R493" s="71"/>
      <c r="S493" s="71"/>
      <c r="T493" s="71"/>
      <c r="U493" s="71"/>
      <c r="X493" s="71"/>
      <c r="Y493" s="71"/>
      <c r="Z493" s="71"/>
      <c r="AA493" s="71"/>
      <c r="AC493" s="71"/>
      <c r="BE493" s="71"/>
      <c r="BF493" s="71"/>
      <c r="BH493" s="15">
        <v>31.47</v>
      </c>
      <c r="BI493" s="71"/>
      <c r="BQ493" s="71"/>
      <c r="BX493" s="15">
        <v>39.92</v>
      </c>
      <c r="CA493" s="71"/>
      <c r="CD493" s="71"/>
      <c r="CE493" s="71"/>
      <c r="CF493" s="71"/>
      <c r="CG493" s="71"/>
      <c r="CI493" s="71"/>
      <c r="CQ493" s="71"/>
      <c r="CR493" s="71"/>
      <c r="CS493" s="73">
        <v>63</v>
      </c>
      <c r="CT493" s="16">
        <v>60.6</v>
      </c>
    </row>
    <row r="494" spans="1:98">
      <c r="A494" s="71">
        <v>37009</v>
      </c>
      <c r="D494" s="71"/>
      <c r="G494" s="71"/>
      <c r="L494" s="71"/>
      <c r="M494" s="71"/>
      <c r="R494" s="71"/>
      <c r="S494" s="71"/>
      <c r="T494" s="71"/>
      <c r="U494" s="71"/>
      <c r="X494" s="71"/>
      <c r="Y494" s="71"/>
      <c r="Z494" s="71"/>
      <c r="AA494" s="71"/>
      <c r="AC494" s="71"/>
      <c r="AF494" s="15">
        <v>101.5</v>
      </c>
      <c r="BE494" s="71"/>
      <c r="BF494" s="71"/>
      <c r="BH494" s="15">
        <v>30.18</v>
      </c>
      <c r="BI494" s="71"/>
      <c r="BQ494" s="71"/>
      <c r="BX494" s="15">
        <v>40.18</v>
      </c>
      <c r="CA494" s="71"/>
      <c r="CD494" s="71"/>
      <c r="CE494" s="71"/>
      <c r="CF494" s="71"/>
      <c r="CG494" s="71"/>
      <c r="CI494" s="71"/>
      <c r="CQ494" s="71"/>
      <c r="CR494" s="71"/>
      <c r="CS494" s="73">
        <v>65.099999999999994</v>
      </c>
      <c r="CT494" s="16">
        <v>60.5</v>
      </c>
    </row>
    <row r="495" spans="1:98">
      <c r="A495" s="71">
        <v>37016</v>
      </c>
      <c r="D495" s="71"/>
      <c r="G495" s="71"/>
      <c r="L495" s="71"/>
      <c r="M495" s="71"/>
      <c r="R495" s="71"/>
      <c r="S495" s="71"/>
      <c r="T495" s="71"/>
      <c r="U495" s="71"/>
      <c r="X495" s="71"/>
      <c r="Y495" s="71"/>
      <c r="Z495" s="71"/>
      <c r="AA495" s="71"/>
      <c r="AC495" s="71"/>
      <c r="AF495" s="15">
        <v>100.55</v>
      </c>
      <c r="BE495" s="71"/>
      <c r="BF495" s="71"/>
      <c r="BH495" s="15">
        <v>28</v>
      </c>
      <c r="BI495" s="71"/>
      <c r="BQ495" s="71"/>
      <c r="BX495" s="15">
        <v>37</v>
      </c>
      <c r="CA495" s="71"/>
      <c r="CD495" s="71"/>
      <c r="CE495" s="71"/>
      <c r="CF495" s="71"/>
      <c r="CG495" s="71"/>
      <c r="CI495" s="71"/>
      <c r="CQ495" s="71"/>
      <c r="CR495" s="71"/>
      <c r="CS495" s="73">
        <v>65.150000000000006</v>
      </c>
      <c r="CT495" s="16">
        <v>61.09</v>
      </c>
    </row>
    <row r="496" spans="1:98">
      <c r="A496" s="71">
        <v>37023</v>
      </c>
      <c r="D496" s="71"/>
      <c r="G496" s="71"/>
      <c r="L496" s="71"/>
      <c r="M496" s="71"/>
      <c r="R496" s="71"/>
      <c r="S496" s="71"/>
      <c r="T496" s="71"/>
      <c r="U496" s="71"/>
      <c r="X496" s="71"/>
      <c r="Y496" s="71"/>
      <c r="Z496" s="71"/>
      <c r="AA496" s="71"/>
      <c r="AC496" s="71"/>
      <c r="AF496" s="15">
        <v>97</v>
      </c>
      <c r="BE496" s="71"/>
      <c r="BF496" s="71"/>
      <c r="BH496" s="15">
        <v>29.21</v>
      </c>
      <c r="BI496" s="71"/>
      <c r="BQ496" s="71"/>
      <c r="BX496" s="15">
        <v>35.909999999999997</v>
      </c>
      <c r="CA496" s="71"/>
      <c r="CD496" s="71"/>
      <c r="CE496" s="71"/>
      <c r="CF496" s="71"/>
      <c r="CG496" s="71"/>
      <c r="CI496" s="71"/>
      <c r="CQ496" s="71"/>
      <c r="CR496" s="71"/>
      <c r="CS496" s="73">
        <v>65.5</v>
      </c>
      <c r="CT496" s="16">
        <v>61</v>
      </c>
    </row>
    <row r="497" spans="1:98">
      <c r="A497" s="71">
        <v>37030</v>
      </c>
      <c r="D497" s="71"/>
      <c r="G497" s="71"/>
      <c r="L497" s="71"/>
      <c r="M497" s="71"/>
      <c r="R497" s="71"/>
      <c r="S497" s="71"/>
      <c r="T497" s="71"/>
      <c r="U497" s="71"/>
      <c r="X497" s="71"/>
      <c r="Y497" s="71"/>
      <c r="Z497" s="71"/>
      <c r="AA497" s="71"/>
      <c r="AC497" s="71"/>
      <c r="AF497" s="15">
        <v>101</v>
      </c>
      <c r="BE497" s="71"/>
      <c r="BF497" s="71"/>
      <c r="BH497" s="15">
        <v>28.35</v>
      </c>
      <c r="BI497" s="71"/>
      <c r="BQ497" s="71"/>
      <c r="BX497" s="15">
        <v>30.85</v>
      </c>
      <c r="CA497" s="71"/>
      <c r="CD497" s="71"/>
      <c r="CE497" s="71"/>
      <c r="CF497" s="71"/>
      <c r="CG497" s="71"/>
      <c r="CI497" s="71"/>
      <c r="CQ497" s="71"/>
      <c r="CR497" s="71"/>
      <c r="CS497" s="73">
        <v>65.7</v>
      </c>
      <c r="CT497" s="16">
        <v>60.7</v>
      </c>
    </row>
    <row r="498" spans="1:98">
      <c r="A498" s="71">
        <v>37037</v>
      </c>
      <c r="D498" s="71"/>
      <c r="G498" s="71"/>
      <c r="L498" s="71"/>
      <c r="M498" s="71"/>
      <c r="R498" s="71"/>
      <c r="S498" s="71"/>
      <c r="T498" s="71"/>
      <c r="U498" s="71"/>
      <c r="X498" s="71"/>
      <c r="Y498" s="71"/>
      <c r="Z498" s="71"/>
      <c r="AA498" s="71"/>
      <c r="AC498" s="71"/>
      <c r="AF498" s="15">
        <v>101.86</v>
      </c>
      <c r="BE498" s="71"/>
      <c r="BF498" s="71"/>
      <c r="BH498" s="15">
        <v>28.61</v>
      </c>
      <c r="BI498" s="71"/>
      <c r="BQ498" s="71"/>
      <c r="BX498" s="15">
        <v>29.44</v>
      </c>
      <c r="CA498" s="71"/>
      <c r="CD498" s="71"/>
      <c r="CE498" s="71"/>
      <c r="CF498" s="71"/>
      <c r="CG498" s="71"/>
      <c r="CI498" s="71"/>
      <c r="CQ498" s="71"/>
      <c r="CR498" s="71"/>
      <c r="CS498" s="73">
        <v>66</v>
      </c>
      <c r="CT498" s="16">
        <v>61</v>
      </c>
    </row>
    <row r="499" spans="1:98">
      <c r="A499" s="71">
        <v>37044</v>
      </c>
      <c r="D499" s="71"/>
      <c r="G499" s="71"/>
      <c r="L499" s="71"/>
      <c r="M499" s="71"/>
      <c r="R499" s="71"/>
      <c r="S499" s="71"/>
      <c r="T499" s="71"/>
      <c r="U499" s="71"/>
      <c r="X499" s="71"/>
      <c r="Y499" s="71"/>
      <c r="Z499" s="71"/>
      <c r="AA499" s="71"/>
      <c r="AC499" s="71"/>
      <c r="AF499" s="15">
        <v>105</v>
      </c>
      <c r="BE499" s="71"/>
      <c r="BF499" s="71"/>
      <c r="BH499" s="15">
        <v>28.58</v>
      </c>
      <c r="BI499" s="71"/>
      <c r="BQ499" s="71"/>
      <c r="BX499" s="15">
        <v>28.81</v>
      </c>
      <c r="CA499" s="71"/>
      <c r="CD499" s="71"/>
      <c r="CE499" s="71"/>
      <c r="CF499" s="71"/>
      <c r="CG499" s="71"/>
      <c r="CI499" s="71"/>
      <c r="CQ499" s="71"/>
      <c r="CR499" s="71"/>
      <c r="CS499" s="73">
        <v>65.290000000000006</v>
      </c>
      <c r="CT499" s="16">
        <v>61</v>
      </c>
    </row>
    <row r="500" spans="1:98">
      <c r="A500" s="71">
        <v>37051</v>
      </c>
      <c r="D500" s="71"/>
      <c r="G500" s="71"/>
      <c r="L500" s="71"/>
      <c r="M500" s="71"/>
      <c r="R500" s="71"/>
      <c r="S500" s="71"/>
      <c r="T500" s="71"/>
      <c r="U500" s="71"/>
      <c r="X500" s="71"/>
      <c r="Y500" s="71"/>
      <c r="Z500" s="71"/>
      <c r="AA500" s="71"/>
      <c r="AC500" s="71"/>
      <c r="BE500" s="71"/>
      <c r="BF500" s="71"/>
      <c r="BH500" s="15">
        <v>29.12</v>
      </c>
      <c r="BI500" s="71"/>
      <c r="BQ500" s="71"/>
      <c r="BX500" s="15">
        <v>28.1</v>
      </c>
      <c r="CA500" s="71"/>
      <c r="CD500" s="71"/>
      <c r="CE500" s="71"/>
      <c r="CF500" s="71"/>
      <c r="CG500" s="71"/>
      <c r="CI500" s="71"/>
      <c r="CQ500" s="71"/>
      <c r="CR500" s="71"/>
      <c r="CS500" s="73">
        <v>64.819999999999993</v>
      </c>
      <c r="CT500" s="16">
        <v>59.5</v>
      </c>
    </row>
    <row r="501" spans="1:98">
      <c r="A501" s="71">
        <v>37058</v>
      </c>
      <c r="D501" s="71"/>
      <c r="G501" s="71"/>
      <c r="L501" s="71"/>
      <c r="M501" s="71"/>
      <c r="R501" s="71"/>
      <c r="S501" s="71"/>
      <c r="T501" s="71"/>
      <c r="U501" s="71"/>
      <c r="X501" s="71"/>
      <c r="Y501" s="71"/>
      <c r="Z501" s="71"/>
      <c r="AA501" s="71"/>
      <c r="AC501" s="71"/>
      <c r="BE501" s="71"/>
      <c r="BF501" s="71"/>
      <c r="BH501" s="15">
        <v>28.91</v>
      </c>
      <c r="BI501" s="71"/>
      <c r="BQ501" s="71"/>
      <c r="BX501" s="15">
        <v>28</v>
      </c>
      <c r="CA501" s="71"/>
      <c r="CD501" s="71"/>
      <c r="CE501" s="71"/>
      <c r="CF501" s="71"/>
      <c r="CG501" s="71"/>
      <c r="CI501" s="71"/>
      <c r="CQ501" s="71"/>
      <c r="CR501" s="71"/>
      <c r="CS501" s="73">
        <v>66</v>
      </c>
      <c r="CT501" s="16">
        <v>61.3</v>
      </c>
    </row>
    <row r="502" spans="1:98">
      <c r="A502" s="71">
        <v>37065</v>
      </c>
      <c r="D502" s="71"/>
      <c r="G502" s="71"/>
      <c r="L502" s="71"/>
      <c r="M502" s="71"/>
      <c r="R502" s="71"/>
      <c r="S502" s="71"/>
      <c r="T502" s="71"/>
      <c r="U502" s="71"/>
      <c r="X502" s="71"/>
      <c r="Y502" s="71"/>
      <c r="Z502" s="71"/>
      <c r="AA502" s="71"/>
      <c r="AC502" s="71"/>
      <c r="AF502" s="15">
        <v>93</v>
      </c>
      <c r="BE502" s="71"/>
      <c r="BF502" s="71"/>
      <c r="BH502" s="15">
        <v>29.04</v>
      </c>
      <c r="BI502" s="71"/>
      <c r="BQ502" s="71"/>
      <c r="BX502" s="15">
        <v>28.22</v>
      </c>
      <c r="CA502" s="71"/>
      <c r="CD502" s="71"/>
      <c r="CE502" s="71"/>
      <c r="CF502" s="71"/>
      <c r="CG502" s="71"/>
      <c r="CI502" s="71"/>
      <c r="CQ502" s="71"/>
      <c r="CR502" s="71"/>
      <c r="CS502" s="73">
        <v>66</v>
      </c>
      <c r="CT502" s="16">
        <v>61</v>
      </c>
    </row>
    <row r="503" spans="1:98">
      <c r="A503" s="71">
        <v>37072</v>
      </c>
      <c r="D503" s="71"/>
      <c r="G503" s="71"/>
      <c r="L503" s="71"/>
      <c r="M503" s="71"/>
      <c r="R503" s="71"/>
      <c r="S503" s="71"/>
      <c r="T503" s="71"/>
      <c r="U503" s="71"/>
      <c r="X503" s="71"/>
      <c r="Y503" s="71"/>
      <c r="Z503" s="71"/>
      <c r="AA503" s="71"/>
      <c r="AC503" s="71"/>
      <c r="AF503" s="15">
        <v>101.33</v>
      </c>
      <c r="BE503" s="71"/>
      <c r="BF503" s="71"/>
      <c r="BH503" s="15">
        <v>30.44</v>
      </c>
      <c r="BI503" s="71"/>
      <c r="BQ503" s="71"/>
      <c r="BX503" s="15">
        <v>28.24</v>
      </c>
      <c r="CA503" s="71"/>
      <c r="CD503" s="71"/>
      <c r="CE503" s="71"/>
      <c r="CF503" s="71"/>
      <c r="CG503" s="71"/>
      <c r="CI503" s="71"/>
      <c r="CQ503" s="71"/>
      <c r="CR503" s="71"/>
      <c r="CS503" s="73">
        <v>66.599999999999994</v>
      </c>
      <c r="CT503" s="16">
        <v>61.6</v>
      </c>
    </row>
    <row r="504" spans="1:98">
      <c r="A504" s="71">
        <v>37079</v>
      </c>
      <c r="D504" s="71"/>
      <c r="G504" s="71"/>
      <c r="L504" s="71"/>
      <c r="M504" s="71"/>
      <c r="R504" s="71"/>
      <c r="S504" s="71"/>
      <c r="T504" s="71"/>
      <c r="U504" s="71"/>
      <c r="X504" s="71"/>
      <c r="Y504" s="71"/>
      <c r="Z504" s="71"/>
      <c r="AA504" s="71"/>
      <c r="AC504" s="71"/>
      <c r="BE504" s="71"/>
      <c r="BF504" s="71"/>
      <c r="BI504" s="71"/>
      <c r="BQ504" s="71"/>
      <c r="CA504" s="71"/>
      <c r="CD504" s="71"/>
      <c r="CE504" s="71"/>
      <c r="CF504" s="71"/>
      <c r="CG504" s="71"/>
      <c r="CI504" s="71"/>
      <c r="CQ504" s="71"/>
      <c r="CR504" s="71"/>
      <c r="CS504" s="73">
        <v>66.5</v>
      </c>
      <c r="CT504" s="16">
        <v>61.5</v>
      </c>
    </row>
    <row r="505" spans="1:98">
      <c r="A505" s="71">
        <v>37086</v>
      </c>
      <c r="D505" s="71"/>
      <c r="G505" s="71"/>
      <c r="L505" s="71"/>
      <c r="M505" s="71"/>
      <c r="R505" s="71"/>
      <c r="S505" s="71"/>
      <c r="T505" s="71"/>
      <c r="U505" s="71"/>
      <c r="X505" s="71"/>
      <c r="Y505" s="71"/>
      <c r="Z505" s="71"/>
      <c r="AA505" s="71"/>
      <c r="AC505" s="71"/>
      <c r="AF505" s="15">
        <v>102</v>
      </c>
      <c r="BE505" s="71"/>
      <c r="BF505" s="71"/>
      <c r="BH505" s="15">
        <v>29.92</v>
      </c>
      <c r="BI505" s="71"/>
      <c r="BQ505" s="71"/>
      <c r="BX505" s="15">
        <v>28.7</v>
      </c>
      <c r="CA505" s="71"/>
      <c r="CD505" s="71"/>
      <c r="CE505" s="71"/>
      <c r="CF505" s="71"/>
      <c r="CG505" s="71"/>
      <c r="CI505" s="71"/>
      <c r="CQ505" s="71"/>
      <c r="CR505" s="71"/>
      <c r="CS505" s="73">
        <v>64.75</v>
      </c>
      <c r="CT505" s="16">
        <v>59.75</v>
      </c>
    </row>
    <row r="506" spans="1:98">
      <c r="A506" s="71">
        <v>37093</v>
      </c>
      <c r="D506" s="71"/>
      <c r="G506" s="71"/>
      <c r="L506" s="71"/>
      <c r="M506" s="71"/>
      <c r="R506" s="71"/>
      <c r="S506" s="71"/>
      <c r="T506" s="71"/>
      <c r="U506" s="71"/>
      <c r="X506" s="71"/>
      <c r="Y506" s="71"/>
      <c r="Z506" s="71"/>
      <c r="AA506" s="71"/>
      <c r="AC506" s="71"/>
      <c r="AF506" s="15">
        <v>99</v>
      </c>
      <c r="BE506" s="71"/>
      <c r="BF506" s="71"/>
      <c r="BH506" s="15">
        <v>28.2</v>
      </c>
      <c r="BI506" s="71"/>
      <c r="BQ506" s="71"/>
      <c r="BX506" s="15">
        <v>27.38</v>
      </c>
      <c r="CA506" s="71"/>
      <c r="CD506" s="71"/>
      <c r="CE506" s="71"/>
      <c r="CF506" s="71"/>
      <c r="CG506" s="71"/>
      <c r="CI506" s="71"/>
      <c r="CQ506" s="71"/>
      <c r="CR506" s="71"/>
      <c r="CS506" s="73">
        <v>66.599999999999994</v>
      </c>
      <c r="CT506" s="16">
        <v>61.18</v>
      </c>
    </row>
    <row r="507" spans="1:98">
      <c r="A507" s="71">
        <v>37100</v>
      </c>
      <c r="D507" s="71"/>
      <c r="G507" s="71"/>
      <c r="L507" s="71"/>
      <c r="M507" s="71"/>
      <c r="R507" s="71"/>
      <c r="S507" s="71"/>
      <c r="T507" s="71"/>
      <c r="U507" s="71"/>
      <c r="X507" s="71"/>
      <c r="Y507" s="71"/>
      <c r="Z507" s="71"/>
      <c r="AA507" s="71"/>
      <c r="AC507" s="71"/>
      <c r="AF507" s="15">
        <v>98</v>
      </c>
      <c r="BE507" s="71"/>
      <c r="BF507" s="71"/>
      <c r="BH507" s="15">
        <v>28</v>
      </c>
      <c r="BI507" s="71"/>
      <c r="BQ507" s="71"/>
      <c r="BX507" s="15">
        <v>29</v>
      </c>
      <c r="CA507" s="71"/>
      <c r="CD507" s="71"/>
      <c r="CE507" s="71"/>
      <c r="CF507" s="71"/>
      <c r="CG507" s="71"/>
      <c r="CI507" s="71"/>
      <c r="CQ507" s="71"/>
      <c r="CR507" s="71"/>
      <c r="CS507" s="73">
        <v>65</v>
      </c>
      <c r="CT507" s="16">
        <v>62.5</v>
      </c>
    </row>
    <row r="508" spans="1:98">
      <c r="A508" s="71">
        <v>37107</v>
      </c>
      <c r="D508" s="71"/>
      <c r="G508" s="71"/>
      <c r="L508" s="71"/>
      <c r="M508" s="71"/>
      <c r="R508" s="71"/>
      <c r="S508" s="71"/>
      <c r="T508" s="71"/>
      <c r="U508" s="71"/>
      <c r="X508" s="71"/>
      <c r="Y508" s="71"/>
      <c r="Z508" s="71"/>
      <c r="AA508" s="71"/>
      <c r="AC508" s="71"/>
      <c r="AF508" s="15">
        <v>103</v>
      </c>
      <c r="BE508" s="71"/>
      <c r="BF508" s="71"/>
      <c r="BH508" s="15">
        <v>27.74</v>
      </c>
      <c r="BI508" s="71"/>
      <c r="BQ508" s="71"/>
      <c r="BX508" s="15">
        <v>27.86</v>
      </c>
      <c r="CA508" s="71"/>
      <c r="CD508" s="71"/>
      <c r="CE508" s="71"/>
      <c r="CF508" s="71"/>
      <c r="CG508" s="71"/>
      <c r="CI508" s="71"/>
      <c r="CQ508" s="71"/>
      <c r="CR508" s="71"/>
      <c r="CS508" s="73">
        <v>66</v>
      </c>
      <c r="CT508" s="16">
        <v>62.5</v>
      </c>
    </row>
    <row r="509" spans="1:98">
      <c r="A509" s="71">
        <v>37114</v>
      </c>
      <c r="D509" s="71"/>
      <c r="G509" s="71"/>
      <c r="L509" s="71"/>
      <c r="M509" s="71"/>
      <c r="R509" s="71"/>
      <c r="S509" s="71"/>
      <c r="T509" s="71"/>
      <c r="U509" s="71"/>
      <c r="X509" s="71"/>
      <c r="Y509" s="71"/>
      <c r="Z509" s="71"/>
      <c r="AA509" s="71"/>
      <c r="AC509" s="71"/>
      <c r="BE509" s="71"/>
      <c r="BF509" s="71"/>
      <c r="BH509" s="15">
        <v>29.79</v>
      </c>
      <c r="BI509" s="71"/>
      <c r="BQ509" s="71"/>
      <c r="BX509" s="15">
        <v>27.49</v>
      </c>
      <c r="CA509" s="71"/>
      <c r="CD509" s="71"/>
      <c r="CE509" s="71"/>
      <c r="CF509" s="71"/>
      <c r="CG509" s="71"/>
      <c r="CI509" s="71"/>
      <c r="CQ509" s="71"/>
      <c r="CR509" s="71"/>
      <c r="CS509" s="73">
        <v>66.099999999999994</v>
      </c>
      <c r="CT509" s="16">
        <v>62.6</v>
      </c>
    </row>
    <row r="510" spans="1:98">
      <c r="A510" s="71">
        <v>37121</v>
      </c>
      <c r="D510" s="71"/>
      <c r="G510" s="71"/>
      <c r="L510" s="71"/>
      <c r="M510" s="71"/>
      <c r="R510" s="71"/>
      <c r="S510" s="71"/>
      <c r="T510" s="71"/>
      <c r="U510" s="71"/>
      <c r="X510" s="71"/>
      <c r="Y510" s="71"/>
      <c r="Z510" s="71"/>
      <c r="AA510" s="71"/>
      <c r="AC510" s="71"/>
      <c r="BE510" s="71"/>
      <c r="BF510" s="71"/>
      <c r="BH510" s="15">
        <v>30.15</v>
      </c>
      <c r="BI510" s="71"/>
      <c r="BQ510" s="71"/>
      <c r="BX510" s="15">
        <v>27.27</v>
      </c>
      <c r="CA510" s="71"/>
      <c r="CD510" s="71"/>
      <c r="CE510" s="71"/>
      <c r="CF510" s="71"/>
      <c r="CG510" s="71"/>
      <c r="CI510" s="71"/>
      <c r="CQ510" s="71"/>
      <c r="CR510" s="71"/>
      <c r="CS510" s="73">
        <v>66.38</v>
      </c>
      <c r="CT510" s="16">
        <v>63</v>
      </c>
    </row>
    <row r="511" spans="1:98">
      <c r="A511" s="71">
        <v>37128</v>
      </c>
      <c r="D511" s="71"/>
      <c r="G511" s="71"/>
      <c r="L511" s="71"/>
      <c r="M511" s="71"/>
      <c r="R511" s="71"/>
      <c r="S511" s="71"/>
      <c r="T511" s="71"/>
      <c r="U511" s="71"/>
      <c r="X511" s="71"/>
      <c r="Y511" s="71"/>
      <c r="Z511" s="71"/>
      <c r="AA511" s="71"/>
      <c r="AC511" s="71"/>
      <c r="AF511" s="15">
        <v>103</v>
      </c>
      <c r="BE511" s="71"/>
      <c r="BF511" s="71"/>
      <c r="BH511" s="15">
        <v>30.48</v>
      </c>
      <c r="BI511" s="71"/>
      <c r="BQ511" s="71"/>
      <c r="BX511" s="15">
        <v>28</v>
      </c>
      <c r="CA511" s="71"/>
      <c r="CD511" s="71"/>
      <c r="CE511" s="71"/>
      <c r="CF511" s="71"/>
      <c r="CG511" s="71"/>
      <c r="CI511" s="71"/>
      <c r="CQ511" s="71"/>
      <c r="CR511" s="71"/>
      <c r="CS511" s="73">
        <v>66.099999999999994</v>
      </c>
      <c r="CT511" s="16">
        <v>62</v>
      </c>
    </row>
    <row r="512" spans="1:98">
      <c r="A512" s="71">
        <v>37135</v>
      </c>
      <c r="D512" s="71"/>
      <c r="G512" s="71"/>
      <c r="L512" s="71"/>
      <c r="M512" s="71"/>
      <c r="R512" s="71"/>
      <c r="S512" s="71"/>
      <c r="T512" s="71"/>
      <c r="U512" s="71"/>
      <c r="X512" s="71"/>
      <c r="Y512" s="71"/>
      <c r="Z512" s="71"/>
      <c r="AA512" s="71"/>
      <c r="AC512" s="71"/>
      <c r="AF512" s="15">
        <v>103.7</v>
      </c>
      <c r="BE512" s="71"/>
      <c r="BF512" s="71"/>
      <c r="BH512" s="15">
        <v>32.29</v>
      </c>
      <c r="BI512" s="71"/>
      <c r="BQ512" s="71"/>
      <c r="BX512" s="15">
        <v>30.51</v>
      </c>
      <c r="CA512" s="71"/>
      <c r="CD512" s="71"/>
      <c r="CE512" s="71"/>
      <c r="CF512" s="71"/>
      <c r="CG512" s="71"/>
      <c r="CI512" s="71"/>
      <c r="CQ512" s="71"/>
      <c r="CR512" s="71"/>
      <c r="CS512" s="73">
        <v>66.709999999999994</v>
      </c>
      <c r="CT512" s="16">
        <v>62.29</v>
      </c>
    </row>
    <row r="513" spans="1:98">
      <c r="A513" s="71">
        <v>37142</v>
      </c>
      <c r="D513" s="71"/>
      <c r="G513" s="71"/>
      <c r="L513" s="71"/>
      <c r="M513" s="71"/>
      <c r="R513" s="71"/>
      <c r="S513" s="71"/>
      <c r="T513" s="71"/>
      <c r="U513" s="71"/>
      <c r="X513" s="71"/>
      <c r="Y513" s="71"/>
      <c r="Z513" s="71"/>
      <c r="AA513" s="71"/>
      <c r="AC513" s="71"/>
      <c r="AF513" s="15">
        <v>103.06</v>
      </c>
      <c r="BE513" s="71"/>
      <c r="BF513" s="71"/>
      <c r="BH513" s="15">
        <v>34.04</v>
      </c>
      <c r="BI513" s="71"/>
      <c r="BQ513" s="71"/>
      <c r="BX513" s="15">
        <v>30.73</v>
      </c>
      <c r="CA513" s="71"/>
      <c r="CD513" s="71"/>
      <c r="CE513" s="71"/>
      <c r="CF513" s="71"/>
      <c r="CG513" s="71"/>
      <c r="CI513" s="71"/>
      <c r="CQ513" s="71"/>
      <c r="CR513" s="71"/>
      <c r="CS513" s="73">
        <v>67.400000000000006</v>
      </c>
      <c r="CT513" s="16">
        <v>63</v>
      </c>
    </row>
    <row r="514" spans="1:98">
      <c r="A514" s="71">
        <v>37149</v>
      </c>
      <c r="D514" s="71"/>
      <c r="G514" s="71"/>
      <c r="L514" s="71"/>
      <c r="M514" s="71"/>
      <c r="R514" s="71"/>
      <c r="S514" s="71"/>
      <c r="T514" s="71"/>
      <c r="U514" s="71"/>
      <c r="X514" s="71"/>
      <c r="Y514" s="71"/>
      <c r="Z514" s="71"/>
      <c r="AA514" s="71"/>
      <c r="AC514" s="71"/>
      <c r="AF514" s="15">
        <v>103</v>
      </c>
      <c r="BE514" s="71"/>
      <c r="BF514" s="71"/>
      <c r="BH514" s="15">
        <v>36.75</v>
      </c>
      <c r="BI514" s="71"/>
      <c r="BQ514" s="71"/>
      <c r="BX514" s="15">
        <v>34.369999999999997</v>
      </c>
      <c r="CA514" s="71"/>
      <c r="CD514" s="71"/>
      <c r="CE514" s="71"/>
      <c r="CF514" s="71"/>
      <c r="CG514" s="71"/>
      <c r="CI514" s="71"/>
      <c r="CQ514" s="71"/>
      <c r="CR514" s="71"/>
      <c r="CS514" s="73">
        <v>68.83</v>
      </c>
      <c r="CT514" s="16">
        <v>65</v>
      </c>
    </row>
    <row r="515" spans="1:98">
      <c r="A515" s="71">
        <v>37156</v>
      </c>
      <c r="D515" s="71"/>
      <c r="G515" s="71"/>
      <c r="L515" s="71"/>
      <c r="M515" s="71"/>
      <c r="R515" s="71"/>
      <c r="S515" s="71"/>
      <c r="T515" s="71"/>
      <c r="U515" s="71"/>
      <c r="X515" s="71"/>
      <c r="Y515" s="71"/>
      <c r="Z515" s="71"/>
      <c r="AA515" s="71"/>
      <c r="AC515" s="71"/>
      <c r="AF515" s="15">
        <v>103.4</v>
      </c>
      <c r="BE515" s="71"/>
      <c r="BF515" s="71"/>
      <c r="BH515" s="15">
        <v>37.35</v>
      </c>
      <c r="BI515" s="71"/>
      <c r="BQ515" s="71"/>
      <c r="BX515" s="15">
        <v>36.21</v>
      </c>
      <c r="CA515" s="71"/>
      <c r="CD515" s="71"/>
      <c r="CE515" s="71"/>
      <c r="CF515" s="71"/>
      <c r="CG515" s="71"/>
      <c r="CI515" s="71"/>
      <c r="CQ515" s="71"/>
      <c r="CR515" s="71"/>
      <c r="CS515" s="73">
        <v>69.28</v>
      </c>
      <c r="CT515" s="16">
        <v>64.64</v>
      </c>
    </row>
    <row r="516" spans="1:98">
      <c r="A516" s="71">
        <v>37163</v>
      </c>
      <c r="D516" s="71"/>
      <c r="G516" s="71"/>
      <c r="L516" s="71"/>
      <c r="M516" s="71"/>
      <c r="R516" s="71"/>
      <c r="S516" s="71"/>
      <c r="T516" s="71"/>
      <c r="U516" s="71"/>
      <c r="X516" s="71"/>
      <c r="Y516" s="71"/>
      <c r="Z516" s="71"/>
      <c r="AA516" s="71"/>
      <c r="AC516" s="71"/>
      <c r="BE516" s="71"/>
      <c r="BF516" s="71"/>
      <c r="BH516" s="15">
        <v>39.25</v>
      </c>
      <c r="BI516" s="71"/>
      <c r="BQ516" s="71"/>
      <c r="BX516" s="15">
        <v>36.369999999999997</v>
      </c>
      <c r="CA516" s="71"/>
      <c r="CD516" s="71"/>
      <c r="CE516" s="71"/>
      <c r="CF516" s="71"/>
      <c r="CG516" s="71"/>
      <c r="CI516" s="71"/>
      <c r="CQ516" s="71"/>
      <c r="CR516" s="71"/>
      <c r="CS516" s="73">
        <v>70.13</v>
      </c>
      <c r="CT516" s="16">
        <v>66</v>
      </c>
    </row>
    <row r="517" spans="1:98">
      <c r="A517" s="71">
        <v>37170</v>
      </c>
      <c r="D517" s="71"/>
      <c r="G517" s="71"/>
      <c r="L517" s="71"/>
      <c r="M517" s="71"/>
      <c r="R517" s="71"/>
      <c r="S517" s="71"/>
      <c r="T517" s="71"/>
      <c r="U517" s="71"/>
      <c r="X517" s="71"/>
      <c r="Y517" s="71"/>
      <c r="Z517" s="71"/>
      <c r="AA517" s="71"/>
      <c r="AC517" s="71"/>
      <c r="BE517" s="71"/>
      <c r="BF517" s="71"/>
      <c r="BH517" s="15">
        <v>38.22</v>
      </c>
      <c r="BI517" s="71"/>
      <c r="BQ517" s="71"/>
      <c r="BX517" s="15">
        <v>37.270000000000003</v>
      </c>
      <c r="CA517" s="71"/>
      <c r="CD517" s="71"/>
      <c r="CE517" s="71"/>
      <c r="CF517" s="71"/>
      <c r="CG517" s="71"/>
      <c r="CI517" s="71"/>
      <c r="CQ517" s="71"/>
      <c r="CR517" s="71"/>
      <c r="CS517" s="73">
        <v>71.12</v>
      </c>
      <c r="CT517" s="16">
        <v>66.14</v>
      </c>
    </row>
    <row r="518" spans="1:98">
      <c r="A518" s="71">
        <v>37177</v>
      </c>
      <c r="D518" s="71"/>
      <c r="G518" s="71"/>
      <c r="L518" s="71"/>
      <c r="M518" s="71"/>
      <c r="R518" s="71"/>
      <c r="S518" s="71"/>
      <c r="T518" s="71"/>
      <c r="U518" s="71"/>
      <c r="X518" s="71"/>
      <c r="Y518" s="71"/>
      <c r="Z518" s="71"/>
      <c r="AA518" s="71"/>
      <c r="AC518" s="71"/>
      <c r="BE518" s="71"/>
      <c r="BF518" s="71"/>
      <c r="BH518" s="15">
        <v>39.119999999999997</v>
      </c>
      <c r="BI518" s="71"/>
      <c r="BQ518" s="71"/>
      <c r="BX518" s="15">
        <v>38</v>
      </c>
      <c r="CA518" s="71"/>
      <c r="CD518" s="71"/>
      <c r="CE518" s="71"/>
      <c r="CF518" s="71"/>
      <c r="CG518" s="71"/>
      <c r="CI518" s="71"/>
      <c r="CQ518" s="71"/>
      <c r="CR518" s="71"/>
      <c r="CS518" s="73">
        <v>71.260000000000005</v>
      </c>
      <c r="CT518" s="16">
        <v>68.25</v>
      </c>
    </row>
    <row r="519" spans="1:98">
      <c r="A519" s="71">
        <v>37184</v>
      </c>
      <c r="D519" s="71"/>
      <c r="G519" s="71"/>
      <c r="L519" s="71"/>
      <c r="M519" s="71"/>
      <c r="R519" s="71"/>
      <c r="S519" s="71"/>
      <c r="T519" s="71"/>
      <c r="U519" s="71"/>
      <c r="X519" s="71"/>
      <c r="Y519" s="71"/>
      <c r="Z519" s="71"/>
      <c r="AA519" s="71"/>
      <c r="AC519" s="71"/>
      <c r="AF519" s="15">
        <v>97.5</v>
      </c>
      <c r="BE519" s="71"/>
      <c r="BF519" s="71"/>
      <c r="BH519" s="15">
        <v>38</v>
      </c>
      <c r="BI519" s="71"/>
      <c r="BQ519" s="71"/>
      <c r="BX519" s="15">
        <v>37.43</v>
      </c>
      <c r="CA519" s="71"/>
      <c r="CD519" s="71"/>
      <c r="CE519" s="71"/>
      <c r="CF519" s="71"/>
      <c r="CG519" s="71"/>
      <c r="CI519" s="71"/>
      <c r="CQ519" s="71"/>
      <c r="CR519" s="71"/>
      <c r="CS519" s="73">
        <v>73.13</v>
      </c>
      <c r="CT519" s="16">
        <v>68.2</v>
      </c>
    </row>
    <row r="520" spans="1:98">
      <c r="A520" s="71">
        <v>37191</v>
      </c>
      <c r="D520" s="71"/>
      <c r="G520" s="71"/>
      <c r="L520" s="71"/>
      <c r="M520" s="71"/>
      <c r="R520" s="71"/>
      <c r="S520" s="71"/>
      <c r="T520" s="71"/>
      <c r="U520" s="71"/>
      <c r="X520" s="71"/>
      <c r="Y520" s="71"/>
      <c r="Z520" s="71"/>
      <c r="AA520" s="71"/>
      <c r="AC520" s="71"/>
      <c r="AF520" s="15">
        <v>105.36</v>
      </c>
      <c r="BE520" s="71"/>
      <c r="BF520" s="71"/>
      <c r="BH520" s="15">
        <v>36.6</v>
      </c>
      <c r="BI520" s="71"/>
      <c r="BQ520" s="71"/>
      <c r="BX520" s="15">
        <v>39</v>
      </c>
      <c r="CA520" s="71"/>
      <c r="CD520" s="71"/>
      <c r="CE520" s="71"/>
      <c r="CF520" s="71"/>
      <c r="CG520" s="71"/>
      <c r="CI520" s="71"/>
      <c r="CQ520" s="71"/>
      <c r="CR520" s="71"/>
      <c r="CS520" s="73">
        <v>74.31</v>
      </c>
      <c r="CT520" s="16">
        <v>68.53</v>
      </c>
    </row>
    <row r="521" spans="1:98">
      <c r="A521" s="71">
        <v>37198</v>
      </c>
      <c r="D521" s="71"/>
      <c r="G521" s="71"/>
      <c r="L521" s="71"/>
      <c r="M521" s="71"/>
      <c r="R521" s="71"/>
      <c r="S521" s="71"/>
      <c r="T521" s="71"/>
      <c r="U521" s="71"/>
      <c r="X521" s="71"/>
      <c r="Y521" s="71"/>
      <c r="Z521" s="71"/>
      <c r="AA521" s="71"/>
      <c r="AC521" s="71"/>
      <c r="BE521" s="71"/>
      <c r="BF521" s="71"/>
      <c r="BH521" s="15">
        <v>35.71</v>
      </c>
      <c r="BI521" s="71"/>
      <c r="BQ521" s="71"/>
      <c r="BX521" s="15">
        <v>37.590000000000003</v>
      </c>
      <c r="CA521" s="71"/>
      <c r="CD521" s="71"/>
      <c r="CE521" s="71"/>
      <c r="CF521" s="71"/>
      <c r="CG521" s="71"/>
      <c r="CI521" s="71"/>
      <c r="CQ521" s="71"/>
      <c r="CR521" s="71"/>
      <c r="CS521" s="73">
        <v>73.599999999999994</v>
      </c>
      <c r="CT521" s="16">
        <v>69</v>
      </c>
    </row>
    <row r="522" spans="1:98">
      <c r="A522" s="71">
        <v>37205</v>
      </c>
      <c r="D522" s="71"/>
      <c r="G522" s="71"/>
      <c r="L522" s="71"/>
      <c r="M522" s="71"/>
      <c r="R522" s="71"/>
      <c r="S522" s="71"/>
      <c r="T522" s="71"/>
      <c r="U522" s="71"/>
      <c r="X522" s="71"/>
      <c r="Y522" s="71"/>
      <c r="Z522" s="71"/>
      <c r="AA522" s="71"/>
      <c r="AC522" s="71"/>
      <c r="AF522" s="15">
        <v>106.33</v>
      </c>
      <c r="BE522" s="71"/>
      <c r="BF522" s="71"/>
      <c r="BH522" s="15">
        <v>33.549999999999997</v>
      </c>
      <c r="BI522" s="71"/>
      <c r="BQ522" s="71"/>
      <c r="BX522" s="15">
        <v>38.869999999999997</v>
      </c>
      <c r="CA522" s="71"/>
      <c r="CD522" s="71"/>
      <c r="CE522" s="71"/>
      <c r="CF522" s="71"/>
      <c r="CG522" s="71"/>
      <c r="CI522" s="71"/>
      <c r="CQ522" s="71"/>
      <c r="CR522" s="71"/>
      <c r="CS522" s="73">
        <v>73</v>
      </c>
      <c r="CT522" s="16">
        <v>69</v>
      </c>
    </row>
    <row r="523" spans="1:98">
      <c r="A523" s="71">
        <v>37212</v>
      </c>
      <c r="D523" s="71"/>
      <c r="G523" s="71"/>
      <c r="L523" s="71"/>
      <c r="M523" s="71"/>
      <c r="R523" s="71"/>
      <c r="S523" s="71"/>
      <c r="T523" s="71"/>
      <c r="U523" s="71"/>
      <c r="X523" s="71"/>
      <c r="Y523" s="71"/>
      <c r="Z523" s="71"/>
      <c r="AA523" s="71"/>
      <c r="AC523" s="71"/>
      <c r="AF523" s="15">
        <v>106.75</v>
      </c>
      <c r="BE523" s="71"/>
      <c r="BF523" s="71"/>
      <c r="BH523" s="15">
        <v>32.299999999999997</v>
      </c>
      <c r="BI523" s="71"/>
      <c r="BQ523" s="71"/>
      <c r="BX523" s="15">
        <v>38.06</v>
      </c>
      <c r="CA523" s="71"/>
      <c r="CD523" s="71"/>
      <c r="CE523" s="71"/>
      <c r="CF523" s="71"/>
      <c r="CG523" s="71"/>
      <c r="CI523" s="71"/>
      <c r="CQ523" s="71"/>
      <c r="CR523" s="71"/>
      <c r="CS523" s="73">
        <v>74</v>
      </c>
      <c r="CT523" s="16">
        <v>68.09</v>
      </c>
    </row>
    <row r="524" spans="1:98">
      <c r="A524" s="71">
        <v>37219</v>
      </c>
      <c r="D524" s="71"/>
      <c r="G524" s="71"/>
      <c r="L524" s="71"/>
      <c r="M524" s="71"/>
      <c r="R524" s="71"/>
      <c r="S524" s="71"/>
      <c r="T524" s="71"/>
      <c r="U524" s="71"/>
      <c r="X524" s="71"/>
      <c r="Y524" s="71"/>
      <c r="Z524" s="71"/>
      <c r="AA524" s="71"/>
      <c r="AC524" s="71"/>
      <c r="BE524" s="71"/>
      <c r="BF524" s="71"/>
      <c r="BH524" s="15">
        <v>30.44</v>
      </c>
      <c r="BI524" s="71"/>
      <c r="BQ524" s="71"/>
      <c r="BX524" s="15">
        <v>37.72</v>
      </c>
      <c r="CA524" s="71"/>
      <c r="CD524" s="71"/>
      <c r="CE524" s="71"/>
      <c r="CF524" s="71"/>
      <c r="CG524" s="71"/>
      <c r="CI524" s="71"/>
      <c r="CQ524" s="71"/>
      <c r="CR524" s="71"/>
      <c r="CS524" s="73">
        <v>73.33</v>
      </c>
      <c r="CT524" s="16">
        <v>68</v>
      </c>
    </row>
    <row r="525" spans="1:98">
      <c r="A525" s="71">
        <v>37226</v>
      </c>
      <c r="D525" s="71"/>
      <c r="G525" s="71"/>
      <c r="L525" s="71"/>
      <c r="M525" s="71"/>
      <c r="R525" s="71"/>
      <c r="S525" s="71"/>
      <c r="T525" s="71"/>
      <c r="U525" s="71"/>
      <c r="X525" s="71"/>
      <c r="Y525" s="71"/>
      <c r="Z525" s="71"/>
      <c r="AA525" s="71"/>
      <c r="AC525" s="71"/>
      <c r="BE525" s="71"/>
      <c r="BF525" s="71"/>
      <c r="BH525" s="15">
        <v>29.75</v>
      </c>
      <c r="BI525" s="71"/>
      <c r="BQ525" s="71"/>
      <c r="BX525" s="15">
        <v>37.130000000000003</v>
      </c>
      <c r="CA525" s="71"/>
      <c r="CD525" s="71"/>
      <c r="CE525" s="71"/>
      <c r="CF525" s="71"/>
      <c r="CG525" s="71"/>
      <c r="CI525" s="71"/>
      <c r="CQ525" s="71"/>
      <c r="CR525" s="71"/>
      <c r="CS525" s="73">
        <v>72.790000000000006</v>
      </c>
      <c r="CT525" s="16">
        <v>65</v>
      </c>
    </row>
    <row r="526" spans="1:98">
      <c r="A526" s="71">
        <v>37233</v>
      </c>
      <c r="D526" s="71"/>
      <c r="G526" s="71"/>
      <c r="L526" s="71"/>
      <c r="M526" s="71"/>
      <c r="R526" s="71"/>
      <c r="S526" s="71"/>
      <c r="T526" s="71"/>
      <c r="U526" s="71"/>
      <c r="X526" s="71"/>
      <c r="Y526" s="71"/>
      <c r="Z526" s="71"/>
      <c r="AA526" s="71"/>
      <c r="AC526" s="71"/>
      <c r="BE526" s="71"/>
      <c r="BF526" s="71"/>
      <c r="BH526" s="15">
        <v>30.72</v>
      </c>
      <c r="BI526" s="71"/>
      <c r="BQ526" s="71"/>
      <c r="BX526" s="15">
        <v>38.35</v>
      </c>
      <c r="CA526" s="71"/>
      <c r="CD526" s="71"/>
      <c r="CE526" s="71"/>
      <c r="CF526" s="71"/>
      <c r="CG526" s="71"/>
      <c r="CI526" s="71"/>
      <c r="CQ526" s="71"/>
      <c r="CR526" s="71"/>
      <c r="CS526" s="73">
        <v>71.13</v>
      </c>
      <c r="CT526" s="16">
        <v>62</v>
      </c>
    </row>
    <row r="527" spans="1:98">
      <c r="A527" s="71">
        <v>37240</v>
      </c>
      <c r="D527" s="71"/>
      <c r="G527" s="71"/>
      <c r="L527" s="71"/>
      <c r="M527" s="71"/>
      <c r="R527" s="71"/>
      <c r="S527" s="71"/>
      <c r="T527" s="71"/>
      <c r="U527" s="71"/>
      <c r="X527" s="71"/>
      <c r="Y527" s="71"/>
      <c r="Z527" s="71"/>
      <c r="AA527" s="71"/>
      <c r="AC527" s="71"/>
      <c r="BE527" s="71"/>
      <c r="BF527" s="71"/>
      <c r="BH527" s="15">
        <v>28.75</v>
      </c>
      <c r="BI527" s="71"/>
      <c r="BQ527" s="71"/>
      <c r="BX527" s="15">
        <v>37.43</v>
      </c>
      <c r="CA527" s="71"/>
      <c r="CD527" s="71"/>
      <c r="CE527" s="71"/>
      <c r="CF527" s="71"/>
      <c r="CG527" s="71"/>
      <c r="CI527" s="71"/>
      <c r="CQ527" s="71"/>
      <c r="CR527" s="71"/>
      <c r="CS527" s="73">
        <v>68</v>
      </c>
      <c r="CT527" s="16">
        <v>58</v>
      </c>
    </row>
    <row r="528" spans="1:98">
      <c r="A528" s="71">
        <v>37247</v>
      </c>
      <c r="D528" s="71"/>
      <c r="G528" s="71"/>
      <c r="L528" s="71"/>
      <c r="M528" s="71"/>
      <c r="R528" s="71"/>
      <c r="S528" s="71"/>
      <c r="T528" s="71"/>
      <c r="U528" s="71"/>
      <c r="X528" s="71"/>
      <c r="Y528" s="71"/>
      <c r="Z528" s="71"/>
      <c r="AA528" s="71"/>
      <c r="AC528" s="71"/>
      <c r="AF528" s="15">
        <v>96</v>
      </c>
      <c r="BE528" s="71"/>
      <c r="BF528" s="71"/>
      <c r="BH528" s="15">
        <v>28</v>
      </c>
      <c r="BI528" s="71"/>
      <c r="BQ528" s="71"/>
      <c r="BX528" s="15">
        <v>34</v>
      </c>
      <c r="CA528" s="71"/>
      <c r="CD528" s="71"/>
      <c r="CE528" s="71"/>
      <c r="CF528" s="71"/>
      <c r="CG528" s="71"/>
      <c r="CI528" s="71"/>
      <c r="CQ528" s="71"/>
      <c r="CR528" s="71"/>
      <c r="CS528" s="73">
        <v>68</v>
      </c>
      <c r="CT528" s="16">
        <v>58</v>
      </c>
    </row>
    <row r="529" spans="1:98">
      <c r="A529" s="71">
        <v>37254</v>
      </c>
      <c r="D529" s="71"/>
      <c r="G529" s="71"/>
      <c r="L529" s="71"/>
      <c r="M529" s="71"/>
      <c r="R529" s="71"/>
      <c r="S529" s="71"/>
      <c r="T529" s="71"/>
      <c r="U529" s="71"/>
      <c r="X529" s="71"/>
      <c r="Y529" s="71"/>
      <c r="Z529" s="71"/>
      <c r="AA529" s="71"/>
      <c r="AC529" s="71"/>
      <c r="BE529" s="71"/>
      <c r="BF529" s="71"/>
      <c r="BH529" s="15">
        <v>27.67</v>
      </c>
      <c r="BI529" s="71"/>
      <c r="BQ529" s="71"/>
      <c r="BX529" s="15">
        <v>31.04</v>
      </c>
      <c r="CA529" s="71"/>
      <c r="CD529" s="71"/>
      <c r="CE529" s="71"/>
      <c r="CF529" s="71"/>
      <c r="CG529" s="71"/>
      <c r="CI529" s="71"/>
      <c r="CQ529" s="71"/>
      <c r="CR529" s="71"/>
      <c r="CS529" s="73">
        <v>64.5</v>
      </c>
      <c r="CT529" s="16">
        <v>58.67</v>
      </c>
    </row>
    <row r="530" spans="1:98">
      <c r="A530" s="71">
        <v>37261</v>
      </c>
      <c r="D530" s="71"/>
      <c r="G530" s="71"/>
      <c r="L530" s="71"/>
      <c r="M530" s="71"/>
      <c r="R530" s="71"/>
      <c r="S530" s="71"/>
      <c r="T530" s="71"/>
      <c r="U530" s="71"/>
      <c r="X530" s="71"/>
      <c r="Y530" s="71"/>
      <c r="Z530" s="71"/>
      <c r="AA530" s="71"/>
      <c r="AC530" s="71"/>
      <c r="AF530" s="15">
        <v>99</v>
      </c>
      <c r="BE530" s="71"/>
      <c r="BF530" s="71"/>
      <c r="BH530" s="15">
        <v>27.39</v>
      </c>
      <c r="BI530" s="71"/>
      <c r="BQ530" s="71"/>
      <c r="BX530" s="15">
        <v>29.33</v>
      </c>
      <c r="CA530" s="71"/>
      <c r="CD530" s="71"/>
      <c r="CE530" s="71"/>
      <c r="CF530" s="71"/>
      <c r="CG530" s="71"/>
      <c r="CI530" s="71"/>
      <c r="CQ530" s="71"/>
      <c r="CR530" s="71"/>
      <c r="CS530" s="73">
        <v>62.38</v>
      </c>
      <c r="CT530" s="16">
        <v>58.63</v>
      </c>
    </row>
    <row r="531" spans="1:98">
      <c r="A531" s="71">
        <v>37268</v>
      </c>
      <c r="D531" s="71"/>
      <c r="G531" s="71"/>
      <c r="L531" s="71"/>
      <c r="M531" s="71"/>
      <c r="R531" s="71"/>
      <c r="S531" s="71"/>
      <c r="T531" s="71"/>
      <c r="U531" s="71"/>
      <c r="X531" s="71"/>
      <c r="Y531" s="71"/>
      <c r="Z531" s="71"/>
      <c r="AA531" s="71"/>
      <c r="AC531" s="71"/>
      <c r="AF531" s="15">
        <v>98.12</v>
      </c>
      <c r="BE531" s="71"/>
      <c r="BF531" s="71"/>
      <c r="BH531" s="15">
        <v>27</v>
      </c>
      <c r="BI531" s="71"/>
      <c r="BQ531" s="71"/>
      <c r="BX531" s="15">
        <v>31.27</v>
      </c>
      <c r="CA531" s="71"/>
      <c r="CD531" s="71"/>
      <c r="CE531" s="71"/>
      <c r="CF531" s="71"/>
      <c r="CG531" s="71"/>
      <c r="CI531" s="71"/>
      <c r="CQ531" s="71"/>
      <c r="CR531" s="71"/>
      <c r="CS531" s="73">
        <v>60.9</v>
      </c>
      <c r="CT531" s="16">
        <v>57.9</v>
      </c>
    </row>
    <row r="532" spans="1:98">
      <c r="A532" s="71">
        <v>37275</v>
      </c>
      <c r="D532" s="71"/>
      <c r="G532" s="71"/>
      <c r="L532" s="71"/>
      <c r="M532" s="71"/>
      <c r="R532" s="71"/>
      <c r="S532" s="71"/>
      <c r="T532" s="71"/>
      <c r="U532" s="71"/>
      <c r="X532" s="71"/>
      <c r="Y532" s="71"/>
      <c r="Z532" s="71"/>
      <c r="AA532" s="71"/>
      <c r="AC532" s="71"/>
      <c r="BE532" s="71"/>
      <c r="BF532" s="71"/>
      <c r="BH532" s="15">
        <v>27.09</v>
      </c>
      <c r="BI532" s="71"/>
      <c r="BQ532" s="71"/>
      <c r="BX532" s="15">
        <v>29.67</v>
      </c>
      <c r="CA532" s="71"/>
      <c r="CD532" s="71"/>
      <c r="CE532" s="71"/>
      <c r="CF532" s="71"/>
      <c r="CG532" s="71"/>
      <c r="CI532" s="71"/>
      <c r="CQ532" s="71"/>
      <c r="CR532" s="71"/>
      <c r="CS532" s="73">
        <v>60.5</v>
      </c>
      <c r="CT532" s="16">
        <v>57.5</v>
      </c>
    </row>
    <row r="533" spans="1:98">
      <c r="A533" s="71">
        <v>37282</v>
      </c>
      <c r="D533" s="71"/>
      <c r="G533" s="71"/>
      <c r="L533" s="71"/>
      <c r="M533" s="71"/>
      <c r="R533" s="71"/>
      <c r="S533" s="71"/>
      <c r="T533" s="71"/>
      <c r="U533" s="71"/>
      <c r="X533" s="71"/>
      <c r="Y533" s="71"/>
      <c r="Z533" s="71"/>
      <c r="AA533" s="71"/>
      <c r="AC533" s="71"/>
      <c r="AF533" s="15">
        <v>99</v>
      </c>
      <c r="BE533" s="71"/>
      <c r="BF533" s="71"/>
      <c r="BH533" s="15">
        <v>27.36</v>
      </c>
      <c r="BI533" s="71"/>
      <c r="BQ533" s="71"/>
      <c r="BX533" s="15">
        <v>26.57</v>
      </c>
      <c r="CA533" s="71"/>
      <c r="CD533" s="71"/>
      <c r="CE533" s="71"/>
      <c r="CF533" s="71"/>
      <c r="CG533" s="71"/>
      <c r="CI533" s="71"/>
      <c r="CQ533" s="71"/>
      <c r="CR533" s="71"/>
      <c r="CS533" s="73">
        <v>60.5</v>
      </c>
      <c r="CT533" s="16">
        <v>57.5</v>
      </c>
    </row>
    <row r="534" spans="1:98">
      <c r="A534" s="71">
        <v>37289</v>
      </c>
      <c r="D534" s="71"/>
      <c r="G534" s="71"/>
      <c r="L534" s="71"/>
      <c r="M534" s="71"/>
      <c r="R534" s="71"/>
      <c r="S534" s="71"/>
      <c r="T534" s="71"/>
      <c r="U534" s="71"/>
      <c r="X534" s="71"/>
      <c r="Y534" s="71"/>
      <c r="Z534" s="71"/>
      <c r="AA534" s="71"/>
      <c r="AC534" s="71"/>
      <c r="BE534" s="71"/>
      <c r="BF534" s="71"/>
      <c r="BH534" s="15">
        <v>30</v>
      </c>
      <c r="BI534" s="71"/>
      <c r="BQ534" s="71"/>
      <c r="CA534" s="71"/>
      <c r="CD534" s="71"/>
      <c r="CE534" s="71"/>
      <c r="CF534" s="71"/>
      <c r="CG534" s="71"/>
      <c r="CI534" s="71"/>
      <c r="CQ534" s="71"/>
      <c r="CR534" s="71"/>
      <c r="CS534" s="73">
        <v>60.5</v>
      </c>
      <c r="CT534" s="16">
        <v>57.5</v>
      </c>
    </row>
    <row r="535" spans="1:98">
      <c r="A535" s="71">
        <v>37296</v>
      </c>
      <c r="D535" s="71"/>
      <c r="G535" s="71"/>
      <c r="L535" s="71"/>
      <c r="M535" s="71"/>
      <c r="R535" s="71"/>
      <c r="S535" s="71"/>
      <c r="T535" s="71"/>
      <c r="U535" s="71"/>
      <c r="X535" s="71"/>
      <c r="Y535" s="71"/>
      <c r="Z535" s="71"/>
      <c r="AA535" s="71"/>
      <c r="AC535" s="71"/>
      <c r="AF535" s="15">
        <v>97.5</v>
      </c>
      <c r="BE535" s="71"/>
      <c r="BF535" s="71"/>
      <c r="BH535" s="15">
        <v>31</v>
      </c>
      <c r="BI535" s="71"/>
      <c r="BQ535" s="71"/>
      <c r="BX535" s="15">
        <v>27</v>
      </c>
      <c r="CA535" s="71"/>
      <c r="CD535" s="71"/>
      <c r="CE535" s="71"/>
      <c r="CF535" s="71"/>
      <c r="CG535" s="71"/>
      <c r="CI535" s="71"/>
      <c r="CQ535" s="71"/>
      <c r="CR535" s="71"/>
      <c r="CS535" s="73">
        <v>60.5</v>
      </c>
      <c r="CT535" s="16">
        <v>57.5</v>
      </c>
    </row>
    <row r="536" spans="1:98">
      <c r="A536" s="71">
        <v>37303</v>
      </c>
      <c r="D536" s="71"/>
      <c r="G536" s="71"/>
      <c r="L536" s="71"/>
      <c r="M536" s="71"/>
      <c r="R536" s="71"/>
      <c r="S536" s="71"/>
      <c r="T536" s="71"/>
      <c r="U536" s="71"/>
      <c r="X536" s="71"/>
      <c r="Y536" s="71"/>
      <c r="Z536" s="71"/>
      <c r="AA536" s="71"/>
      <c r="AC536" s="71"/>
      <c r="AF536" s="15">
        <v>98.87</v>
      </c>
      <c r="BE536" s="71"/>
      <c r="BF536" s="71"/>
      <c r="BH536" s="15">
        <v>31</v>
      </c>
      <c r="BI536" s="71"/>
      <c r="BQ536" s="71"/>
      <c r="BX536" s="15">
        <v>27</v>
      </c>
      <c r="CA536" s="71"/>
      <c r="CD536" s="71"/>
      <c r="CE536" s="71"/>
      <c r="CF536" s="71"/>
      <c r="CG536" s="71"/>
      <c r="CI536" s="71"/>
      <c r="CQ536" s="71"/>
      <c r="CR536" s="71"/>
      <c r="CS536" s="73">
        <v>57.5</v>
      </c>
      <c r="CT536" s="16">
        <v>54</v>
      </c>
    </row>
    <row r="537" spans="1:98">
      <c r="A537" s="71">
        <v>37310</v>
      </c>
      <c r="D537" s="71"/>
      <c r="G537" s="71"/>
      <c r="L537" s="71"/>
      <c r="M537" s="71"/>
      <c r="R537" s="71"/>
      <c r="S537" s="71"/>
      <c r="T537" s="71"/>
      <c r="U537" s="71"/>
      <c r="X537" s="71"/>
      <c r="Y537" s="71"/>
      <c r="Z537" s="71"/>
      <c r="AA537" s="71"/>
      <c r="AC537" s="71"/>
      <c r="AF537" s="15">
        <v>97.2</v>
      </c>
      <c r="BE537" s="71"/>
      <c r="BF537" s="71"/>
      <c r="BH537" s="15">
        <v>30.17</v>
      </c>
      <c r="BI537" s="71"/>
      <c r="BQ537" s="71"/>
      <c r="BX537" s="15">
        <v>26.8</v>
      </c>
      <c r="CA537" s="71"/>
      <c r="CD537" s="71"/>
      <c r="CE537" s="71"/>
      <c r="CF537" s="71"/>
      <c r="CG537" s="71"/>
      <c r="CI537" s="71"/>
      <c r="CQ537" s="71"/>
      <c r="CR537" s="71"/>
      <c r="CS537" s="73">
        <v>60.25</v>
      </c>
      <c r="CT537" s="16">
        <v>57.13</v>
      </c>
    </row>
    <row r="538" spans="1:98">
      <c r="A538" s="71">
        <v>37317</v>
      </c>
      <c r="D538" s="71"/>
      <c r="G538" s="71"/>
      <c r="L538" s="71"/>
      <c r="M538" s="71"/>
      <c r="R538" s="71"/>
      <c r="S538" s="71"/>
      <c r="T538" s="71"/>
      <c r="U538" s="71"/>
      <c r="X538" s="71"/>
      <c r="Y538" s="71"/>
      <c r="Z538" s="71"/>
      <c r="AA538" s="71"/>
      <c r="AC538" s="71"/>
      <c r="AF538" s="15">
        <v>96.65</v>
      </c>
      <c r="BE538" s="71"/>
      <c r="BF538" s="71"/>
      <c r="BH538" s="15">
        <v>31.14</v>
      </c>
      <c r="BI538" s="71"/>
      <c r="BQ538" s="71"/>
      <c r="BX538" s="15">
        <v>26.9</v>
      </c>
      <c r="CA538" s="71"/>
      <c r="CD538" s="71"/>
      <c r="CE538" s="71"/>
      <c r="CF538" s="71"/>
      <c r="CG538" s="71"/>
      <c r="CI538" s="71"/>
      <c r="CQ538" s="71"/>
      <c r="CR538" s="71"/>
      <c r="CS538" s="73">
        <v>59.2</v>
      </c>
      <c r="CT538" s="16">
        <v>56.1</v>
      </c>
    </row>
    <row r="539" spans="1:98">
      <c r="A539" s="71">
        <v>37324</v>
      </c>
      <c r="D539" s="71"/>
      <c r="G539" s="71"/>
      <c r="L539" s="71"/>
      <c r="M539" s="71"/>
      <c r="R539" s="71"/>
      <c r="S539" s="71"/>
      <c r="T539" s="71"/>
      <c r="U539" s="71"/>
      <c r="X539" s="71"/>
      <c r="Y539" s="71"/>
      <c r="Z539" s="71"/>
      <c r="AA539" s="71"/>
      <c r="AC539" s="71"/>
      <c r="AF539" s="15">
        <v>95</v>
      </c>
      <c r="BE539" s="71"/>
      <c r="BF539" s="71"/>
      <c r="BH539" s="15">
        <v>28.92</v>
      </c>
      <c r="BI539" s="71"/>
      <c r="BQ539" s="71"/>
      <c r="BX539" s="15">
        <v>26.67</v>
      </c>
      <c r="CA539" s="71"/>
      <c r="CD539" s="71"/>
      <c r="CE539" s="71"/>
      <c r="CF539" s="71"/>
      <c r="CG539" s="71"/>
      <c r="CI539" s="71"/>
      <c r="CQ539" s="71"/>
      <c r="CR539" s="71"/>
      <c r="CS539" s="73">
        <v>59</v>
      </c>
      <c r="CT539" s="16">
        <v>55.7</v>
      </c>
    </row>
    <row r="540" spans="1:98">
      <c r="A540" s="71">
        <v>37331</v>
      </c>
      <c r="D540" s="71"/>
      <c r="G540" s="71"/>
      <c r="L540" s="71"/>
      <c r="M540" s="71"/>
      <c r="R540" s="71"/>
      <c r="S540" s="71"/>
      <c r="T540" s="71"/>
      <c r="U540" s="71"/>
      <c r="X540" s="71"/>
      <c r="Y540" s="71"/>
      <c r="Z540" s="71"/>
      <c r="AA540" s="71"/>
      <c r="AC540" s="71"/>
      <c r="BE540" s="71"/>
      <c r="BF540" s="71"/>
      <c r="BH540" s="15">
        <v>29.04</v>
      </c>
      <c r="BI540" s="71"/>
      <c r="BQ540" s="71"/>
      <c r="BX540" s="15">
        <v>25.79</v>
      </c>
      <c r="CA540" s="71"/>
      <c r="CD540" s="71"/>
      <c r="CE540" s="71"/>
      <c r="CF540" s="71"/>
      <c r="CG540" s="71"/>
      <c r="CI540" s="71"/>
      <c r="CQ540" s="71"/>
      <c r="CR540" s="71"/>
      <c r="CS540" s="73">
        <v>59</v>
      </c>
      <c r="CT540" s="16">
        <v>56.14</v>
      </c>
    </row>
    <row r="541" spans="1:98">
      <c r="A541" s="71">
        <v>37338</v>
      </c>
      <c r="D541" s="71"/>
      <c r="G541" s="71"/>
      <c r="L541" s="71"/>
      <c r="M541" s="71"/>
      <c r="R541" s="71"/>
      <c r="S541" s="71"/>
      <c r="T541" s="71"/>
      <c r="U541" s="71"/>
      <c r="X541" s="71"/>
      <c r="Y541" s="71"/>
      <c r="Z541" s="71"/>
      <c r="AA541" s="71"/>
      <c r="AC541" s="71"/>
      <c r="BE541" s="71"/>
      <c r="BF541" s="71"/>
      <c r="BH541" s="15">
        <v>27</v>
      </c>
      <c r="BI541" s="71"/>
      <c r="BQ541" s="71"/>
      <c r="BX541" s="15">
        <v>24.47</v>
      </c>
      <c r="CA541" s="71"/>
      <c r="CD541" s="71"/>
      <c r="CE541" s="71"/>
      <c r="CF541" s="71"/>
      <c r="CG541" s="71"/>
      <c r="CI541" s="71"/>
      <c r="CQ541" s="71"/>
      <c r="CR541" s="71"/>
      <c r="CS541" s="73">
        <v>59</v>
      </c>
      <c r="CT541" s="16">
        <v>55.8</v>
      </c>
    </row>
    <row r="542" spans="1:98">
      <c r="A542" s="71">
        <v>37345</v>
      </c>
      <c r="D542" s="71"/>
      <c r="G542" s="71"/>
      <c r="L542" s="71"/>
      <c r="M542" s="71"/>
      <c r="R542" s="71"/>
      <c r="S542" s="71"/>
      <c r="T542" s="71"/>
      <c r="U542" s="71"/>
      <c r="X542" s="71"/>
      <c r="Y542" s="71"/>
      <c r="Z542" s="71"/>
      <c r="AA542" s="71"/>
      <c r="AC542" s="71"/>
      <c r="AF542" s="15">
        <v>95.5</v>
      </c>
      <c r="BE542" s="71"/>
      <c r="BF542" s="71"/>
      <c r="BH542" s="15">
        <v>25.13</v>
      </c>
      <c r="BI542" s="71"/>
      <c r="BQ542" s="71"/>
      <c r="BX542" s="15">
        <v>24</v>
      </c>
      <c r="CA542" s="71"/>
      <c r="CD542" s="71"/>
      <c r="CE542" s="71"/>
      <c r="CF542" s="71"/>
      <c r="CG542" s="71"/>
      <c r="CI542" s="71"/>
      <c r="CQ542" s="71"/>
      <c r="CR542" s="71"/>
      <c r="CS542" s="73">
        <v>59</v>
      </c>
      <c r="CT542" s="16">
        <v>54</v>
      </c>
    </row>
    <row r="543" spans="1:98">
      <c r="A543" s="71">
        <v>37352</v>
      </c>
      <c r="D543" s="71"/>
      <c r="G543" s="71"/>
      <c r="L543" s="71"/>
      <c r="M543" s="71"/>
      <c r="R543" s="71"/>
      <c r="S543" s="71"/>
      <c r="T543" s="71"/>
      <c r="U543" s="71"/>
      <c r="X543" s="71"/>
      <c r="Y543" s="71"/>
      <c r="Z543" s="71"/>
      <c r="AA543" s="71"/>
      <c r="AC543" s="71"/>
      <c r="BE543" s="71"/>
      <c r="BF543" s="71"/>
      <c r="BH543" s="15">
        <v>25.46</v>
      </c>
      <c r="BI543" s="71"/>
      <c r="BQ543" s="71"/>
      <c r="BX543" s="15">
        <v>23.31</v>
      </c>
      <c r="CA543" s="71"/>
      <c r="CD543" s="71"/>
      <c r="CE543" s="71"/>
      <c r="CF543" s="71"/>
      <c r="CG543" s="71"/>
      <c r="CI543" s="71"/>
      <c r="CQ543" s="71"/>
      <c r="CR543" s="71"/>
      <c r="CS543" s="73">
        <v>56.95</v>
      </c>
      <c r="CT543" s="16">
        <v>54</v>
      </c>
    </row>
    <row r="544" spans="1:98">
      <c r="A544" s="71">
        <v>37359</v>
      </c>
      <c r="D544" s="71"/>
      <c r="G544" s="71"/>
      <c r="L544" s="71"/>
      <c r="M544" s="71"/>
      <c r="R544" s="71"/>
      <c r="S544" s="71"/>
      <c r="T544" s="71"/>
      <c r="U544" s="71"/>
      <c r="X544" s="71"/>
      <c r="Y544" s="71"/>
      <c r="Z544" s="71"/>
      <c r="AA544" s="71"/>
      <c r="AC544" s="71"/>
      <c r="AF544" s="15">
        <v>97</v>
      </c>
      <c r="BE544" s="71"/>
      <c r="BF544" s="71"/>
      <c r="BH544" s="15">
        <v>22.32</v>
      </c>
      <c r="BI544" s="71"/>
      <c r="BQ544" s="71"/>
      <c r="BX544" s="15">
        <v>23.08</v>
      </c>
      <c r="CA544" s="71"/>
      <c r="CD544" s="71"/>
      <c r="CE544" s="71"/>
      <c r="CF544" s="71"/>
      <c r="CG544" s="71"/>
      <c r="CI544" s="71"/>
      <c r="CQ544" s="71"/>
      <c r="CR544" s="71"/>
      <c r="CS544" s="73">
        <v>58.5</v>
      </c>
      <c r="CT544" s="16">
        <v>53.5</v>
      </c>
    </row>
    <row r="545" spans="1:98">
      <c r="A545" s="71">
        <v>37366</v>
      </c>
      <c r="D545" s="71"/>
      <c r="G545" s="71"/>
      <c r="L545" s="71"/>
      <c r="M545" s="71"/>
      <c r="R545" s="71"/>
      <c r="S545" s="71"/>
      <c r="T545" s="71"/>
      <c r="U545" s="71"/>
      <c r="X545" s="71"/>
      <c r="Y545" s="71"/>
      <c r="Z545" s="71"/>
      <c r="AA545" s="71"/>
      <c r="AC545" s="71"/>
      <c r="BE545" s="71"/>
      <c r="BF545" s="71"/>
      <c r="BH545" s="15">
        <v>24.42</v>
      </c>
      <c r="BI545" s="71"/>
      <c r="BQ545" s="71"/>
      <c r="BX545" s="15">
        <v>23.18</v>
      </c>
      <c r="CA545" s="71"/>
      <c r="CD545" s="71"/>
      <c r="CE545" s="71"/>
      <c r="CF545" s="71"/>
      <c r="CG545" s="71"/>
      <c r="CI545" s="71"/>
      <c r="CQ545" s="71"/>
      <c r="CR545" s="71"/>
      <c r="CS545" s="73">
        <v>60</v>
      </c>
      <c r="CT545" s="16">
        <v>55</v>
      </c>
    </row>
    <row r="546" spans="1:98">
      <c r="A546" s="71">
        <v>37373</v>
      </c>
      <c r="D546" s="71"/>
      <c r="G546" s="71"/>
      <c r="L546" s="71"/>
      <c r="M546" s="71"/>
      <c r="R546" s="71"/>
      <c r="S546" s="71"/>
      <c r="T546" s="71"/>
      <c r="U546" s="71"/>
      <c r="X546" s="71"/>
      <c r="Y546" s="71"/>
      <c r="Z546" s="71"/>
      <c r="AA546" s="71"/>
      <c r="AC546" s="71"/>
      <c r="AF546" s="15">
        <v>95</v>
      </c>
      <c r="BE546" s="71"/>
      <c r="BF546" s="71"/>
      <c r="BH546" s="15">
        <v>23.74</v>
      </c>
      <c r="BI546" s="71"/>
      <c r="BQ546" s="71"/>
      <c r="BX546" s="15">
        <v>23.5</v>
      </c>
      <c r="CA546" s="71"/>
      <c r="CD546" s="71"/>
      <c r="CE546" s="71"/>
      <c r="CF546" s="71"/>
      <c r="CG546" s="71"/>
      <c r="CI546" s="71"/>
      <c r="CQ546" s="71"/>
      <c r="CR546" s="71"/>
      <c r="CS546" s="73">
        <v>60.2</v>
      </c>
      <c r="CT546" s="16">
        <v>55.2</v>
      </c>
    </row>
    <row r="547" spans="1:98">
      <c r="A547" s="71">
        <v>37380</v>
      </c>
      <c r="D547" s="71"/>
      <c r="G547" s="71"/>
      <c r="L547" s="71"/>
      <c r="M547" s="71"/>
      <c r="R547" s="71"/>
      <c r="S547" s="71"/>
      <c r="T547" s="71"/>
      <c r="U547" s="71"/>
      <c r="X547" s="71"/>
      <c r="Y547" s="71"/>
      <c r="Z547" s="71"/>
      <c r="AA547" s="71"/>
      <c r="AC547" s="71"/>
      <c r="AF547" s="15">
        <v>95.13</v>
      </c>
      <c r="BE547" s="71"/>
      <c r="BF547" s="71"/>
      <c r="BH547" s="15">
        <v>23.62</v>
      </c>
      <c r="BI547" s="71"/>
      <c r="BQ547" s="71"/>
      <c r="BX547" s="15">
        <v>23</v>
      </c>
      <c r="CA547" s="71"/>
      <c r="CD547" s="71"/>
      <c r="CE547" s="71"/>
      <c r="CF547" s="71"/>
      <c r="CG547" s="71"/>
      <c r="CI547" s="71"/>
      <c r="CQ547" s="71"/>
      <c r="CR547" s="71"/>
      <c r="CS547" s="73">
        <v>62.83</v>
      </c>
      <c r="CT547" s="16">
        <v>57.91</v>
      </c>
    </row>
    <row r="548" spans="1:98">
      <c r="A548" s="71">
        <v>37387</v>
      </c>
      <c r="D548" s="71"/>
      <c r="G548" s="71"/>
      <c r="L548" s="71"/>
      <c r="M548" s="71"/>
      <c r="R548" s="71"/>
      <c r="S548" s="71"/>
      <c r="T548" s="71"/>
      <c r="U548" s="71"/>
      <c r="X548" s="71"/>
      <c r="Y548" s="71"/>
      <c r="Z548" s="71"/>
      <c r="AA548" s="71"/>
      <c r="AC548" s="71"/>
      <c r="AF548" s="15">
        <v>99</v>
      </c>
      <c r="BE548" s="71"/>
      <c r="BF548" s="71"/>
      <c r="BH548" s="15">
        <v>24.98</v>
      </c>
      <c r="BI548" s="71"/>
      <c r="BQ548" s="71"/>
      <c r="BX548" s="15">
        <v>23.24</v>
      </c>
      <c r="CA548" s="71"/>
      <c r="CD548" s="71"/>
      <c r="CE548" s="71"/>
      <c r="CF548" s="71"/>
      <c r="CG548" s="71"/>
      <c r="CI548" s="71"/>
      <c r="CQ548" s="71"/>
      <c r="CR548" s="71"/>
      <c r="CS548" s="73">
        <v>64</v>
      </c>
      <c r="CT548" s="16">
        <v>57.7</v>
      </c>
    </row>
    <row r="549" spans="1:98">
      <c r="A549" s="71">
        <v>37394</v>
      </c>
      <c r="D549" s="71"/>
      <c r="G549" s="71"/>
      <c r="L549" s="71"/>
      <c r="M549" s="71"/>
      <c r="R549" s="71"/>
      <c r="S549" s="71"/>
      <c r="T549" s="71"/>
      <c r="U549" s="71"/>
      <c r="X549" s="71"/>
      <c r="Y549" s="71"/>
      <c r="Z549" s="71"/>
      <c r="AA549" s="71"/>
      <c r="AC549" s="71"/>
      <c r="AF549" s="15">
        <v>97</v>
      </c>
      <c r="BE549" s="71"/>
      <c r="BF549" s="71"/>
      <c r="BH549" s="15">
        <v>25.04</v>
      </c>
      <c r="BI549" s="71"/>
      <c r="BQ549" s="71"/>
      <c r="BX549" s="15">
        <v>23.51</v>
      </c>
      <c r="CA549" s="71"/>
      <c r="CD549" s="71"/>
      <c r="CE549" s="71"/>
      <c r="CF549" s="71"/>
      <c r="CG549" s="71"/>
      <c r="CI549" s="71"/>
      <c r="CQ549" s="71"/>
      <c r="CR549" s="71"/>
      <c r="CS549" s="73">
        <v>63</v>
      </c>
      <c r="CT549" s="16">
        <v>58</v>
      </c>
    </row>
    <row r="550" spans="1:98">
      <c r="A550" s="71">
        <v>37401</v>
      </c>
      <c r="D550" s="71"/>
      <c r="G550" s="71"/>
      <c r="L550" s="71"/>
      <c r="M550" s="71"/>
      <c r="R550" s="71"/>
      <c r="S550" s="71"/>
      <c r="T550" s="71"/>
      <c r="U550" s="71"/>
      <c r="X550" s="71"/>
      <c r="Y550" s="71"/>
      <c r="Z550" s="71"/>
      <c r="AA550" s="71"/>
      <c r="AC550" s="71"/>
      <c r="AF550" s="15">
        <v>98.63</v>
      </c>
      <c r="BE550" s="71"/>
      <c r="BF550" s="71"/>
      <c r="BH550" s="15">
        <v>26.37</v>
      </c>
      <c r="BI550" s="71"/>
      <c r="BQ550" s="71"/>
      <c r="BX550" s="15">
        <v>23.33</v>
      </c>
      <c r="CA550" s="71"/>
      <c r="CD550" s="71"/>
      <c r="CE550" s="71"/>
      <c r="CF550" s="71"/>
      <c r="CG550" s="71"/>
      <c r="CI550" s="71"/>
      <c r="CQ550" s="71"/>
      <c r="CR550" s="71"/>
      <c r="CS550" s="73">
        <v>64</v>
      </c>
      <c r="CT550" s="16">
        <v>59</v>
      </c>
    </row>
    <row r="551" spans="1:98">
      <c r="A551" s="71">
        <v>37408</v>
      </c>
      <c r="D551" s="71"/>
      <c r="G551" s="71"/>
      <c r="L551" s="71"/>
      <c r="M551" s="71"/>
      <c r="R551" s="71"/>
      <c r="S551" s="71"/>
      <c r="T551" s="71"/>
      <c r="U551" s="71"/>
      <c r="X551" s="71"/>
      <c r="Y551" s="71"/>
      <c r="Z551" s="71"/>
      <c r="AA551" s="71"/>
      <c r="AC551" s="71"/>
      <c r="AF551" s="15">
        <v>98.93</v>
      </c>
      <c r="BE551" s="71"/>
      <c r="BF551" s="71"/>
      <c r="BH551" s="15">
        <v>26.2</v>
      </c>
      <c r="BI551" s="71"/>
      <c r="BQ551" s="71"/>
      <c r="BX551" s="15">
        <v>23</v>
      </c>
      <c r="CA551" s="71"/>
      <c r="CD551" s="71"/>
      <c r="CE551" s="71"/>
      <c r="CF551" s="71"/>
      <c r="CG551" s="71"/>
      <c r="CI551" s="71"/>
      <c r="CQ551" s="71"/>
      <c r="CR551" s="71"/>
      <c r="CS551" s="73">
        <v>63</v>
      </c>
      <c r="CT551" s="16">
        <v>59</v>
      </c>
    </row>
    <row r="552" spans="1:98">
      <c r="A552" s="71">
        <v>37415</v>
      </c>
      <c r="D552" s="71"/>
      <c r="G552" s="71"/>
      <c r="L552" s="71"/>
      <c r="M552" s="71"/>
      <c r="R552" s="71"/>
      <c r="S552" s="71"/>
      <c r="T552" s="71"/>
      <c r="U552" s="71"/>
      <c r="X552" s="71"/>
      <c r="Y552" s="71"/>
      <c r="Z552" s="71"/>
      <c r="AA552" s="71"/>
      <c r="AC552" s="71"/>
      <c r="BE552" s="71"/>
      <c r="BF552" s="71"/>
      <c r="BH552" s="15">
        <v>26.34</v>
      </c>
      <c r="BI552" s="71"/>
      <c r="BQ552" s="71"/>
      <c r="BX552" s="15">
        <v>22.64</v>
      </c>
      <c r="CA552" s="71"/>
      <c r="CD552" s="71"/>
      <c r="CE552" s="71"/>
      <c r="CF552" s="71"/>
      <c r="CG552" s="71"/>
      <c r="CI552" s="71"/>
      <c r="CQ552" s="71"/>
      <c r="CR552" s="71"/>
      <c r="CS552" s="73">
        <v>65.5</v>
      </c>
      <c r="CT552" s="16">
        <v>59</v>
      </c>
    </row>
    <row r="553" spans="1:98">
      <c r="A553" s="71">
        <v>37422</v>
      </c>
      <c r="D553" s="71"/>
      <c r="G553" s="71"/>
      <c r="L553" s="71"/>
      <c r="M553" s="71"/>
      <c r="R553" s="71"/>
      <c r="S553" s="71"/>
      <c r="T553" s="71"/>
      <c r="U553" s="71"/>
      <c r="X553" s="71"/>
      <c r="Y553" s="71"/>
      <c r="Z553" s="71"/>
      <c r="AA553" s="71"/>
      <c r="AC553" s="71"/>
      <c r="BE553" s="71"/>
      <c r="BF553" s="71"/>
      <c r="BH553" s="15">
        <v>26.75</v>
      </c>
      <c r="BI553" s="71"/>
      <c r="BQ553" s="71"/>
      <c r="BX553" s="15">
        <v>23.26</v>
      </c>
      <c r="CA553" s="71"/>
      <c r="CD553" s="71"/>
      <c r="CE553" s="71"/>
      <c r="CF553" s="71"/>
      <c r="CG553" s="71"/>
      <c r="CI553" s="71"/>
      <c r="CQ553" s="71"/>
      <c r="CR553" s="71"/>
      <c r="CS553" s="73">
        <v>65</v>
      </c>
      <c r="CT553" s="16">
        <v>59</v>
      </c>
    </row>
    <row r="554" spans="1:98">
      <c r="A554" s="71">
        <v>37429</v>
      </c>
      <c r="D554" s="71"/>
      <c r="G554" s="71"/>
      <c r="L554" s="71"/>
      <c r="M554" s="71"/>
      <c r="R554" s="71"/>
      <c r="S554" s="71"/>
      <c r="T554" s="71"/>
      <c r="U554" s="71"/>
      <c r="X554" s="71"/>
      <c r="Y554" s="71"/>
      <c r="Z554" s="71"/>
      <c r="AA554" s="71"/>
      <c r="AC554" s="71"/>
      <c r="BE554" s="71"/>
      <c r="BF554" s="71"/>
      <c r="BH554" s="15">
        <v>25.14</v>
      </c>
      <c r="BI554" s="71"/>
      <c r="BQ554" s="71"/>
      <c r="BX554" s="15">
        <v>23.86</v>
      </c>
      <c r="CA554" s="71"/>
      <c r="CD554" s="71"/>
      <c r="CE554" s="71"/>
      <c r="CF554" s="71"/>
      <c r="CG554" s="71"/>
      <c r="CI554" s="71"/>
      <c r="CQ554" s="71"/>
      <c r="CR554" s="71"/>
      <c r="CS554" s="73">
        <v>66</v>
      </c>
      <c r="CT554" s="16">
        <v>60</v>
      </c>
    </row>
    <row r="555" spans="1:98">
      <c r="A555" s="71">
        <v>37436</v>
      </c>
      <c r="D555" s="71"/>
      <c r="G555" s="71"/>
      <c r="L555" s="71"/>
      <c r="M555" s="71"/>
      <c r="R555" s="71"/>
      <c r="S555" s="71"/>
      <c r="T555" s="71"/>
      <c r="U555" s="71"/>
      <c r="X555" s="71"/>
      <c r="Y555" s="71"/>
      <c r="Z555" s="71"/>
      <c r="AA555" s="71"/>
      <c r="AC555" s="71"/>
      <c r="BE555" s="71"/>
      <c r="BF555" s="71"/>
      <c r="BH555" s="15">
        <v>25</v>
      </c>
      <c r="BI555" s="71"/>
      <c r="BQ555" s="71"/>
      <c r="BX555" s="15">
        <v>23.24</v>
      </c>
      <c r="CA555" s="71"/>
      <c r="CD555" s="71"/>
      <c r="CE555" s="71"/>
      <c r="CF555" s="71"/>
      <c r="CG555" s="71"/>
      <c r="CI555" s="71"/>
      <c r="CQ555" s="71"/>
      <c r="CR555" s="71"/>
      <c r="CS555" s="73">
        <v>65.900000000000006</v>
      </c>
      <c r="CT555" s="16">
        <v>60.3</v>
      </c>
    </row>
    <row r="556" spans="1:98">
      <c r="A556" s="71">
        <v>37443</v>
      </c>
      <c r="D556" s="71"/>
      <c r="G556" s="71"/>
      <c r="L556" s="71"/>
      <c r="M556" s="71"/>
      <c r="R556" s="71"/>
      <c r="S556" s="71"/>
      <c r="T556" s="71"/>
      <c r="U556" s="71"/>
      <c r="X556" s="71"/>
      <c r="Y556" s="71"/>
      <c r="Z556" s="71"/>
      <c r="AA556" s="71"/>
      <c r="AC556" s="71"/>
      <c r="AF556" s="15">
        <v>98</v>
      </c>
      <c r="BE556" s="71"/>
      <c r="BF556" s="71"/>
      <c r="BH556" s="15">
        <v>23.92</v>
      </c>
      <c r="BI556" s="71"/>
      <c r="BQ556" s="71"/>
      <c r="BX556" s="15">
        <v>23.22</v>
      </c>
      <c r="CA556" s="71"/>
      <c r="CD556" s="71"/>
      <c r="CE556" s="71"/>
      <c r="CF556" s="71"/>
      <c r="CG556" s="71"/>
      <c r="CI556" s="71"/>
      <c r="CQ556" s="71"/>
      <c r="CR556" s="71"/>
      <c r="CS556" s="73">
        <v>66.25</v>
      </c>
      <c r="CT556" s="16">
        <v>60.94</v>
      </c>
    </row>
    <row r="557" spans="1:98">
      <c r="A557" s="71">
        <v>37450</v>
      </c>
      <c r="D557" s="71"/>
      <c r="G557" s="71"/>
      <c r="L557" s="71"/>
      <c r="M557" s="71"/>
      <c r="R557" s="71"/>
      <c r="S557" s="71"/>
      <c r="T557" s="71"/>
      <c r="U557" s="71"/>
      <c r="X557" s="71"/>
      <c r="Y557" s="71"/>
      <c r="Z557" s="71"/>
      <c r="AA557" s="71"/>
      <c r="AC557" s="71"/>
      <c r="AF557" s="15">
        <v>93</v>
      </c>
      <c r="BE557" s="71"/>
      <c r="BF557" s="71"/>
      <c r="BH557" s="15">
        <v>19.8</v>
      </c>
      <c r="BI557" s="71"/>
      <c r="BQ557" s="71"/>
      <c r="BX557" s="15">
        <v>22.8</v>
      </c>
      <c r="CA557" s="71"/>
      <c r="CD557" s="71"/>
      <c r="CE557" s="71"/>
      <c r="CF557" s="71"/>
      <c r="CG557" s="71"/>
      <c r="CI557" s="71"/>
      <c r="CQ557" s="71"/>
      <c r="CR557" s="71"/>
      <c r="CS557" s="73">
        <v>66.5</v>
      </c>
      <c r="CT557" s="16">
        <v>61</v>
      </c>
    </row>
    <row r="558" spans="1:98">
      <c r="A558" s="71">
        <v>37457</v>
      </c>
      <c r="D558" s="71"/>
      <c r="G558" s="71"/>
      <c r="L558" s="71"/>
      <c r="M558" s="71"/>
      <c r="R558" s="71"/>
      <c r="S558" s="71"/>
      <c r="T558" s="71"/>
      <c r="U558" s="71"/>
      <c r="X558" s="71"/>
      <c r="Y558" s="71"/>
      <c r="Z558" s="71"/>
      <c r="AA558" s="71"/>
      <c r="AC558" s="71"/>
      <c r="AF558" s="15">
        <v>95.88</v>
      </c>
      <c r="BE558" s="71"/>
      <c r="BF558" s="71"/>
      <c r="BH558" s="15">
        <v>19.309999999999999</v>
      </c>
      <c r="BI558" s="71"/>
      <c r="BQ558" s="71"/>
      <c r="BX558" s="15">
        <v>21.95</v>
      </c>
      <c r="CA558" s="71"/>
      <c r="CD558" s="71"/>
      <c r="CE558" s="71"/>
      <c r="CF558" s="71"/>
      <c r="CG558" s="71"/>
      <c r="CI558" s="71"/>
      <c r="CQ558" s="71"/>
      <c r="CR558" s="71"/>
      <c r="CS558" s="73">
        <v>68</v>
      </c>
      <c r="CT558" s="16">
        <v>62</v>
      </c>
    </row>
    <row r="559" spans="1:98">
      <c r="A559" s="71">
        <v>37464</v>
      </c>
      <c r="D559" s="71"/>
      <c r="G559" s="71"/>
      <c r="L559" s="71"/>
      <c r="M559" s="71"/>
      <c r="R559" s="71"/>
      <c r="S559" s="71"/>
      <c r="T559" s="71"/>
      <c r="U559" s="71"/>
      <c r="X559" s="71"/>
      <c r="Y559" s="71"/>
      <c r="Z559" s="71"/>
      <c r="AA559" s="71"/>
      <c r="AC559" s="71"/>
      <c r="AF559" s="15">
        <v>97.67</v>
      </c>
      <c r="BE559" s="71"/>
      <c r="BF559" s="71"/>
      <c r="BH559" s="15">
        <v>20.49</v>
      </c>
      <c r="BI559" s="71"/>
      <c r="BQ559" s="71"/>
      <c r="BX559" s="15">
        <v>21.68</v>
      </c>
      <c r="CA559" s="71"/>
      <c r="CD559" s="71"/>
      <c r="CE559" s="71"/>
      <c r="CF559" s="71"/>
      <c r="CG559" s="71"/>
      <c r="CI559" s="71"/>
      <c r="CQ559" s="71"/>
      <c r="CR559" s="71"/>
      <c r="CS559" s="73">
        <v>66</v>
      </c>
      <c r="CT559" s="16">
        <v>60</v>
      </c>
    </row>
    <row r="560" spans="1:98">
      <c r="A560" s="71">
        <v>37471</v>
      </c>
      <c r="D560" s="71"/>
      <c r="G560" s="71"/>
      <c r="L560" s="71"/>
      <c r="M560" s="71"/>
      <c r="R560" s="71"/>
      <c r="S560" s="71"/>
      <c r="T560" s="71"/>
      <c r="U560" s="71"/>
      <c r="X560" s="71"/>
      <c r="Y560" s="71"/>
      <c r="Z560" s="71"/>
      <c r="AA560" s="71"/>
      <c r="AC560" s="71"/>
      <c r="AF560" s="15">
        <v>96</v>
      </c>
      <c r="BE560" s="71"/>
      <c r="BF560" s="71"/>
      <c r="BH560" s="15">
        <v>19.53</v>
      </c>
      <c r="BI560" s="71"/>
      <c r="BQ560" s="71"/>
      <c r="BX560" s="15">
        <v>22.49</v>
      </c>
      <c r="CA560" s="71"/>
      <c r="CD560" s="71"/>
      <c r="CE560" s="71"/>
      <c r="CF560" s="71"/>
      <c r="CG560" s="71"/>
      <c r="CI560" s="71"/>
      <c r="CQ560" s="71"/>
      <c r="CR560" s="71"/>
      <c r="CS560" s="73">
        <v>66.510000000000005</v>
      </c>
      <c r="CT560" s="16">
        <v>59.5</v>
      </c>
    </row>
    <row r="561" spans="1:98">
      <c r="A561" s="71">
        <v>37478</v>
      </c>
      <c r="D561" s="71"/>
      <c r="G561" s="71"/>
      <c r="L561" s="71"/>
      <c r="M561" s="71"/>
      <c r="R561" s="71"/>
      <c r="S561" s="71"/>
      <c r="T561" s="71"/>
      <c r="U561" s="71"/>
      <c r="X561" s="71"/>
      <c r="Y561" s="71"/>
      <c r="Z561" s="71"/>
      <c r="AA561" s="71"/>
      <c r="AC561" s="71"/>
      <c r="BE561" s="71"/>
      <c r="BF561" s="71"/>
      <c r="BH561" s="15">
        <v>20.059999999999999</v>
      </c>
      <c r="BI561" s="71"/>
      <c r="BQ561" s="71"/>
      <c r="BX561" s="15">
        <v>20.92</v>
      </c>
      <c r="CA561" s="71"/>
      <c r="CD561" s="71"/>
      <c r="CE561" s="71"/>
      <c r="CF561" s="71"/>
      <c r="CG561" s="71"/>
      <c r="CI561" s="71"/>
      <c r="CQ561" s="71"/>
      <c r="CR561" s="71"/>
      <c r="CS561" s="73">
        <v>67</v>
      </c>
      <c r="CT561" s="16">
        <v>61</v>
      </c>
    </row>
    <row r="562" spans="1:98">
      <c r="A562" s="71">
        <v>37485</v>
      </c>
      <c r="D562" s="71"/>
      <c r="G562" s="71"/>
      <c r="L562" s="71"/>
      <c r="M562" s="71"/>
      <c r="R562" s="71"/>
      <c r="S562" s="71"/>
      <c r="T562" s="71"/>
      <c r="U562" s="71"/>
      <c r="X562" s="71"/>
      <c r="Y562" s="71"/>
      <c r="Z562" s="71"/>
      <c r="AA562" s="71"/>
      <c r="AC562" s="71"/>
      <c r="AF562" s="15">
        <v>98</v>
      </c>
      <c r="BE562" s="71"/>
      <c r="BF562" s="71"/>
      <c r="BH562" s="15">
        <v>20.18</v>
      </c>
      <c r="BI562" s="71"/>
      <c r="BQ562" s="71"/>
      <c r="BX562" s="15">
        <v>22.29</v>
      </c>
      <c r="CA562" s="71"/>
      <c r="CD562" s="71"/>
      <c r="CE562" s="71"/>
      <c r="CF562" s="71"/>
      <c r="CG562" s="71"/>
      <c r="CI562" s="71"/>
      <c r="CQ562" s="71"/>
      <c r="CR562" s="71"/>
      <c r="CS562" s="73">
        <v>66.75</v>
      </c>
      <c r="CT562" s="16">
        <v>61</v>
      </c>
    </row>
    <row r="563" spans="1:98">
      <c r="A563" s="71">
        <v>37492</v>
      </c>
      <c r="D563" s="71"/>
      <c r="G563" s="71"/>
      <c r="L563" s="71"/>
      <c r="M563" s="71"/>
      <c r="R563" s="71"/>
      <c r="S563" s="71"/>
      <c r="T563" s="71"/>
      <c r="U563" s="71"/>
      <c r="X563" s="71"/>
      <c r="Y563" s="71"/>
      <c r="Z563" s="71"/>
      <c r="AA563" s="71"/>
      <c r="AC563" s="71"/>
      <c r="BE563" s="71"/>
      <c r="BF563" s="71"/>
      <c r="BH563" s="15">
        <v>18</v>
      </c>
      <c r="BI563" s="71"/>
      <c r="BQ563" s="71"/>
      <c r="BX563" s="15">
        <v>21.9</v>
      </c>
      <c r="CA563" s="71"/>
      <c r="CD563" s="71"/>
      <c r="CE563" s="71"/>
      <c r="CF563" s="71"/>
      <c r="CG563" s="71"/>
      <c r="CI563" s="71"/>
      <c r="CQ563" s="71"/>
      <c r="CR563" s="71"/>
      <c r="CS563" s="73">
        <v>65.5</v>
      </c>
      <c r="CT563" s="16">
        <v>58.8</v>
      </c>
    </row>
    <row r="564" spans="1:98">
      <c r="A564" s="71">
        <v>37499</v>
      </c>
      <c r="D564" s="71"/>
      <c r="G564" s="71"/>
      <c r="L564" s="71"/>
      <c r="M564" s="71"/>
      <c r="R564" s="71"/>
      <c r="S564" s="71"/>
      <c r="T564" s="71"/>
      <c r="U564" s="71"/>
      <c r="X564" s="71"/>
      <c r="Y564" s="71"/>
      <c r="Z564" s="71"/>
      <c r="AA564" s="71"/>
      <c r="AC564" s="71"/>
      <c r="AF564" s="15">
        <v>96.64</v>
      </c>
      <c r="BE564" s="71"/>
      <c r="BF564" s="71"/>
      <c r="BH564" s="15">
        <v>19.3</v>
      </c>
      <c r="BI564" s="71"/>
      <c r="BQ564" s="71"/>
      <c r="BX564" s="15">
        <v>20.34</v>
      </c>
      <c r="CA564" s="71"/>
      <c r="CD564" s="71"/>
      <c r="CE564" s="71"/>
      <c r="CF564" s="71"/>
      <c r="CG564" s="71"/>
      <c r="CI564" s="71"/>
      <c r="CQ564" s="71"/>
      <c r="CR564" s="71"/>
      <c r="CS564" s="73">
        <v>66</v>
      </c>
      <c r="CT564" s="16">
        <v>58</v>
      </c>
    </row>
    <row r="565" spans="1:98">
      <c r="A565" s="71">
        <v>37506</v>
      </c>
      <c r="D565" s="71"/>
      <c r="G565" s="71"/>
      <c r="L565" s="71"/>
      <c r="M565" s="71"/>
      <c r="R565" s="71"/>
      <c r="S565" s="71"/>
      <c r="T565" s="71"/>
      <c r="U565" s="71"/>
      <c r="X565" s="71"/>
      <c r="Y565" s="71"/>
      <c r="Z565" s="71"/>
      <c r="AA565" s="71"/>
      <c r="AC565" s="71"/>
      <c r="AF565" s="15">
        <v>97.14</v>
      </c>
      <c r="BE565" s="71"/>
      <c r="BF565" s="71"/>
      <c r="BH565" s="15">
        <v>20.78</v>
      </c>
      <c r="BI565" s="71"/>
      <c r="BQ565" s="71"/>
      <c r="BX565" s="15">
        <v>22.14</v>
      </c>
      <c r="CA565" s="71"/>
      <c r="CD565" s="71"/>
      <c r="CE565" s="71"/>
      <c r="CF565" s="71"/>
      <c r="CG565" s="71"/>
      <c r="CI565" s="71"/>
      <c r="CQ565" s="71"/>
      <c r="CR565" s="71"/>
      <c r="CS565" s="73">
        <v>67.38</v>
      </c>
      <c r="CT565" s="16">
        <v>59</v>
      </c>
    </row>
    <row r="566" spans="1:98">
      <c r="A566" s="71">
        <v>37513</v>
      </c>
      <c r="D566" s="71"/>
      <c r="G566" s="71"/>
      <c r="L566" s="71"/>
      <c r="M566" s="71"/>
      <c r="R566" s="71"/>
      <c r="S566" s="71"/>
      <c r="T566" s="71"/>
      <c r="U566" s="71"/>
      <c r="X566" s="71"/>
      <c r="Y566" s="71"/>
      <c r="Z566" s="71"/>
      <c r="AA566" s="71"/>
      <c r="AC566" s="71"/>
      <c r="BE566" s="71"/>
      <c r="BF566" s="71"/>
      <c r="BH566" s="15">
        <v>20.68</v>
      </c>
      <c r="BI566" s="71"/>
      <c r="BQ566" s="71"/>
      <c r="BX566" s="15">
        <v>22.25</v>
      </c>
      <c r="CA566" s="71"/>
      <c r="CD566" s="71"/>
      <c r="CE566" s="71"/>
      <c r="CF566" s="71"/>
      <c r="CG566" s="71"/>
      <c r="CI566" s="71"/>
      <c r="CQ566" s="71"/>
      <c r="CR566" s="71"/>
      <c r="CS566" s="73">
        <v>68.819999999999993</v>
      </c>
      <c r="CT566" s="16">
        <v>59.43</v>
      </c>
    </row>
    <row r="567" spans="1:98">
      <c r="A567" s="71">
        <v>37520</v>
      </c>
      <c r="D567" s="71"/>
      <c r="G567" s="71"/>
      <c r="L567" s="71"/>
      <c r="M567" s="71"/>
      <c r="R567" s="71"/>
      <c r="S567" s="71"/>
      <c r="T567" s="71"/>
      <c r="U567" s="71"/>
      <c r="X567" s="71"/>
      <c r="Y567" s="71"/>
      <c r="Z567" s="71"/>
      <c r="AA567" s="71"/>
      <c r="AC567" s="71"/>
      <c r="AF567" s="15">
        <v>98.5</v>
      </c>
      <c r="BE567" s="71"/>
      <c r="BF567" s="71"/>
      <c r="BH567" s="15">
        <v>20.28</v>
      </c>
      <c r="BI567" s="71"/>
      <c r="BQ567" s="71"/>
      <c r="BX567" s="15">
        <v>21.89</v>
      </c>
      <c r="CA567" s="71"/>
      <c r="CD567" s="71"/>
      <c r="CE567" s="71"/>
      <c r="CF567" s="71"/>
      <c r="CG567" s="71"/>
      <c r="CI567" s="71"/>
      <c r="CQ567" s="71"/>
      <c r="CR567" s="71"/>
      <c r="CS567" s="73">
        <v>67</v>
      </c>
      <c r="CT567" s="16">
        <v>58</v>
      </c>
    </row>
    <row r="568" spans="1:98">
      <c r="A568" s="71">
        <v>37527</v>
      </c>
      <c r="D568" s="71"/>
      <c r="G568" s="71"/>
      <c r="L568" s="71"/>
      <c r="M568" s="71"/>
      <c r="R568" s="71"/>
      <c r="S568" s="71"/>
      <c r="T568" s="71"/>
      <c r="U568" s="71"/>
      <c r="X568" s="71"/>
      <c r="Y568" s="71"/>
      <c r="Z568" s="71"/>
      <c r="AA568" s="71"/>
      <c r="AC568" s="71"/>
      <c r="AF568" s="15">
        <v>99</v>
      </c>
      <c r="BE568" s="71"/>
      <c r="BF568" s="71"/>
      <c r="BH568" s="15">
        <v>21.14</v>
      </c>
      <c r="BI568" s="71"/>
      <c r="BQ568" s="71"/>
      <c r="BX568" s="15">
        <v>22.28</v>
      </c>
      <c r="CA568" s="71"/>
      <c r="CD568" s="71"/>
      <c r="CE568" s="71"/>
      <c r="CF568" s="71"/>
      <c r="CG568" s="71"/>
      <c r="CI568" s="71"/>
      <c r="CQ568" s="71"/>
      <c r="CR568" s="71"/>
      <c r="CS568" s="73">
        <v>65.41</v>
      </c>
      <c r="CT568" s="16">
        <v>55.81</v>
      </c>
    </row>
    <row r="569" spans="1:98">
      <c r="A569" s="71">
        <v>37534</v>
      </c>
      <c r="D569" s="71"/>
      <c r="G569" s="71"/>
      <c r="L569" s="71"/>
      <c r="M569" s="71"/>
      <c r="R569" s="71"/>
      <c r="S569" s="71"/>
      <c r="T569" s="71"/>
      <c r="U569" s="71"/>
      <c r="X569" s="71"/>
      <c r="Y569" s="71"/>
      <c r="Z569" s="71"/>
      <c r="AA569" s="71"/>
      <c r="AC569" s="71"/>
      <c r="BE569" s="71"/>
      <c r="BF569" s="71"/>
      <c r="BH569" s="15">
        <v>20.420000000000002</v>
      </c>
      <c r="BI569" s="71"/>
      <c r="BQ569" s="71"/>
      <c r="BX569" s="15">
        <v>22.22</v>
      </c>
      <c r="CA569" s="71"/>
      <c r="CD569" s="71"/>
      <c r="CE569" s="71"/>
      <c r="CF569" s="71"/>
      <c r="CG569" s="71"/>
      <c r="CI569" s="71"/>
      <c r="CQ569" s="71"/>
      <c r="CR569" s="71"/>
      <c r="CS569" s="73">
        <v>68.67</v>
      </c>
      <c r="CT569" s="16">
        <v>57.5</v>
      </c>
    </row>
    <row r="570" spans="1:98">
      <c r="A570" s="71">
        <v>37541</v>
      </c>
      <c r="D570" s="71"/>
      <c r="G570" s="71"/>
      <c r="L570" s="71"/>
      <c r="M570" s="71"/>
      <c r="R570" s="71"/>
      <c r="S570" s="71"/>
      <c r="T570" s="71"/>
      <c r="U570" s="71"/>
      <c r="X570" s="71"/>
      <c r="Y570" s="71"/>
      <c r="Z570" s="71"/>
      <c r="AA570" s="71"/>
      <c r="AC570" s="71"/>
      <c r="BE570" s="71"/>
      <c r="BF570" s="71"/>
      <c r="BH570" s="15">
        <v>19.87</v>
      </c>
      <c r="BI570" s="71"/>
      <c r="BQ570" s="71"/>
      <c r="BX570" s="15">
        <v>22.57</v>
      </c>
      <c r="CA570" s="71"/>
      <c r="CD570" s="71"/>
      <c r="CE570" s="71"/>
      <c r="CF570" s="71"/>
      <c r="CG570" s="71"/>
      <c r="CI570" s="71"/>
      <c r="CQ570" s="71"/>
      <c r="CR570" s="71"/>
      <c r="CS570" s="73">
        <v>70.69</v>
      </c>
      <c r="CT570" s="16">
        <v>59</v>
      </c>
    </row>
    <row r="571" spans="1:98">
      <c r="A571" s="71">
        <v>37548</v>
      </c>
      <c r="D571" s="71"/>
      <c r="G571" s="71"/>
      <c r="L571" s="71"/>
      <c r="M571" s="71"/>
      <c r="R571" s="71"/>
      <c r="S571" s="71"/>
      <c r="T571" s="71"/>
      <c r="U571" s="71"/>
      <c r="X571" s="71"/>
      <c r="Y571" s="71"/>
      <c r="Z571" s="71"/>
      <c r="AA571" s="71"/>
      <c r="AC571" s="71"/>
      <c r="AF571" s="15">
        <v>96.67</v>
      </c>
      <c r="BE571" s="71"/>
      <c r="BF571" s="71"/>
      <c r="BH571" s="15">
        <v>20.23</v>
      </c>
      <c r="BI571" s="71"/>
      <c r="BQ571" s="71"/>
      <c r="BX571" s="15">
        <v>22.66</v>
      </c>
      <c r="CA571" s="71"/>
      <c r="CD571" s="71"/>
      <c r="CE571" s="71"/>
      <c r="CF571" s="71"/>
      <c r="CG571" s="71"/>
      <c r="CI571" s="71"/>
      <c r="CQ571" s="71"/>
      <c r="CR571" s="71"/>
      <c r="CS571" s="73">
        <v>68</v>
      </c>
      <c r="CT571" s="16">
        <v>55.9</v>
      </c>
    </row>
    <row r="572" spans="1:98">
      <c r="A572" s="71">
        <v>37555</v>
      </c>
      <c r="D572" s="71"/>
      <c r="G572" s="71"/>
      <c r="L572" s="71"/>
      <c r="M572" s="71"/>
      <c r="R572" s="71"/>
      <c r="S572" s="71"/>
      <c r="T572" s="71"/>
      <c r="U572" s="71"/>
      <c r="X572" s="71"/>
      <c r="Y572" s="71"/>
      <c r="Z572" s="71"/>
      <c r="AA572" s="71"/>
      <c r="AC572" s="71"/>
      <c r="AF572" s="15">
        <v>97</v>
      </c>
      <c r="BE572" s="71"/>
      <c r="BF572" s="71"/>
      <c r="BH572" s="15">
        <v>19.850000000000001</v>
      </c>
      <c r="BI572" s="71"/>
      <c r="BQ572" s="71"/>
      <c r="BX572" s="15">
        <v>22.8</v>
      </c>
      <c r="CA572" s="71"/>
      <c r="CD572" s="71"/>
      <c r="CE572" s="71"/>
      <c r="CF572" s="71"/>
      <c r="CG572" s="71"/>
      <c r="CI572" s="71"/>
      <c r="CQ572" s="71"/>
      <c r="CR572" s="71"/>
      <c r="CS572" s="73">
        <v>68.33</v>
      </c>
      <c r="CT572" s="16">
        <v>58.75</v>
      </c>
    </row>
    <row r="573" spans="1:98">
      <c r="A573" s="71">
        <v>37562</v>
      </c>
      <c r="D573" s="71"/>
      <c r="G573" s="71"/>
      <c r="L573" s="71"/>
      <c r="M573" s="71"/>
      <c r="R573" s="71"/>
      <c r="S573" s="71"/>
      <c r="T573" s="71"/>
      <c r="U573" s="71"/>
      <c r="X573" s="71"/>
      <c r="Y573" s="71"/>
      <c r="Z573" s="71"/>
      <c r="AA573" s="71"/>
      <c r="AC573" s="71"/>
      <c r="AF573" s="15">
        <v>100.26</v>
      </c>
      <c r="BE573" s="71"/>
      <c r="BF573" s="71"/>
      <c r="BH573" s="15">
        <v>20.25</v>
      </c>
      <c r="BI573" s="71"/>
      <c r="BQ573" s="71"/>
      <c r="BX573" s="15">
        <v>22.55</v>
      </c>
      <c r="CA573" s="71"/>
      <c r="CD573" s="71"/>
      <c r="CE573" s="71"/>
      <c r="CF573" s="71"/>
      <c r="CG573" s="71"/>
      <c r="CI573" s="71"/>
      <c r="CQ573" s="71"/>
      <c r="CR573" s="71"/>
      <c r="CS573" s="73">
        <v>67.72</v>
      </c>
      <c r="CT573" s="16">
        <v>59.52</v>
      </c>
    </row>
    <row r="574" spans="1:98">
      <c r="A574" s="71">
        <v>37569</v>
      </c>
      <c r="D574" s="71"/>
      <c r="G574" s="71"/>
      <c r="L574" s="71"/>
      <c r="M574" s="71"/>
      <c r="R574" s="71"/>
      <c r="S574" s="71"/>
      <c r="T574" s="71"/>
      <c r="U574" s="71"/>
      <c r="X574" s="71"/>
      <c r="Y574" s="71"/>
      <c r="Z574" s="71"/>
      <c r="AA574" s="71"/>
      <c r="AC574" s="71"/>
      <c r="AF574" s="15">
        <v>95.5</v>
      </c>
      <c r="BE574" s="71"/>
      <c r="BF574" s="71"/>
      <c r="BH574" s="15">
        <v>20.079999999999998</v>
      </c>
      <c r="BI574" s="71"/>
      <c r="BQ574" s="71"/>
      <c r="BX574" s="15">
        <v>22.18</v>
      </c>
      <c r="CA574" s="71"/>
      <c r="CD574" s="71"/>
      <c r="CE574" s="71"/>
      <c r="CF574" s="71"/>
      <c r="CG574" s="71"/>
      <c r="CI574" s="71"/>
      <c r="CQ574" s="71"/>
      <c r="CR574" s="71"/>
      <c r="CS574" s="73">
        <v>70.42</v>
      </c>
      <c r="CT574" s="16">
        <v>60.82</v>
      </c>
    </row>
    <row r="575" spans="1:98">
      <c r="A575" s="71">
        <v>37576</v>
      </c>
      <c r="D575" s="71"/>
      <c r="G575" s="71"/>
      <c r="L575" s="71"/>
      <c r="M575" s="71"/>
      <c r="R575" s="71"/>
      <c r="S575" s="71"/>
      <c r="T575" s="71"/>
      <c r="U575" s="71"/>
      <c r="X575" s="71"/>
      <c r="Y575" s="71"/>
      <c r="Z575" s="71"/>
      <c r="AA575" s="71"/>
      <c r="AC575" s="71"/>
      <c r="BE575" s="71"/>
      <c r="BF575" s="71"/>
      <c r="BH575" s="15">
        <v>20</v>
      </c>
      <c r="BI575" s="71"/>
      <c r="BQ575" s="71"/>
      <c r="BX575" s="15">
        <v>22.18</v>
      </c>
      <c r="CA575" s="71"/>
      <c r="CD575" s="71"/>
      <c r="CE575" s="71"/>
      <c r="CF575" s="71"/>
      <c r="CG575" s="71"/>
      <c r="CI575" s="71"/>
      <c r="CQ575" s="71"/>
      <c r="CR575" s="71"/>
      <c r="CS575" s="73">
        <v>70.5</v>
      </c>
      <c r="CT575" s="16">
        <v>60</v>
      </c>
    </row>
    <row r="576" spans="1:98">
      <c r="A576" s="71">
        <v>37583</v>
      </c>
      <c r="D576" s="71"/>
      <c r="G576" s="71"/>
      <c r="L576" s="71"/>
      <c r="M576" s="71"/>
      <c r="R576" s="71"/>
      <c r="S576" s="71"/>
      <c r="T576" s="71"/>
      <c r="U576" s="71"/>
      <c r="X576" s="71"/>
      <c r="Y576" s="71"/>
      <c r="Z576" s="71"/>
      <c r="AA576" s="71"/>
      <c r="AC576" s="71"/>
      <c r="BE576" s="71"/>
      <c r="BF576" s="71"/>
      <c r="BH576" s="15">
        <v>20.37</v>
      </c>
      <c r="BI576" s="71"/>
      <c r="BQ576" s="71"/>
      <c r="BX576" s="15">
        <v>21.5</v>
      </c>
      <c r="CA576" s="71"/>
      <c r="CD576" s="71"/>
      <c r="CE576" s="71"/>
      <c r="CF576" s="71"/>
      <c r="CG576" s="71"/>
      <c r="CI576" s="71"/>
      <c r="CQ576" s="71"/>
      <c r="CR576" s="71"/>
      <c r="CS576" s="73">
        <v>70.23</v>
      </c>
      <c r="CT576" s="16">
        <v>60.36</v>
      </c>
    </row>
    <row r="577" spans="1:98">
      <c r="A577" s="71">
        <v>37590</v>
      </c>
      <c r="D577" s="71"/>
      <c r="G577" s="71"/>
      <c r="L577" s="71"/>
      <c r="M577" s="71"/>
      <c r="R577" s="71"/>
      <c r="S577" s="71"/>
      <c r="T577" s="71"/>
      <c r="U577" s="71"/>
      <c r="X577" s="71"/>
      <c r="Y577" s="71"/>
      <c r="Z577" s="71"/>
      <c r="AA577" s="71"/>
      <c r="AC577" s="71"/>
      <c r="BE577" s="71"/>
      <c r="BF577" s="71"/>
      <c r="BH577" s="15">
        <v>19</v>
      </c>
      <c r="BI577" s="71"/>
      <c r="BQ577" s="71"/>
      <c r="CA577" s="71"/>
      <c r="CD577" s="71"/>
      <c r="CE577" s="71"/>
      <c r="CF577" s="71"/>
      <c r="CG577" s="71"/>
      <c r="CI577" s="71"/>
      <c r="CQ577" s="71"/>
      <c r="CR577" s="71"/>
      <c r="CS577" s="73">
        <v>70.75</v>
      </c>
      <c r="CT577" s="16">
        <v>61.25</v>
      </c>
    </row>
    <row r="578" spans="1:98">
      <c r="A578" s="71">
        <v>37597</v>
      </c>
      <c r="D578" s="71"/>
      <c r="G578" s="71"/>
      <c r="L578" s="71"/>
      <c r="M578" s="71"/>
      <c r="R578" s="71"/>
      <c r="S578" s="71"/>
      <c r="T578" s="71"/>
      <c r="U578" s="71"/>
      <c r="X578" s="71"/>
      <c r="Y578" s="71"/>
      <c r="Z578" s="71"/>
      <c r="AA578" s="71"/>
      <c r="AC578" s="71"/>
      <c r="BE578" s="71"/>
      <c r="BF578" s="71"/>
      <c r="BH578" s="15">
        <v>19.77</v>
      </c>
      <c r="BI578" s="71"/>
      <c r="BQ578" s="71"/>
      <c r="BX578" s="15">
        <v>21.12</v>
      </c>
      <c r="CA578" s="71"/>
      <c r="CD578" s="71"/>
      <c r="CE578" s="71"/>
      <c r="CF578" s="71"/>
      <c r="CG578" s="71"/>
      <c r="CI578" s="71"/>
      <c r="CQ578" s="71"/>
      <c r="CR578" s="71"/>
      <c r="CS578" s="73">
        <v>69.56</v>
      </c>
      <c r="CT578" s="16">
        <v>63</v>
      </c>
    </row>
    <row r="579" spans="1:98">
      <c r="A579" s="71">
        <v>37604</v>
      </c>
      <c r="D579" s="71"/>
      <c r="G579" s="71"/>
      <c r="L579" s="71"/>
      <c r="M579" s="71"/>
      <c r="R579" s="71"/>
      <c r="S579" s="71"/>
      <c r="T579" s="71"/>
      <c r="U579" s="71"/>
      <c r="X579" s="71"/>
      <c r="Y579" s="71"/>
      <c r="Z579" s="71"/>
      <c r="AA579" s="71"/>
      <c r="AC579" s="71"/>
      <c r="AF579" s="15">
        <v>98.17</v>
      </c>
      <c r="BE579" s="71"/>
      <c r="BF579" s="71"/>
      <c r="BH579" s="15">
        <v>18.690000000000001</v>
      </c>
      <c r="BI579" s="71"/>
      <c r="BQ579" s="71"/>
      <c r="BX579" s="15">
        <v>22.36</v>
      </c>
      <c r="CA579" s="71"/>
      <c r="CD579" s="71"/>
      <c r="CE579" s="71"/>
      <c r="CF579" s="71"/>
      <c r="CG579" s="71"/>
      <c r="CI579" s="71"/>
      <c r="CQ579" s="71"/>
      <c r="CR579" s="71"/>
      <c r="CS579" s="73">
        <v>67</v>
      </c>
      <c r="CT579" s="16">
        <v>61.32</v>
      </c>
    </row>
    <row r="580" spans="1:98">
      <c r="A580" s="71">
        <v>37611</v>
      </c>
      <c r="D580" s="71"/>
      <c r="G580" s="71"/>
      <c r="L580" s="71"/>
      <c r="M580" s="71"/>
      <c r="R580" s="71"/>
      <c r="S580" s="71"/>
      <c r="T580" s="71"/>
      <c r="U580" s="71"/>
      <c r="X580" s="71"/>
      <c r="Y580" s="71"/>
      <c r="Z580" s="71"/>
      <c r="AA580" s="71"/>
      <c r="AC580" s="71"/>
      <c r="BE580" s="71"/>
      <c r="BF580" s="71"/>
      <c r="BH580" s="15">
        <v>19.57</v>
      </c>
      <c r="BI580" s="71"/>
      <c r="BQ580" s="71"/>
      <c r="BX580" s="15">
        <v>20.22</v>
      </c>
      <c r="CA580" s="71"/>
      <c r="CD580" s="71"/>
      <c r="CE580" s="71"/>
      <c r="CF580" s="71"/>
      <c r="CG580" s="71"/>
      <c r="CI580" s="71"/>
      <c r="CQ580" s="71"/>
      <c r="CR580" s="71"/>
      <c r="CS580" s="73">
        <v>66.599999999999994</v>
      </c>
      <c r="CT580" s="16">
        <v>58.5</v>
      </c>
    </row>
    <row r="581" spans="1:98">
      <c r="A581" s="71">
        <v>37618</v>
      </c>
      <c r="D581" s="71"/>
      <c r="G581" s="71"/>
      <c r="L581" s="71"/>
      <c r="M581" s="71"/>
      <c r="R581" s="71"/>
      <c r="S581" s="71"/>
      <c r="T581" s="71"/>
      <c r="U581" s="71"/>
      <c r="X581" s="71"/>
      <c r="Y581" s="71"/>
      <c r="Z581" s="71"/>
      <c r="AA581" s="71"/>
      <c r="AC581" s="71"/>
      <c r="AF581" s="15">
        <v>93</v>
      </c>
      <c r="BE581" s="71"/>
      <c r="BF581" s="71"/>
      <c r="BH581" s="15">
        <v>20</v>
      </c>
      <c r="BI581" s="71"/>
      <c r="BQ581" s="71"/>
      <c r="BX581" s="15">
        <v>21.73</v>
      </c>
      <c r="CA581" s="71"/>
      <c r="CD581" s="71"/>
      <c r="CE581" s="71"/>
      <c r="CF581" s="71"/>
      <c r="CG581" s="71"/>
      <c r="CI581" s="71"/>
      <c r="CQ581" s="71"/>
      <c r="CR581" s="71"/>
      <c r="CS581" s="73">
        <v>64</v>
      </c>
      <c r="CT581" s="16">
        <v>59.5</v>
      </c>
    </row>
    <row r="582" spans="1:98">
      <c r="A582" s="71">
        <v>37625</v>
      </c>
      <c r="D582" s="71"/>
      <c r="G582" s="71"/>
      <c r="L582" s="71"/>
      <c r="M582" s="71"/>
      <c r="R582" s="71"/>
      <c r="S582" s="71"/>
      <c r="T582" s="71"/>
      <c r="U582" s="71"/>
      <c r="X582" s="71"/>
      <c r="Y582" s="71"/>
      <c r="Z582" s="71"/>
      <c r="AA582" s="71"/>
      <c r="AC582" s="71"/>
      <c r="AF582" s="15">
        <v>98.65</v>
      </c>
      <c r="BE582" s="71"/>
      <c r="BF582" s="71"/>
      <c r="BH582" s="15">
        <v>18.96</v>
      </c>
      <c r="BI582" s="71"/>
      <c r="BQ582" s="71"/>
      <c r="BX582" s="15">
        <v>20.03</v>
      </c>
      <c r="CA582" s="71"/>
      <c r="CD582" s="71"/>
      <c r="CE582" s="71"/>
      <c r="CF582" s="71"/>
      <c r="CG582" s="71"/>
      <c r="CI582" s="71"/>
      <c r="CQ582" s="71"/>
      <c r="CR582" s="71"/>
      <c r="CS582" s="73">
        <v>62</v>
      </c>
      <c r="CT582" s="16">
        <v>58</v>
      </c>
    </row>
    <row r="583" spans="1:98">
      <c r="A583" s="71">
        <v>37632</v>
      </c>
      <c r="D583" s="71"/>
      <c r="G583" s="71"/>
      <c r="L583" s="71"/>
      <c r="M583" s="71"/>
      <c r="R583" s="71"/>
      <c r="S583" s="71"/>
      <c r="T583" s="71"/>
      <c r="U583" s="71"/>
      <c r="X583" s="71"/>
      <c r="Y583" s="71"/>
      <c r="Z583" s="71"/>
      <c r="AA583" s="71"/>
      <c r="AC583" s="71"/>
      <c r="AF583" s="15">
        <v>96</v>
      </c>
      <c r="BE583" s="71"/>
      <c r="BF583" s="71"/>
      <c r="BH583" s="15">
        <v>17.190000000000001</v>
      </c>
      <c r="BI583" s="71"/>
      <c r="BQ583" s="71"/>
      <c r="BX583" s="15">
        <v>20.36</v>
      </c>
      <c r="CA583" s="71"/>
      <c r="CD583" s="71"/>
      <c r="CE583" s="71"/>
      <c r="CF583" s="71"/>
      <c r="CG583" s="71"/>
      <c r="CI583" s="71"/>
      <c r="CQ583" s="71"/>
      <c r="CR583" s="71"/>
      <c r="CS583" s="73">
        <v>61</v>
      </c>
      <c r="CT583" s="16">
        <v>58.1</v>
      </c>
    </row>
    <row r="584" spans="1:98">
      <c r="A584" s="71">
        <v>37639</v>
      </c>
      <c r="D584" s="71"/>
      <c r="G584" s="71"/>
      <c r="L584" s="71"/>
      <c r="M584" s="71"/>
      <c r="R584" s="71"/>
      <c r="S584" s="71"/>
      <c r="T584" s="71"/>
      <c r="U584" s="71"/>
      <c r="X584" s="71"/>
      <c r="Y584" s="71"/>
      <c r="Z584" s="71"/>
      <c r="AA584" s="71"/>
      <c r="AC584" s="71"/>
      <c r="AF584" s="15">
        <v>90</v>
      </c>
      <c r="BE584" s="71"/>
      <c r="BF584" s="71"/>
      <c r="BH584" s="15">
        <v>19.940000000000001</v>
      </c>
      <c r="BI584" s="71"/>
      <c r="BQ584" s="71"/>
      <c r="BX584" s="15">
        <v>19.09</v>
      </c>
      <c r="CA584" s="71"/>
      <c r="CD584" s="71"/>
      <c r="CE584" s="71"/>
      <c r="CF584" s="71"/>
      <c r="CG584" s="71"/>
      <c r="CI584" s="71"/>
      <c r="CQ584" s="71"/>
      <c r="CR584" s="71"/>
      <c r="CS584" s="73">
        <v>59.75</v>
      </c>
      <c r="CT584" s="16">
        <v>58.5</v>
      </c>
    </row>
    <row r="585" spans="1:98">
      <c r="A585" s="71">
        <v>37646</v>
      </c>
      <c r="D585" s="71"/>
      <c r="G585" s="71"/>
      <c r="L585" s="71"/>
      <c r="M585" s="71"/>
      <c r="R585" s="71"/>
      <c r="S585" s="71"/>
      <c r="T585" s="71"/>
      <c r="U585" s="71"/>
      <c r="X585" s="71"/>
      <c r="Y585" s="71"/>
      <c r="Z585" s="71"/>
      <c r="AA585" s="71"/>
      <c r="AC585" s="71"/>
      <c r="AF585" s="15">
        <v>91</v>
      </c>
      <c r="BE585" s="71"/>
      <c r="BF585" s="71"/>
      <c r="BH585" s="15">
        <v>16.05</v>
      </c>
      <c r="BI585" s="71"/>
      <c r="BQ585" s="71"/>
      <c r="BX585" s="15">
        <v>17.170000000000002</v>
      </c>
      <c r="CA585" s="71"/>
      <c r="CD585" s="71"/>
      <c r="CE585" s="71"/>
      <c r="CF585" s="71"/>
      <c r="CG585" s="71"/>
      <c r="CI585" s="71"/>
      <c r="CQ585" s="71"/>
      <c r="CR585" s="71"/>
      <c r="CS585" s="73">
        <v>61</v>
      </c>
      <c r="CT585" s="16">
        <v>58.5</v>
      </c>
    </row>
    <row r="586" spans="1:98">
      <c r="A586" s="71">
        <v>37653</v>
      </c>
      <c r="D586" s="71"/>
      <c r="G586" s="71"/>
      <c r="L586" s="71"/>
      <c r="M586" s="71"/>
      <c r="R586" s="71"/>
      <c r="S586" s="71"/>
      <c r="T586" s="71"/>
      <c r="U586" s="71"/>
      <c r="X586" s="71"/>
      <c r="Y586" s="71"/>
      <c r="Z586" s="71"/>
      <c r="AA586" s="71"/>
      <c r="AC586" s="71"/>
      <c r="BE586" s="71"/>
      <c r="BF586" s="71"/>
      <c r="BH586" s="15">
        <v>17.45</v>
      </c>
      <c r="BI586" s="71"/>
      <c r="BQ586" s="71"/>
      <c r="BX586" s="15">
        <v>15.16</v>
      </c>
      <c r="CA586" s="71"/>
      <c r="CD586" s="71"/>
      <c r="CE586" s="71"/>
      <c r="CF586" s="71"/>
      <c r="CG586" s="71"/>
      <c r="CI586" s="71"/>
      <c r="CQ586" s="71"/>
      <c r="CR586" s="71"/>
      <c r="CS586" s="73">
        <v>61</v>
      </c>
      <c r="CT586" s="16">
        <v>58.5</v>
      </c>
    </row>
    <row r="587" spans="1:98">
      <c r="A587" s="71">
        <v>37660</v>
      </c>
      <c r="D587" s="71"/>
      <c r="G587" s="71"/>
      <c r="L587" s="71"/>
      <c r="M587" s="71"/>
      <c r="R587" s="71"/>
      <c r="S587" s="71"/>
      <c r="T587" s="71"/>
      <c r="U587" s="71"/>
      <c r="X587" s="71"/>
      <c r="Y587" s="71"/>
      <c r="Z587" s="71"/>
      <c r="AA587" s="71"/>
      <c r="AC587" s="71"/>
      <c r="AF587" s="15">
        <v>94.43</v>
      </c>
      <c r="BE587" s="71"/>
      <c r="BF587" s="71"/>
      <c r="BH587" s="15">
        <v>17.5</v>
      </c>
      <c r="BI587" s="71"/>
      <c r="BQ587" s="71"/>
      <c r="BX587" s="15">
        <v>15.7</v>
      </c>
      <c r="CA587" s="71"/>
      <c r="CD587" s="71"/>
      <c r="CE587" s="71"/>
      <c r="CF587" s="71"/>
      <c r="CG587" s="71"/>
      <c r="CI587" s="71"/>
      <c r="CQ587" s="71"/>
      <c r="CR587" s="71"/>
      <c r="CS587" s="73">
        <v>61</v>
      </c>
      <c r="CT587" s="16">
        <v>58.5</v>
      </c>
    </row>
    <row r="588" spans="1:98">
      <c r="A588" s="71">
        <v>37667</v>
      </c>
      <c r="D588" s="71"/>
      <c r="G588" s="71"/>
      <c r="L588" s="71"/>
      <c r="M588" s="71"/>
      <c r="R588" s="71"/>
      <c r="S588" s="71"/>
      <c r="T588" s="71"/>
      <c r="U588" s="71"/>
      <c r="X588" s="71"/>
      <c r="Y588" s="71"/>
      <c r="Z588" s="71"/>
      <c r="AA588" s="71"/>
      <c r="AC588" s="71"/>
      <c r="BE588" s="71"/>
      <c r="BF588" s="71"/>
      <c r="BH588" s="15">
        <v>16.93</v>
      </c>
      <c r="BI588" s="71"/>
      <c r="BQ588" s="71"/>
      <c r="BX588" s="15">
        <v>16</v>
      </c>
      <c r="CA588" s="71"/>
      <c r="CD588" s="71"/>
      <c r="CE588" s="71"/>
      <c r="CF588" s="71"/>
      <c r="CG588" s="71"/>
      <c r="CI588" s="71"/>
      <c r="CQ588" s="71"/>
      <c r="CR588" s="71"/>
      <c r="CS588" s="73">
        <v>61</v>
      </c>
      <c r="CT588" s="16">
        <v>58.5</v>
      </c>
    </row>
    <row r="589" spans="1:98">
      <c r="A589" s="71">
        <v>37674</v>
      </c>
      <c r="D589" s="71"/>
      <c r="G589" s="71"/>
      <c r="L589" s="71"/>
      <c r="M589" s="71"/>
      <c r="R589" s="71"/>
      <c r="S589" s="71"/>
      <c r="T589" s="71"/>
      <c r="U589" s="71"/>
      <c r="X589" s="71"/>
      <c r="Y589" s="71"/>
      <c r="Z589" s="71"/>
      <c r="AA589" s="71"/>
      <c r="AC589" s="71"/>
      <c r="AF589" s="15">
        <v>93</v>
      </c>
      <c r="BE589" s="71"/>
      <c r="BF589" s="71"/>
      <c r="BH589" s="15">
        <v>20.65</v>
      </c>
      <c r="BI589" s="71"/>
      <c r="BQ589" s="71"/>
      <c r="BX589" s="15">
        <v>16.64</v>
      </c>
      <c r="CA589" s="71"/>
      <c r="CD589" s="71"/>
      <c r="CE589" s="71"/>
      <c r="CF589" s="71"/>
      <c r="CG589" s="71"/>
      <c r="CI589" s="71"/>
      <c r="CQ589" s="71"/>
      <c r="CR589" s="71"/>
      <c r="CS589" s="73">
        <v>61</v>
      </c>
      <c r="CT589" s="16">
        <v>58.5</v>
      </c>
    </row>
    <row r="590" spans="1:98">
      <c r="A590" s="71">
        <v>37681</v>
      </c>
      <c r="D590" s="71"/>
      <c r="G590" s="71"/>
      <c r="L590" s="71"/>
      <c r="M590" s="71"/>
      <c r="R590" s="71"/>
      <c r="S590" s="71"/>
      <c r="T590" s="71"/>
      <c r="U590" s="71"/>
      <c r="X590" s="71"/>
      <c r="Y590" s="71"/>
      <c r="Z590" s="71"/>
      <c r="AA590" s="71"/>
      <c r="AC590" s="71"/>
      <c r="AF590" s="15">
        <v>93</v>
      </c>
      <c r="BE590" s="71"/>
      <c r="BF590" s="71"/>
      <c r="BH590" s="15">
        <v>21.29</v>
      </c>
      <c r="BI590" s="71"/>
      <c r="BQ590" s="71"/>
      <c r="BX590" s="15">
        <v>16.510000000000002</v>
      </c>
      <c r="CA590" s="71"/>
      <c r="CD590" s="71"/>
      <c r="CE590" s="71"/>
      <c r="CF590" s="71"/>
      <c r="CG590" s="71"/>
      <c r="CI590" s="71"/>
      <c r="CQ590" s="71"/>
      <c r="CR590" s="71"/>
      <c r="CS590" s="73">
        <v>61.5</v>
      </c>
      <c r="CT590" s="16">
        <v>59</v>
      </c>
    </row>
    <row r="591" spans="1:98">
      <c r="A591" s="71">
        <v>37688</v>
      </c>
      <c r="D591" s="71"/>
      <c r="G591" s="71"/>
      <c r="L591" s="71"/>
      <c r="M591" s="71"/>
      <c r="R591" s="71"/>
      <c r="S591" s="71"/>
      <c r="T591" s="71"/>
      <c r="U591" s="71"/>
      <c r="X591" s="71"/>
      <c r="Y591" s="71"/>
      <c r="Z591" s="71"/>
      <c r="AA591" s="71"/>
      <c r="AC591" s="71"/>
      <c r="AF591" s="15">
        <v>94</v>
      </c>
      <c r="BE591" s="71"/>
      <c r="BF591" s="71"/>
      <c r="BH591" s="15">
        <v>22.73</v>
      </c>
      <c r="BI591" s="71"/>
      <c r="BQ591" s="71"/>
      <c r="BX591" s="15">
        <v>16.79</v>
      </c>
      <c r="CA591" s="71"/>
      <c r="CD591" s="71"/>
      <c r="CE591" s="71"/>
      <c r="CF591" s="71"/>
      <c r="CG591" s="71"/>
      <c r="CI591" s="71"/>
      <c r="CQ591" s="71"/>
      <c r="CR591" s="71"/>
      <c r="CS591" s="73">
        <v>60.47</v>
      </c>
      <c r="CT591" s="16">
        <v>57.97</v>
      </c>
    </row>
    <row r="592" spans="1:98">
      <c r="A592" s="71">
        <v>37695</v>
      </c>
      <c r="D592" s="71"/>
      <c r="G592" s="71"/>
      <c r="L592" s="71"/>
      <c r="M592" s="71"/>
      <c r="R592" s="71"/>
      <c r="S592" s="71"/>
      <c r="T592" s="71"/>
      <c r="U592" s="71"/>
      <c r="X592" s="71"/>
      <c r="Y592" s="71"/>
      <c r="Z592" s="71"/>
      <c r="AA592" s="71"/>
      <c r="AC592" s="71"/>
      <c r="AF592" s="15">
        <v>97</v>
      </c>
      <c r="BE592" s="71"/>
      <c r="BF592" s="71"/>
      <c r="BH592" s="15">
        <v>22.86</v>
      </c>
      <c r="BI592" s="71"/>
      <c r="BQ592" s="71"/>
      <c r="BX592" s="15">
        <v>16.71</v>
      </c>
      <c r="CA592" s="71"/>
      <c r="CD592" s="71"/>
      <c r="CE592" s="71"/>
      <c r="CF592" s="71"/>
      <c r="CG592" s="71"/>
      <c r="CI592" s="71"/>
      <c r="CQ592" s="71"/>
      <c r="CR592" s="71"/>
      <c r="CS592" s="73">
        <v>61.2</v>
      </c>
      <c r="CT592" s="16">
        <v>58.35</v>
      </c>
    </row>
    <row r="593" spans="1:98">
      <c r="A593" s="71">
        <v>37702</v>
      </c>
      <c r="D593" s="71"/>
      <c r="G593" s="71"/>
      <c r="L593" s="71"/>
      <c r="M593" s="71"/>
      <c r="R593" s="71"/>
      <c r="S593" s="71"/>
      <c r="T593" s="71"/>
      <c r="U593" s="71"/>
      <c r="X593" s="71"/>
      <c r="Y593" s="71"/>
      <c r="Z593" s="71"/>
      <c r="AA593" s="71"/>
      <c r="AC593" s="71"/>
      <c r="AF593" s="15">
        <v>90.06</v>
      </c>
      <c r="BE593" s="71"/>
      <c r="BF593" s="71"/>
      <c r="BH593" s="15">
        <v>23.37</v>
      </c>
      <c r="BI593" s="71"/>
      <c r="BQ593" s="71"/>
      <c r="BX593" s="15">
        <v>16.71</v>
      </c>
      <c r="CA593" s="71"/>
      <c r="CD593" s="71"/>
      <c r="CE593" s="71"/>
      <c r="CF593" s="71"/>
      <c r="CG593" s="71"/>
      <c r="CI593" s="71"/>
      <c r="CQ593" s="71"/>
      <c r="CR593" s="71"/>
      <c r="CS593" s="73">
        <v>62</v>
      </c>
      <c r="CT593" s="16">
        <v>59</v>
      </c>
    </row>
    <row r="594" spans="1:98">
      <c r="A594" s="71">
        <v>37709</v>
      </c>
      <c r="D594" s="71"/>
      <c r="G594" s="71"/>
      <c r="L594" s="71"/>
      <c r="M594" s="71"/>
      <c r="R594" s="71"/>
      <c r="S594" s="71"/>
      <c r="T594" s="71"/>
      <c r="U594" s="71"/>
      <c r="X594" s="71"/>
      <c r="Y594" s="71"/>
      <c r="Z594" s="71"/>
      <c r="AA594" s="71"/>
      <c r="AC594" s="71"/>
      <c r="AF594" s="15">
        <v>95</v>
      </c>
      <c r="BE594" s="71"/>
      <c r="BF594" s="71"/>
      <c r="BH594" s="15">
        <v>22.63</v>
      </c>
      <c r="BI594" s="71"/>
      <c r="BQ594" s="71"/>
      <c r="BX594" s="15">
        <v>16.32</v>
      </c>
      <c r="CA594" s="71"/>
      <c r="CD594" s="71"/>
      <c r="CE594" s="71"/>
      <c r="CF594" s="71"/>
      <c r="CG594" s="71"/>
      <c r="CI594" s="71"/>
      <c r="CQ594" s="71"/>
      <c r="CR594" s="71"/>
      <c r="CS594" s="73">
        <v>59.03</v>
      </c>
      <c r="CT594" s="16">
        <v>57.5</v>
      </c>
    </row>
    <row r="595" spans="1:98">
      <c r="A595" s="71">
        <v>37716</v>
      </c>
      <c r="D595" s="71"/>
      <c r="G595" s="71"/>
      <c r="L595" s="71"/>
      <c r="M595" s="71"/>
      <c r="R595" s="71"/>
      <c r="S595" s="71"/>
      <c r="T595" s="71"/>
      <c r="U595" s="71"/>
      <c r="X595" s="71"/>
      <c r="Y595" s="71"/>
      <c r="Z595" s="71"/>
      <c r="AA595" s="71"/>
      <c r="AC595" s="71"/>
      <c r="AF595" s="15">
        <v>92.58</v>
      </c>
      <c r="BE595" s="71"/>
      <c r="BF595" s="71"/>
      <c r="BH595" s="15">
        <v>21.58</v>
      </c>
      <c r="BI595" s="71"/>
      <c r="BQ595" s="71"/>
      <c r="BX595" s="15">
        <v>17.309999999999999</v>
      </c>
      <c r="CA595" s="71"/>
      <c r="CD595" s="71"/>
      <c r="CE595" s="71"/>
      <c r="CF595" s="71"/>
      <c r="CG595" s="71"/>
      <c r="CI595" s="71"/>
      <c r="CQ595" s="71"/>
      <c r="CR595" s="71"/>
      <c r="CS595" s="73">
        <v>62</v>
      </c>
      <c r="CT595" s="16">
        <v>59</v>
      </c>
    </row>
    <row r="596" spans="1:98">
      <c r="A596" s="71">
        <v>37723</v>
      </c>
      <c r="D596" s="71"/>
      <c r="G596" s="71"/>
      <c r="L596" s="71"/>
      <c r="M596" s="71"/>
      <c r="R596" s="71"/>
      <c r="S596" s="71"/>
      <c r="T596" s="71"/>
      <c r="U596" s="71"/>
      <c r="X596" s="71"/>
      <c r="Y596" s="71"/>
      <c r="Z596" s="71"/>
      <c r="AA596" s="71"/>
      <c r="AC596" s="71"/>
      <c r="AF596" s="15">
        <v>87</v>
      </c>
      <c r="BE596" s="71"/>
      <c r="BF596" s="71"/>
      <c r="BH596" s="15">
        <v>20.440000000000001</v>
      </c>
      <c r="BI596" s="71"/>
      <c r="BQ596" s="71"/>
      <c r="BX596" s="15">
        <v>15.02</v>
      </c>
      <c r="CA596" s="71"/>
      <c r="CD596" s="71"/>
      <c r="CE596" s="71"/>
      <c r="CF596" s="71"/>
      <c r="CG596" s="71"/>
      <c r="CI596" s="71"/>
      <c r="CQ596" s="71"/>
      <c r="CR596" s="71"/>
      <c r="CS596" s="73">
        <v>61.5</v>
      </c>
      <c r="CT596" s="16">
        <v>59</v>
      </c>
    </row>
    <row r="597" spans="1:98">
      <c r="A597" s="71">
        <v>37730</v>
      </c>
      <c r="D597" s="71"/>
      <c r="G597" s="71"/>
      <c r="L597" s="71"/>
      <c r="M597" s="71"/>
      <c r="R597" s="71"/>
      <c r="S597" s="71"/>
      <c r="T597" s="71"/>
      <c r="U597" s="71"/>
      <c r="X597" s="71"/>
      <c r="Y597" s="71"/>
      <c r="Z597" s="71"/>
      <c r="AA597" s="71"/>
      <c r="AC597" s="71"/>
      <c r="AF597" s="15">
        <v>89.19</v>
      </c>
      <c r="BE597" s="71"/>
      <c r="BF597" s="71"/>
      <c r="BH597" s="15">
        <v>18.989999999999998</v>
      </c>
      <c r="BI597" s="71"/>
      <c r="BQ597" s="71"/>
      <c r="BX597" s="15">
        <v>14.21</v>
      </c>
      <c r="CA597" s="71"/>
      <c r="CD597" s="71"/>
      <c r="CE597" s="71"/>
      <c r="CF597" s="71"/>
      <c r="CG597" s="71"/>
      <c r="CI597" s="71"/>
      <c r="CQ597" s="71"/>
      <c r="CR597" s="71"/>
      <c r="CS597" s="73">
        <v>61.5</v>
      </c>
      <c r="CT597" s="16">
        <v>59</v>
      </c>
    </row>
    <row r="598" spans="1:98">
      <c r="A598" s="71">
        <v>37737</v>
      </c>
      <c r="D598" s="71"/>
      <c r="G598" s="71"/>
      <c r="L598" s="71"/>
      <c r="M598" s="71"/>
      <c r="R598" s="71"/>
      <c r="S598" s="71"/>
      <c r="T598" s="71"/>
      <c r="U598" s="71"/>
      <c r="X598" s="71"/>
      <c r="Y598" s="71"/>
      <c r="Z598" s="71"/>
      <c r="AA598" s="71"/>
      <c r="AC598" s="71"/>
      <c r="AF598" s="15">
        <v>93</v>
      </c>
      <c r="BE598" s="71"/>
      <c r="BF598" s="71"/>
      <c r="BH598" s="15">
        <v>19.7</v>
      </c>
      <c r="BI598" s="71"/>
      <c r="BQ598" s="71"/>
      <c r="BX598" s="15">
        <v>13.8</v>
      </c>
      <c r="CA598" s="71"/>
      <c r="CD598" s="71"/>
      <c r="CE598" s="71"/>
      <c r="CF598" s="71"/>
      <c r="CG598" s="71"/>
      <c r="CI598" s="71"/>
      <c r="CQ598" s="71"/>
      <c r="CR598" s="71"/>
      <c r="CS598" s="73">
        <v>61.5</v>
      </c>
      <c r="CT598" s="16">
        <v>59</v>
      </c>
    </row>
    <row r="599" spans="1:98">
      <c r="A599" s="71">
        <v>37744</v>
      </c>
      <c r="D599" s="71"/>
      <c r="G599" s="71"/>
      <c r="L599" s="71"/>
      <c r="M599" s="71"/>
      <c r="R599" s="71"/>
      <c r="S599" s="71"/>
      <c r="T599" s="71"/>
      <c r="U599" s="71"/>
      <c r="X599" s="71"/>
      <c r="Y599" s="71"/>
      <c r="Z599" s="71"/>
      <c r="AA599" s="71"/>
      <c r="AC599" s="71"/>
      <c r="AF599" s="15">
        <v>88.57</v>
      </c>
      <c r="BE599" s="71"/>
      <c r="BF599" s="71"/>
      <c r="BH599" s="15">
        <v>19.38</v>
      </c>
      <c r="BI599" s="71"/>
      <c r="BQ599" s="71"/>
      <c r="BX599" s="15">
        <v>13.74</v>
      </c>
      <c r="CA599" s="71"/>
      <c r="CD599" s="71"/>
      <c r="CE599" s="71"/>
      <c r="CF599" s="71"/>
      <c r="CG599" s="71"/>
      <c r="CI599" s="71"/>
      <c r="CQ599" s="71"/>
      <c r="CR599" s="71"/>
      <c r="CS599" s="73">
        <v>59.5</v>
      </c>
      <c r="CT599" s="16">
        <v>58</v>
      </c>
    </row>
    <row r="600" spans="1:98">
      <c r="A600" s="71">
        <v>37751</v>
      </c>
      <c r="D600" s="71"/>
      <c r="G600" s="71"/>
      <c r="L600" s="71"/>
      <c r="M600" s="71"/>
      <c r="R600" s="71"/>
      <c r="S600" s="71"/>
      <c r="T600" s="71"/>
      <c r="U600" s="71"/>
      <c r="X600" s="71"/>
      <c r="Y600" s="71"/>
      <c r="Z600" s="71"/>
      <c r="AA600" s="71"/>
      <c r="AC600" s="71"/>
      <c r="AF600" s="15">
        <v>89.14</v>
      </c>
      <c r="BE600" s="71"/>
      <c r="BF600" s="71"/>
      <c r="BH600" s="15">
        <v>19.329999999999998</v>
      </c>
      <c r="BI600" s="71"/>
      <c r="BQ600" s="71"/>
      <c r="BX600" s="15">
        <v>12.84</v>
      </c>
      <c r="CA600" s="71"/>
      <c r="CD600" s="71"/>
      <c r="CE600" s="71"/>
      <c r="CF600" s="71"/>
      <c r="CG600" s="71"/>
      <c r="CI600" s="71"/>
      <c r="CQ600" s="71"/>
      <c r="CR600" s="71"/>
      <c r="CS600" s="73">
        <v>64</v>
      </c>
      <c r="CT600" s="16">
        <v>58.5</v>
      </c>
    </row>
    <row r="601" spans="1:98">
      <c r="A601" s="71">
        <v>37758</v>
      </c>
      <c r="D601" s="71"/>
      <c r="G601" s="71"/>
      <c r="L601" s="71"/>
      <c r="M601" s="71"/>
      <c r="R601" s="71"/>
      <c r="S601" s="71"/>
      <c r="T601" s="71"/>
      <c r="U601" s="71"/>
      <c r="X601" s="71"/>
      <c r="Y601" s="71"/>
      <c r="Z601" s="71"/>
      <c r="AA601" s="71"/>
      <c r="AC601" s="71"/>
      <c r="BE601" s="71"/>
      <c r="BF601" s="71"/>
      <c r="BH601" s="15">
        <v>19.78</v>
      </c>
      <c r="BI601" s="71"/>
      <c r="BQ601" s="71"/>
      <c r="BX601" s="15">
        <v>12.63</v>
      </c>
      <c r="CA601" s="71"/>
      <c r="CD601" s="71"/>
      <c r="CE601" s="71"/>
      <c r="CF601" s="71"/>
      <c r="CG601" s="71"/>
      <c r="CI601" s="71"/>
      <c r="CQ601" s="71"/>
      <c r="CR601" s="71"/>
      <c r="CS601" s="73">
        <v>61</v>
      </c>
      <c r="CT601" s="16">
        <v>58.5</v>
      </c>
    </row>
    <row r="602" spans="1:98">
      <c r="A602" s="71">
        <v>37765</v>
      </c>
      <c r="D602" s="71"/>
      <c r="G602" s="71"/>
      <c r="L602" s="71"/>
      <c r="M602" s="71"/>
      <c r="R602" s="71"/>
      <c r="S602" s="71"/>
      <c r="T602" s="71"/>
      <c r="U602" s="71"/>
      <c r="X602" s="71"/>
      <c r="Y602" s="71"/>
      <c r="Z602" s="71"/>
      <c r="AA602" s="71"/>
      <c r="AC602" s="71"/>
      <c r="AF602" s="15">
        <v>87</v>
      </c>
      <c r="BE602" s="71"/>
      <c r="BF602" s="71"/>
      <c r="BH602" s="15">
        <v>19.5</v>
      </c>
      <c r="BI602" s="71"/>
      <c r="BQ602" s="71"/>
      <c r="BX602" s="15">
        <v>13.52</v>
      </c>
      <c r="CA602" s="71"/>
      <c r="CD602" s="71"/>
      <c r="CE602" s="71"/>
      <c r="CF602" s="71"/>
      <c r="CG602" s="71"/>
      <c r="CI602" s="71"/>
      <c r="CQ602" s="71"/>
      <c r="CR602" s="71"/>
      <c r="CS602" s="73">
        <v>55</v>
      </c>
      <c r="CT602" s="16">
        <v>55</v>
      </c>
    </row>
    <row r="603" spans="1:98">
      <c r="A603" s="71">
        <v>37772</v>
      </c>
      <c r="D603" s="71"/>
      <c r="G603" s="71"/>
      <c r="L603" s="71"/>
      <c r="M603" s="71"/>
      <c r="R603" s="71"/>
      <c r="S603" s="71"/>
      <c r="T603" s="71"/>
      <c r="U603" s="71"/>
      <c r="X603" s="71"/>
      <c r="Y603" s="71"/>
      <c r="Z603" s="71"/>
      <c r="AA603" s="71"/>
      <c r="AC603" s="71"/>
      <c r="AF603" s="15">
        <v>87</v>
      </c>
      <c r="BE603" s="71"/>
      <c r="BF603" s="71"/>
      <c r="BH603" s="15">
        <v>18.57</v>
      </c>
      <c r="BI603" s="71"/>
      <c r="BQ603" s="71"/>
      <c r="BX603" s="15">
        <v>11.33</v>
      </c>
      <c r="CA603" s="71"/>
      <c r="CD603" s="71"/>
      <c r="CE603" s="71"/>
      <c r="CF603" s="71"/>
      <c r="CG603" s="71"/>
      <c r="CI603" s="71"/>
      <c r="CQ603" s="71"/>
      <c r="CR603" s="71"/>
      <c r="CS603" s="73">
        <v>60</v>
      </c>
      <c r="CT603" s="16">
        <v>58.5</v>
      </c>
    </row>
    <row r="604" spans="1:98">
      <c r="A604" s="71">
        <v>37779</v>
      </c>
      <c r="D604" s="71"/>
      <c r="G604" s="71"/>
      <c r="L604" s="71"/>
      <c r="M604" s="71"/>
      <c r="R604" s="71"/>
      <c r="S604" s="71"/>
      <c r="T604" s="71"/>
      <c r="U604" s="71"/>
      <c r="X604" s="71"/>
      <c r="Y604" s="71"/>
      <c r="Z604" s="71"/>
      <c r="AA604" s="71"/>
      <c r="AC604" s="71"/>
      <c r="AF604" s="15">
        <v>86.15</v>
      </c>
      <c r="BE604" s="71"/>
      <c r="BF604" s="71"/>
      <c r="BH604" s="15">
        <v>20.079999999999998</v>
      </c>
      <c r="BI604" s="71"/>
      <c r="BQ604" s="71"/>
      <c r="BX604" s="15">
        <v>13.6</v>
      </c>
      <c r="CA604" s="71"/>
      <c r="CD604" s="71"/>
      <c r="CE604" s="71"/>
      <c r="CF604" s="71"/>
      <c r="CG604" s="71"/>
      <c r="CI604" s="71"/>
      <c r="CQ604" s="71"/>
      <c r="CR604" s="71"/>
      <c r="CS604" s="73">
        <v>60.5</v>
      </c>
      <c r="CT604" s="16">
        <v>59</v>
      </c>
    </row>
    <row r="605" spans="1:98">
      <c r="A605" s="71">
        <v>37786</v>
      </c>
      <c r="D605" s="71"/>
      <c r="G605" s="71"/>
      <c r="L605" s="71"/>
      <c r="M605" s="71"/>
      <c r="R605" s="71"/>
      <c r="S605" s="71"/>
      <c r="T605" s="71"/>
      <c r="U605" s="71"/>
      <c r="X605" s="71"/>
      <c r="Y605" s="71"/>
      <c r="Z605" s="71"/>
      <c r="AA605" s="71"/>
      <c r="AC605" s="71"/>
      <c r="AF605" s="15">
        <v>87</v>
      </c>
      <c r="BE605" s="71"/>
      <c r="BF605" s="71"/>
      <c r="BH605" s="15">
        <v>21.53</v>
      </c>
      <c r="BI605" s="71"/>
      <c r="BQ605" s="71"/>
      <c r="BX605" s="15">
        <v>15.44</v>
      </c>
      <c r="CA605" s="71"/>
      <c r="CD605" s="71"/>
      <c r="CE605" s="71"/>
      <c r="CF605" s="71"/>
      <c r="CG605" s="71"/>
      <c r="CI605" s="71"/>
      <c r="CQ605" s="71"/>
      <c r="CR605" s="71"/>
      <c r="CS605" s="73">
        <v>60.5</v>
      </c>
      <c r="CT605" s="16">
        <v>59</v>
      </c>
    </row>
    <row r="606" spans="1:98">
      <c r="A606" s="71">
        <v>37793</v>
      </c>
      <c r="D606" s="71"/>
      <c r="G606" s="71"/>
      <c r="L606" s="71"/>
      <c r="M606" s="71"/>
      <c r="R606" s="71"/>
      <c r="S606" s="71"/>
      <c r="T606" s="71"/>
      <c r="U606" s="71"/>
      <c r="X606" s="71"/>
      <c r="Y606" s="71"/>
      <c r="Z606" s="71"/>
      <c r="AA606" s="71"/>
      <c r="AC606" s="71"/>
      <c r="AF606" s="15">
        <v>86.11</v>
      </c>
      <c r="BE606" s="71"/>
      <c r="BF606" s="71"/>
      <c r="BH606" s="15">
        <v>22.47</v>
      </c>
      <c r="BI606" s="71"/>
      <c r="BQ606" s="71"/>
      <c r="BX606" s="15">
        <v>19.36</v>
      </c>
      <c r="CA606" s="71"/>
      <c r="CD606" s="71"/>
      <c r="CE606" s="71"/>
      <c r="CF606" s="71"/>
      <c r="CG606" s="71"/>
      <c r="CI606" s="71"/>
      <c r="CQ606" s="71"/>
      <c r="CR606" s="71"/>
      <c r="CS606" s="73">
        <v>57.5</v>
      </c>
      <c r="CT606" s="16">
        <v>58.9</v>
      </c>
    </row>
    <row r="607" spans="1:98">
      <c r="A607" s="71">
        <v>37800</v>
      </c>
      <c r="D607" s="71"/>
      <c r="G607" s="71"/>
      <c r="L607" s="71"/>
      <c r="M607" s="71"/>
      <c r="R607" s="71"/>
      <c r="S607" s="71"/>
      <c r="T607" s="71"/>
      <c r="U607" s="71"/>
      <c r="X607" s="71"/>
      <c r="Y607" s="71"/>
      <c r="Z607" s="71"/>
      <c r="AA607" s="71"/>
      <c r="AC607" s="71"/>
      <c r="AF607" s="15">
        <v>85.23</v>
      </c>
      <c r="BE607" s="71"/>
      <c r="BF607" s="71"/>
      <c r="BH607" s="15">
        <v>25.12</v>
      </c>
      <c r="BI607" s="71"/>
      <c r="BQ607" s="71"/>
      <c r="BX607" s="15">
        <v>20.170000000000002</v>
      </c>
      <c r="CA607" s="71"/>
      <c r="CD607" s="71"/>
      <c r="CE607" s="71"/>
      <c r="CF607" s="71"/>
      <c r="CG607" s="71"/>
      <c r="CI607" s="71"/>
      <c r="CQ607" s="71"/>
      <c r="CR607" s="71"/>
      <c r="CS607" s="73">
        <v>60</v>
      </c>
      <c r="CT607" s="16">
        <v>58.5</v>
      </c>
    </row>
    <row r="608" spans="1:98">
      <c r="A608" s="71">
        <v>37807</v>
      </c>
      <c r="D608" s="71"/>
      <c r="G608" s="71"/>
      <c r="L608" s="71"/>
      <c r="M608" s="71"/>
      <c r="R608" s="71"/>
      <c r="S608" s="71"/>
      <c r="T608" s="71"/>
      <c r="U608" s="71"/>
      <c r="X608" s="71"/>
      <c r="Y608" s="71"/>
      <c r="Z608" s="71"/>
      <c r="AA608" s="71"/>
      <c r="AC608" s="71"/>
      <c r="BE608" s="71"/>
      <c r="BF608" s="71"/>
      <c r="BH608" s="15">
        <v>26.1</v>
      </c>
      <c r="BI608" s="71"/>
      <c r="BQ608" s="71"/>
      <c r="BX608" s="15">
        <v>22</v>
      </c>
      <c r="CA608" s="71"/>
      <c r="CD608" s="71"/>
      <c r="CE608" s="71"/>
      <c r="CF608" s="71"/>
      <c r="CG608" s="71"/>
      <c r="CI608" s="71"/>
      <c r="CQ608" s="71"/>
      <c r="CR608" s="71"/>
      <c r="CS608" s="73">
        <v>60</v>
      </c>
      <c r="CT608" s="16">
        <v>58.5</v>
      </c>
    </row>
    <row r="609" spans="1:98">
      <c r="A609" s="71">
        <v>37814</v>
      </c>
      <c r="D609" s="71"/>
      <c r="G609" s="71"/>
      <c r="L609" s="71"/>
      <c r="M609" s="71"/>
      <c r="R609" s="71"/>
      <c r="S609" s="71"/>
      <c r="T609" s="71"/>
      <c r="U609" s="71"/>
      <c r="X609" s="71"/>
      <c r="Y609" s="71"/>
      <c r="Z609" s="71"/>
      <c r="AA609" s="71"/>
      <c r="AC609" s="71"/>
      <c r="AF609" s="15">
        <v>88</v>
      </c>
      <c r="BE609" s="71"/>
      <c r="BF609" s="71"/>
      <c r="BH609" s="15">
        <v>24.6</v>
      </c>
      <c r="BI609" s="71"/>
      <c r="BQ609" s="71"/>
      <c r="BX609" s="15">
        <v>19.87</v>
      </c>
      <c r="CA609" s="71"/>
      <c r="CD609" s="71"/>
      <c r="CE609" s="71"/>
      <c r="CF609" s="71"/>
      <c r="CG609" s="71"/>
      <c r="CI609" s="71"/>
      <c r="CQ609" s="71"/>
      <c r="CR609" s="71"/>
      <c r="CS609" s="73">
        <v>58.4</v>
      </c>
      <c r="CT609" s="16">
        <v>57.28</v>
      </c>
    </row>
    <row r="610" spans="1:98">
      <c r="A610" s="71">
        <v>37821</v>
      </c>
      <c r="D610" s="71"/>
      <c r="G610" s="71"/>
      <c r="L610" s="71"/>
      <c r="M610" s="71"/>
      <c r="R610" s="71"/>
      <c r="S610" s="71"/>
      <c r="T610" s="71"/>
      <c r="U610" s="71"/>
      <c r="X610" s="71"/>
      <c r="Y610" s="71"/>
      <c r="Z610" s="71"/>
      <c r="AA610" s="71"/>
      <c r="AC610" s="71"/>
      <c r="AF610" s="15">
        <v>84.2</v>
      </c>
      <c r="BE610" s="71"/>
      <c r="BF610" s="71"/>
      <c r="BH610" s="15">
        <v>24.74</v>
      </c>
      <c r="BI610" s="71"/>
      <c r="BQ610" s="71"/>
      <c r="BX610" s="15">
        <v>19.54</v>
      </c>
      <c r="CA610" s="71"/>
      <c r="CD610" s="71"/>
      <c r="CE610" s="71"/>
      <c r="CF610" s="71"/>
      <c r="CG610" s="71"/>
      <c r="CI610" s="71"/>
      <c r="CQ610" s="71"/>
      <c r="CR610" s="71"/>
      <c r="CS610" s="73">
        <v>57.5</v>
      </c>
      <c r="CT610" s="16">
        <v>55.5</v>
      </c>
    </row>
    <row r="611" spans="1:98">
      <c r="A611" s="71">
        <v>37828</v>
      </c>
      <c r="D611" s="71"/>
      <c r="G611" s="71"/>
      <c r="L611" s="71"/>
      <c r="M611" s="71"/>
      <c r="R611" s="71"/>
      <c r="S611" s="71"/>
      <c r="T611" s="71"/>
      <c r="U611" s="71"/>
      <c r="X611" s="71"/>
      <c r="Y611" s="71"/>
      <c r="Z611" s="71"/>
      <c r="AA611" s="71"/>
      <c r="AC611" s="71"/>
      <c r="AF611" s="15">
        <v>85</v>
      </c>
      <c r="BE611" s="71"/>
      <c r="BF611" s="71"/>
      <c r="BH611" s="15">
        <v>24.87</v>
      </c>
      <c r="BI611" s="71"/>
      <c r="BQ611" s="71"/>
      <c r="BX611" s="15">
        <v>19.93</v>
      </c>
      <c r="CA611" s="71"/>
      <c r="CD611" s="71"/>
      <c r="CE611" s="71"/>
      <c r="CF611" s="71"/>
      <c r="CG611" s="71"/>
      <c r="CI611" s="71"/>
      <c r="CQ611" s="71"/>
      <c r="CR611" s="71"/>
      <c r="CS611" s="73">
        <v>57.25</v>
      </c>
      <c r="CT611" s="16">
        <v>56.5</v>
      </c>
    </row>
    <row r="612" spans="1:98">
      <c r="A612" s="71">
        <v>37835</v>
      </c>
      <c r="D612" s="71"/>
      <c r="G612" s="71"/>
      <c r="L612" s="71"/>
      <c r="M612" s="71"/>
      <c r="R612" s="71"/>
      <c r="S612" s="71"/>
      <c r="T612" s="71"/>
      <c r="U612" s="71"/>
      <c r="X612" s="71"/>
      <c r="Y612" s="71"/>
      <c r="Z612" s="71"/>
      <c r="AA612" s="71"/>
      <c r="AC612" s="71"/>
      <c r="AF612" s="15">
        <v>85.33</v>
      </c>
      <c r="BE612" s="71"/>
      <c r="BF612" s="71"/>
      <c r="BH612" s="15">
        <v>26.8</v>
      </c>
      <c r="BI612" s="71"/>
      <c r="BQ612" s="71"/>
      <c r="BX612" s="15">
        <v>21.13</v>
      </c>
      <c r="CA612" s="71"/>
      <c r="CD612" s="71"/>
      <c r="CE612" s="71"/>
      <c r="CF612" s="71"/>
      <c r="CG612" s="71"/>
      <c r="CI612" s="71"/>
      <c r="CQ612" s="71"/>
      <c r="CR612" s="71"/>
      <c r="CS612" s="73">
        <v>57.35</v>
      </c>
      <c r="CT612" s="16">
        <v>56.5</v>
      </c>
    </row>
    <row r="613" spans="1:98">
      <c r="A613" s="71">
        <v>37842</v>
      </c>
      <c r="D613" s="71"/>
      <c r="G613" s="71"/>
      <c r="L613" s="71"/>
      <c r="M613" s="71"/>
      <c r="R613" s="71"/>
      <c r="S613" s="71"/>
      <c r="T613" s="71"/>
      <c r="U613" s="71"/>
      <c r="X613" s="71"/>
      <c r="Y613" s="71"/>
      <c r="Z613" s="71"/>
      <c r="AA613" s="71"/>
      <c r="AC613" s="71"/>
      <c r="BE613" s="71"/>
      <c r="BF613" s="71"/>
      <c r="BH613" s="15">
        <v>26.72</v>
      </c>
      <c r="BI613" s="71"/>
      <c r="BQ613" s="71"/>
      <c r="BX613" s="15">
        <v>21.92</v>
      </c>
      <c r="CA613" s="71"/>
      <c r="CD613" s="71"/>
      <c r="CE613" s="71"/>
      <c r="CF613" s="71"/>
      <c r="CG613" s="71"/>
      <c r="CI613" s="71"/>
      <c r="CQ613" s="71"/>
      <c r="CR613" s="71"/>
      <c r="CS613" s="73">
        <v>57.5</v>
      </c>
      <c r="CT613" s="16">
        <v>57</v>
      </c>
    </row>
    <row r="614" spans="1:98">
      <c r="A614" s="71">
        <v>37849</v>
      </c>
      <c r="D614" s="71"/>
      <c r="G614" s="71"/>
      <c r="L614" s="71"/>
      <c r="M614" s="71"/>
      <c r="R614" s="71"/>
      <c r="S614" s="71"/>
      <c r="T614" s="71"/>
      <c r="U614" s="71"/>
      <c r="X614" s="71"/>
      <c r="Y614" s="71"/>
      <c r="Z614" s="71"/>
      <c r="AA614" s="71"/>
      <c r="AC614" s="71"/>
      <c r="BE614" s="71"/>
      <c r="BF614" s="71"/>
      <c r="BH614" s="15">
        <v>26.31</v>
      </c>
      <c r="BI614" s="71"/>
      <c r="BQ614" s="71"/>
      <c r="BX614" s="15">
        <v>21.7</v>
      </c>
      <c r="CA614" s="71"/>
      <c r="CD614" s="71"/>
      <c r="CE614" s="71"/>
      <c r="CF614" s="71"/>
      <c r="CG614" s="71"/>
      <c r="CI614" s="71"/>
      <c r="CQ614" s="71"/>
      <c r="CR614" s="71"/>
      <c r="CS614" s="73">
        <v>56.5</v>
      </c>
      <c r="CT614" s="16">
        <v>55</v>
      </c>
    </row>
    <row r="615" spans="1:98">
      <c r="A615" s="71">
        <v>37856</v>
      </c>
      <c r="D615" s="71"/>
      <c r="G615" s="71"/>
      <c r="L615" s="71"/>
      <c r="M615" s="71"/>
      <c r="R615" s="71"/>
      <c r="S615" s="71"/>
      <c r="T615" s="71"/>
      <c r="U615" s="71"/>
      <c r="X615" s="71"/>
      <c r="Y615" s="71"/>
      <c r="Z615" s="71"/>
      <c r="AA615" s="71"/>
      <c r="AC615" s="71"/>
      <c r="BE615" s="71"/>
      <c r="BF615" s="71"/>
      <c r="BH615" s="15">
        <v>29.53</v>
      </c>
      <c r="BI615" s="71"/>
      <c r="BQ615" s="71"/>
      <c r="BX615" s="15">
        <v>22.07</v>
      </c>
      <c r="CA615" s="71"/>
      <c r="CD615" s="71"/>
      <c r="CE615" s="71"/>
      <c r="CF615" s="71"/>
      <c r="CG615" s="71"/>
      <c r="CI615" s="71"/>
      <c r="CQ615" s="71"/>
      <c r="CR615" s="71"/>
      <c r="CS615" s="73">
        <v>57.4</v>
      </c>
      <c r="CT615" s="16">
        <v>56.9</v>
      </c>
    </row>
    <row r="616" spans="1:98">
      <c r="A616" s="71">
        <v>37863</v>
      </c>
      <c r="D616" s="71"/>
      <c r="G616" s="71"/>
      <c r="L616" s="71"/>
      <c r="M616" s="71"/>
      <c r="R616" s="71"/>
      <c r="S616" s="71"/>
      <c r="T616" s="71"/>
      <c r="U616" s="71"/>
      <c r="X616" s="71"/>
      <c r="Y616" s="71"/>
      <c r="Z616" s="71"/>
      <c r="AA616" s="71"/>
      <c r="AC616" s="71"/>
      <c r="AF616" s="15">
        <v>82</v>
      </c>
      <c r="BE616" s="71"/>
      <c r="BF616" s="71"/>
      <c r="BH616" s="15">
        <v>30.51</v>
      </c>
      <c r="BI616" s="71"/>
      <c r="BQ616" s="71"/>
      <c r="BX616" s="15">
        <v>24.44</v>
      </c>
      <c r="CA616" s="71"/>
      <c r="CD616" s="71"/>
      <c r="CE616" s="71"/>
      <c r="CF616" s="71"/>
      <c r="CG616" s="71"/>
      <c r="CI616" s="71"/>
      <c r="CQ616" s="71"/>
      <c r="CR616" s="71"/>
      <c r="CS616" s="73">
        <v>59</v>
      </c>
      <c r="CT616" s="16">
        <v>59</v>
      </c>
    </row>
    <row r="617" spans="1:98">
      <c r="A617" s="71">
        <v>37870</v>
      </c>
      <c r="D617" s="71"/>
      <c r="G617" s="71"/>
      <c r="L617" s="71"/>
      <c r="M617" s="71"/>
      <c r="R617" s="71"/>
      <c r="S617" s="71"/>
      <c r="T617" s="71"/>
      <c r="U617" s="71"/>
      <c r="X617" s="71"/>
      <c r="Y617" s="71"/>
      <c r="Z617" s="71"/>
      <c r="AA617" s="71"/>
      <c r="AC617" s="71"/>
      <c r="BE617" s="71"/>
      <c r="BF617" s="71"/>
      <c r="BH617" s="15">
        <v>31.71</v>
      </c>
      <c r="BI617" s="71"/>
      <c r="BQ617" s="71"/>
      <c r="BX617" s="15">
        <v>26</v>
      </c>
      <c r="CA617" s="71"/>
      <c r="CD617" s="71"/>
      <c r="CE617" s="71"/>
      <c r="CF617" s="71"/>
      <c r="CG617" s="71"/>
      <c r="CI617" s="71"/>
      <c r="CQ617" s="71"/>
      <c r="CR617" s="71"/>
      <c r="CS617" s="73">
        <v>60</v>
      </c>
      <c r="CT617" s="16">
        <v>59.63</v>
      </c>
    </row>
    <row r="618" spans="1:98">
      <c r="A618" s="71">
        <v>37877</v>
      </c>
      <c r="D618" s="71"/>
      <c r="G618" s="71"/>
      <c r="L618" s="71"/>
      <c r="M618" s="71"/>
      <c r="R618" s="71"/>
      <c r="S618" s="71"/>
      <c r="T618" s="71"/>
      <c r="U618" s="71"/>
      <c r="X618" s="71"/>
      <c r="Y618" s="71"/>
      <c r="Z618" s="71"/>
      <c r="AA618" s="71"/>
      <c r="AC618" s="71"/>
      <c r="AF618" s="15">
        <v>85.4</v>
      </c>
      <c r="BE618" s="71"/>
      <c r="BF618" s="71"/>
      <c r="BH618" s="15">
        <v>34.79</v>
      </c>
      <c r="BI618" s="71"/>
      <c r="BQ618" s="71"/>
      <c r="BX618" s="15">
        <v>27.7</v>
      </c>
      <c r="CA618" s="71"/>
      <c r="CD618" s="71"/>
      <c r="CE618" s="71"/>
      <c r="CF618" s="71"/>
      <c r="CG618" s="71"/>
      <c r="CI618" s="71"/>
      <c r="CQ618" s="71"/>
      <c r="CR618" s="71"/>
      <c r="CS618" s="73">
        <v>62.31</v>
      </c>
      <c r="CT618" s="16">
        <v>59.33</v>
      </c>
    </row>
    <row r="619" spans="1:98">
      <c r="A619" s="71">
        <v>37884</v>
      </c>
      <c r="D619" s="71"/>
      <c r="G619" s="71"/>
      <c r="L619" s="71"/>
      <c r="M619" s="71"/>
      <c r="R619" s="71"/>
      <c r="S619" s="71"/>
      <c r="T619" s="71"/>
      <c r="U619" s="71"/>
      <c r="X619" s="71"/>
      <c r="Y619" s="71"/>
      <c r="Z619" s="71"/>
      <c r="AA619" s="71"/>
      <c r="AC619" s="71"/>
      <c r="AF619" s="15">
        <v>87</v>
      </c>
      <c r="BE619" s="71"/>
      <c r="BF619" s="71"/>
      <c r="BH619" s="15">
        <v>39.29</v>
      </c>
      <c r="BI619" s="71"/>
      <c r="BQ619" s="71"/>
      <c r="BX619" s="15">
        <v>27.88</v>
      </c>
      <c r="CA619" s="71"/>
      <c r="CD619" s="71"/>
      <c r="CE619" s="71"/>
      <c r="CF619" s="71"/>
      <c r="CG619" s="71"/>
      <c r="CI619" s="71"/>
      <c r="CQ619" s="71"/>
      <c r="CR619" s="71"/>
      <c r="CS619" s="73">
        <v>62</v>
      </c>
      <c r="CT619" s="16">
        <v>61.26</v>
      </c>
    </row>
    <row r="620" spans="1:98">
      <c r="A620" s="71">
        <v>37891</v>
      </c>
      <c r="D620" s="71"/>
      <c r="G620" s="71"/>
      <c r="L620" s="71"/>
      <c r="M620" s="71"/>
      <c r="R620" s="71"/>
      <c r="S620" s="71"/>
      <c r="T620" s="71"/>
      <c r="U620" s="71"/>
      <c r="X620" s="71"/>
      <c r="Y620" s="71"/>
      <c r="Z620" s="71"/>
      <c r="AA620" s="71"/>
      <c r="AC620" s="71"/>
      <c r="AF620" s="15">
        <v>89</v>
      </c>
      <c r="BE620" s="71"/>
      <c r="BF620" s="71"/>
      <c r="BH620" s="15">
        <v>41.25</v>
      </c>
      <c r="BI620" s="71"/>
      <c r="BQ620" s="71"/>
      <c r="BX620" s="15">
        <v>28.42</v>
      </c>
      <c r="CA620" s="71"/>
      <c r="CD620" s="71"/>
      <c r="CE620" s="71"/>
      <c r="CF620" s="71"/>
      <c r="CG620" s="71"/>
      <c r="CI620" s="71"/>
      <c r="CQ620" s="71"/>
      <c r="CR620" s="71"/>
      <c r="CS620" s="73">
        <v>62.57</v>
      </c>
      <c r="CT620" s="16">
        <v>60.5</v>
      </c>
    </row>
    <row r="621" spans="1:98">
      <c r="A621" s="71">
        <v>37898</v>
      </c>
      <c r="D621" s="71"/>
      <c r="G621" s="71"/>
      <c r="L621" s="71"/>
      <c r="M621" s="71"/>
      <c r="R621" s="71"/>
      <c r="S621" s="71"/>
      <c r="T621" s="71"/>
      <c r="U621" s="71"/>
      <c r="X621" s="71"/>
      <c r="Y621" s="71"/>
      <c r="Z621" s="71"/>
      <c r="AA621" s="71"/>
      <c r="AC621" s="71"/>
      <c r="AF621" s="15">
        <v>85.31</v>
      </c>
      <c r="BE621" s="71"/>
      <c r="BF621" s="71"/>
      <c r="BH621" s="15">
        <v>42.29</v>
      </c>
      <c r="BI621" s="71"/>
      <c r="BQ621" s="71"/>
      <c r="BX621" s="15">
        <v>29.58</v>
      </c>
      <c r="CA621" s="71"/>
      <c r="CD621" s="71"/>
      <c r="CE621" s="71"/>
      <c r="CF621" s="71"/>
      <c r="CG621" s="71"/>
      <c r="CI621" s="71"/>
      <c r="CQ621" s="71"/>
      <c r="CR621" s="71"/>
      <c r="CS621" s="73">
        <v>63.28</v>
      </c>
      <c r="CT621" s="16">
        <v>61.63</v>
      </c>
    </row>
    <row r="622" spans="1:98">
      <c r="A622" s="71">
        <v>37905</v>
      </c>
      <c r="D622" s="71"/>
      <c r="G622" s="71"/>
      <c r="L622" s="71"/>
      <c r="M622" s="71"/>
      <c r="R622" s="71"/>
      <c r="S622" s="71"/>
      <c r="T622" s="71"/>
      <c r="U622" s="71"/>
      <c r="X622" s="71"/>
      <c r="Y622" s="71"/>
      <c r="Z622" s="71"/>
      <c r="AA622" s="71"/>
      <c r="AC622" s="71"/>
      <c r="BE622" s="71"/>
      <c r="BF622" s="71"/>
      <c r="BH622" s="15">
        <v>42.8</v>
      </c>
      <c r="BI622" s="71"/>
      <c r="BQ622" s="71"/>
      <c r="BX622" s="15">
        <v>30.66</v>
      </c>
      <c r="CA622" s="71"/>
      <c r="CD622" s="71"/>
      <c r="CE622" s="71"/>
      <c r="CF622" s="71"/>
      <c r="CG622" s="71"/>
      <c r="CI622" s="71"/>
      <c r="CQ622" s="71"/>
      <c r="CR622" s="71"/>
      <c r="CS622" s="73">
        <v>64.58</v>
      </c>
      <c r="CT622" s="16">
        <v>62.5</v>
      </c>
    </row>
    <row r="623" spans="1:98">
      <c r="A623" s="71">
        <v>37912</v>
      </c>
      <c r="D623" s="71"/>
      <c r="G623" s="71"/>
      <c r="L623" s="71"/>
      <c r="M623" s="71"/>
      <c r="R623" s="71"/>
      <c r="S623" s="71"/>
      <c r="T623" s="71"/>
      <c r="U623" s="71"/>
      <c r="X623" s="71"/>
      <c r="Y623" s="71"/>
      <c r="Z623" s="71"/>
      <c r="AA623" s="71"/>
      <c r="AC623" s="71"/>
      <c r="AF623" s="15">
        <v>92.5</v>
      </c>
      <c r="BE623" s="71"/>
      <c r="BF623" s="71"/>
      <c r="BH623" s="15">
        <v>42.86</v>
      </c>
      <c r="BI623" s="71"/>
      <c r="BQ623" s="71"/>
      <c r="BX623" s="15">
        <v>34.450000000000003</v>
      </c>
      <c r="CA623" s="71"/>
      <c r="CD623" s="71"/>
      <c r="CE623" s="71"/>
      <c r="CF623" s="71"/>
      <c r="CG623" s="71"/>
      <c r="CI623" s="71"/>
      <c r="CQ623" s="71"/>
      <c r="CR623" s="71"/>
      <c r="CS623" s="73">
        <v>65.349999999999994</v>
      </c>
      <c r="CT623" s="16">
        <v>63</v>
      </c>
    </row>
    <row r="624" spans="1:98">
      <c r="A624" s="71">
        <v>37919</v>
      </c>
      <c r="D624" s="71"/>
      <c r="G624" s="71"/>
      <c r="L624" s="71"/>
      <c r="M624" s="71"/>
      <c r="R624" s="71"/>
      <c r="S624" s="71"/>
      <c r="T624" s="71"/>
      <c r="U624" s="71"/>
      <c r="X624" s="71"/>
      <c r="Y624" s="71"/>
      <c r="Z624" s="71"/>
      <c r="AA624" s="71"/>
      <c r="AC624" s="71"/>
      <c r="AF624" s="15">
        <v>90.96</v>
      </c>
      <c r="BE624" s="71"/>
      <c r="BF624" s="71"/>
      <c r="BH624" s="15">
        <v>43.7</v>
      </c>
      <c r="BI624" s="71"/>
      <c r="BQ624" s="71"/>
      <c r="BX624" s="15">
        <v>36.42</v>
      </c>
      <c r="CA624" s="71"/>
      <c r="CD624" s="71"/>
      <c r="CE624" s="71"/>
      <c r="CF624" s="71"/>
      <c r="CG624" s="71"/>
      <c r="CI624" s="71"/>
      <c r="CQ624" s="71"/>
      <c r="CR624" s="71"/>
      <c r="CS624" s="73">
        <v>66.2</v>
      </c>
      <c r="CT624" s="16">
        <v>63.83</v>
      </c>
    </row>
    <row r="625" spans="1:98">
      <c r="A625" s="71">
        <v>37926</v>
      </c>
      <c r="D625" s="71"/>
      <c r="G625" s="71"/>
      <c r="L625" s="71"/>
      <c r="M625" s="71"/>
      <c r="R625" s="71"/>
      <c r="S625" s="71"/>
      <c r="T625" s="71"/>
      <c r="U625" s="71"/>
      <c r="X625" s="71"/>
      <c r="Y625" s="71"/>
      <c r="Z625" s="71"/>
      <c r="AA625" s="71"/>
      <c r="AC625" s="71"/>
      <c r="AF625" s="15">
        <v>92</v>
      </c>
      <c r="BE625" s="71"/>
      <c r="BF625" s="71"/>
      <c r="BH625" s="15">
        <v>42.22</v>
      </c>
      <c r="BI625" s="71"/>
      <c r="BQ625" s="71"/>
      <c r="BX625" s="15">
        <v>38.44</v>
      </c>
      <c r="CA625" s="71"/>
      <c r="CD625" s="71"/>
      <c r="CE625" s="71"/>
      <c r="CF625" s="71"/>
      <c r="CG625" s="71"/>
      <c r="CI625" s="71"/>
      <c r="CQ625" s="71"/>
      <c r="CR625" s="71"/>
      <c r="CS625" s="73">
        <v>67.38</v>
      </c>
      <c r="CT625" s="16">
        <v>65.69</v>
      </c>
    </row>
    <row r="626" spans="1:98">
      <c r="A626" s="71">
        <v>37933</v>
      </c>
      <c r="D626" s="71"/>
      <c r="G626" s="71"/>
      <c r="L626" s="71"/>
      <c r="M626" s="71"/>
      <c r="R626" s="71"/>
      <c r="S626" s="71"/>
      <c r="T626" s="71"/>
      <c r="U626" s="71"/>
      <c r="X626" s="71"/>
      <c r="Y626" s="71"/>
      <c r="Z626" s="71"/>
      <c r="AA626" s="71"/>
      <c r="AC626" s="71"/>
      <c r="BE626" s="71"/>
      <c r="BF626" s="71"/>
      <c r="BH626" s="15">
        <v>43.42</v>
      </c>
      <c r="BI626" s="71"/>
      <c r="BQ626" s="71"/>
      <c r="BX626" s="15">
        <v>41.44</v>
      </c>
      <c r="CA626" s="71"/>
      <c r="CD626" s="71"/>
      <c r="CE626" s="71"/>
      <c r="CF626" s="71"/>
      <c r="CG626" s="71"/>
      <c r="CI626" s="71"/>
      <c r="CQ626" s="71"/>
      <c r="CR626" s="71"/>
      <c r="CS626" s="73">
        <v>68.56</v>
      </c>
      <c r="CT626" s="16">
        <v>63.31</v>
      </c>
    </row>
    <row r="627" spans="1:98">
      <c r="A627" s="71">
        <v>37940</v>
      </c>
      <c r="D627" s="71"/>
      <c r="G627" s="71"/>
      <c r="L627" s="71"/>
      <c r="M627" s="71"/>
      <c r="R627" s="71"/>
      <c r="S627" s="71"/>
      <c r="T627" s="71"/>
      <c r="U627" s="71"/>
      <c r="X627" s="71"/>
      <c r="Y627" s="71"/>
      <c r="Z627" s="71"/>
      <c r="AA627" s="71"/>
      <c r="AC627" s="71"/>
      <c r="BE627" s="71"/>
      <c r="BF627" s="71"/>
      <c r="BH627" s="15">
        <v>42.47</v>
      </c>
      <c r="BI627" s="71"/>
      <c r="BQ627" s="71"/>
      <c r="BX627" s="15">
        <v>43.08</v>
      </c>
      <c r="CA627" s="71"/>
      <c r="CD627" s="71"/>
      <c r="CE627" s="71"/>
      <c r="CF627" s="71"/>
      <c r="CG627" s="71"/>
      <c r="CI627" s="71"/>
      <c r="CQ627" s="71"/>
      <c r="CR627" s="71"/>
      <c r="CS627" s="73">
        <v>68</v>
      </c>
      <c r="CT627" s="16">
        <v>66</v>
      </c>
    </row>
    <row r="628" spans="1:98">
      <c r="A628" s="71">
        <v>37947</v>
      </c>
      <c r="D628" s="71"/>
      <c r="G628" s="71"/>
      <c r="L628" s="71"/>
      <c r="M628" s="71"/>
      <c r="R628" s="71"/>
      <c r="S628" s="71"/>
      <c r="T628" s="71"/>
      <c r="U628" s="71"/>
      <c r="X628" s="71"/>
      <c r="Y628" s="71"/>
      <c r="Z628" s="71"/>
      <c r="AA628" s="71"/>
      <c r="AC628" s="71"/>
      <c r="AF628" s="15">
        <v>91</v>
      </c>
      <c r="BE628" s="71"/>
      <c r="BF628" s="71"/>
      <c r="BH628" s="15">
        <v>42.74</v>
      </c>
      <c r="BI628" s="71"/>
      <c r="BQ628" s="71"/>
      <c r="BX628" s="15">
        <v>42.73</v>
      </c>
      <c r="CA628" s="71"/>
      <c r="CD628" s="71"/>
      <c r="CE628" s="71"/>
      <c r="CF628" s="71"/>
      <c r="CG628" s="71"/>
      <c r="CI628" s="71"/>
      <c r="CQ628" s="71"/>
      <c r="CR628" s="71"/>
      <c r="CS628" s="73">
        <v>69.2</v>
      </c>
      <c r="CT628" s="16">
        <v>64.400000000000006</v>
      </c>
    </row>
    <row r="629" spans="1:98">
      <c r="A629" s="71">
        <v>37954</v>
      </c>
      <c r="D629" s="71"/>
      <c r="G629" s="71"/>
      <c r="L629" s="71"/>
      <c r="M629" s="71"/>
      <c r="R629" s="71"/>
      <c r="S629" s="71"/>
      <c r="T629" s="71"/>
      <c r="U629" s="71"/>
      <c r="X629" s="71"/>
      <c r="Y629" s="71"/>
      <c r="Z629" s="71"/>
      <c r="AA629" s="71"/>
      <c r="AC629" s="71"/>
      <c r="BE629" s="71"/>
      <c r="BF629" s="71"/>
      <c r="BH629" s="15">
        <v>44.67</v>
      </c>
      <c r="BI629" s="71"/>
      <c r="BQ629" s="71"/>
      <c r="BX629" s="15">
        <v>44.57</v>
      </c>
      <c r="CA629" s="71"/>
      <c r="CD629" s="71"/>
      <c r="CE629" s="71"/>
      <c r="CF629" s="71"/>
      <c r="CG629" s="71"/>
      <c r="CI629" s="71"/>
      <c r="CQ629" s="71"/>
      <c r="CR629" s="71"/>
      <c r="CS629" s="73">
        <v>69</v>
      </c>
      <c r="CT629" s="16">
        <v>65</v>
      </c>
    </row>
    <row r="630" spans="1:98">
      <c r="A630" s="71">
        <v>37961</v>
      </c>
      <c r="D630" s="71"/>
      <c r="G630" s="71"/>
      <c r="L630" s="71"/>
      <c r="M630" s="71"/>
      <c r="R630" s="71"/>
      <c r="S630" s="71"/>
      <c r="T630" s="71"/>
      <c r="U630" s="71"/>
      <c r="X630" s="71"/>
      <c r="Y630" s="71"/>
      <c r="Z630" s="71"/>
      <c r="AA630" s="71"/>
      <c r="AC630" s="71"/>
      <c r="BE630" s="71"/>
      <c r="BF630" s="71"/>
      <c r="BH630" s="15">
        <v>43.02</v>
      </c>
      <c r="BI630" s="71"/>
      <c r="BQ630" s="71"/>
      <c r="BX630" s="15">
        <v>43.83</v>
      </c>
      <c r="CA630" s="71"/>
      <c r="CD630" s="71"/>
      <c r="CE630" s="71"/>
      <c r="CF630" s="71"/>
      <c r="CG630" s="71"/>
      <c r="CI630" s="71"/>
      <c r="CQ630" s="71"/>
      <c r="CR630" s="71"/>
      <c r="CS630" s="73">
        <v>69.5</v>
      </c>
      <c r="CT630" s="16">
        <v>65</v>
      </c>
    </row>
    <row r="631" spans="1:98">
      <c r="A631" s="71">
        <v>37968</v>
      </c>
      <c r="D631" s="71"/>
      <c r="G631" s="71"/>
      <c r="L631" s="71"/>
      <c r="M631" s="71"/>
      <c r="R631" s="71"/>
      <c r="S631" s="71"/>
      <c r="T631" s="71"/>
      <c r="U631" s="71"/>
      <c r="X631" s="71"/>
      <c r="Y631" s="71"/>
      <c r="Z631" s="71"/>
      <c r="AA631" s="71"/>
      <c r="AC631" s="71"/>
      <c r="AF631" s="15">
        <v>95</v>
      </c>
      <c r="BE631" s="71"/>
      <c r="BF631" s="71"/>
      <c r="BH631" s="15">
        <v>42.79</v>
      </c>
      <c r="BI631" s="71"/>
      <c r="BQ631" s="71"/>
      <c r="BX631" s="15">
        <v>42.84</v>
      </c>
      <c r="CA631" s="71"/>
      <c r="CD631" s="71"/>
      <c r="CE631" s="71"/>
      <c r="CF631" s="71"/>
      <c r="CG631" s="71"/>
      <c r="CI631" s="71"/>
      <c r="CQ631" s="71"/>
      <c r="CR631" s="71"/>
      <c r="CS631" s="73">
        <v>68.94</v>
      </c>
      <c r="CT631" s="16">
        <v>60.84</v>
      </c>
    </row>
    <row r="632" spans="1:98">
      <c r="A632" s="71">
        <v>37975</v>
      </c>
      <c r="D632" s="71"/>
      <c r="G632" s="71"/>
      <c r="L632" s="71"/>
      <c r="M632" s="71"/>
      <c r="R632" s="71"/>
      <c r="S632" s="71"/>
      <c r="T632" s="71"/>
      <c r="U632" s="71"/>
      <c r="X632" s="71"/>
      <c r="Y632" s="71"/>
      <c r="Z632" s="71"/>
      <c r="AA632" s="71"/>
      <c r="AC632" s="71"/>
      <c r="AF632" s="15">
        <v>89</v>
      </c>
      <c r="BE632" s="71"/>
      <c r="BF632" s="71"/>
      <c r="BH632" s="15">
        <v>42.36</v>
      </c>
      <c r="BI632" s="71"/>
      <c r="BQ632" s="71"/>
      <c r="BX632" s="15">
        <v>39.450000000000003</v>
      </c>
      <c r="CA632" s="71"/>
      <c r="CD632" s="71"/>
      <c r="CE632" s="71"/>
      <c r="CF632" s="71"/>
      <c r="CG632" s="71"/>
      <c r="CI632" s="71"/>
      <c r="CQ632" s="71"/>
      <c r="CR632" s="71"/>
      <c r="CS632" s="73">
        <v>66.099999999999994</v>
      </c>
      <c r="CT632" s="16">
        <v>59.1</v>
      </c>
    </row>
    <row r="633" spans="1:98">
      <c r="A633" s="71">
        <v>37982</v>
      </c>
      <c r="D633" s="71"/>
      <c r="G633" s="71"/>
      <c r="L633" s="71"/>
      <c r="M633" s="71"/>
      <c r="R633" s="71"/>
      <c r="S633" s="71"/>
      <c r="T633" s="71"/>
      <c r="U633" s="71"/>
      <c r="X633" s="71"/>
      <c r="Y633" s="71"/>
      <c r="Z633" s="71"/>
      <c r="AA633" s="71"/>
      <c r="AC633" s="71"/>
      <c r="BE633" s="71"/>
      <c r="BF633" s="71"/>
      <c r="BH633" s="15">
        <v>42</v>
      </c>
      <c r="BI633" s="71"/>
      <c r="BQ633" s="71"/>
      <c r="BX633" s="15">
        <v>38</v>
      </c>
      <c r="CA633" s="71"/>
      <c r="CD633" s="71"/>
      <c r="CE633" s="71"/>
      <c r="CF633" s="71"/>
      <c r="CG633" s="71"/>
      <c r="CI633" s="71"/>
      <c r="CQ633" s="71"/>
      <c r="CR633" s="71"/>
      <c r="CS633" s="73">
        <v>64.5</v>
      </c>
      <c r="CT633" s="16">
        <v>58.5</v>
      </c>
    </row>
    <row r="634" spans="1:98">
      <c r="A634" s="71">
        <v>37989</v>
      </c>
      <c r="D634" s="71"/>
      <c r="G634" s="71"/>
      <c r="L634" s="71"/>
      <c r="M634" s="71"/>
      <c r="R634" s="71"/>
      <c r="S634" s="71"/>
      <c r="T634" s="71"/>
      <c r="U634" s="71"/>
      <c r="X634" s="71"/>
      <c r="Y634" s="71"/>
      <c r="Z634" s="71"/>
      <c r="AA634" s="71"/>
      <c r="AC634" s="71"/>
      <c r="BE634" s="71"/>
      <c r="BF634" s="71"/>
      <c r="BH634" s="15">
        <v>41.67</v>
      </c>
      <c r="BI634" s="71"/>
      <c r="BQ634" s="71"/>
      <c r="BX634" s="15">
        <v>38</v>
      </c>
      <c r="CA634" s="71"/>
      <c r="CD634" s="71"/>
      <c r="CE634" s="71"/>
      <c r="CF634" s="71"/>
      <c r="CG634" s="71"/>
      <c r="CI634" s="71"/>
      <c r="CQ634" s="71"/>
      <c r="CR634" s="71"/>
      <c r="CS634" s="73">
        <v>64</v>
      </c>
      <c r="CT634" s="16">
        <v>58.5</v>
      </c>
    </row>
    <row r="635" spans="1:98">
      <c r="A635" s="71">
        <v>37996</v>
      </c>
      <c r="D635" s="71"/>
      <c r="G635" s="71"/>
      <c r="L635" s="71"/>
      <c r="M635" s="71"/>
      <c r="R635" s="71"/>
      <c r="S635" s="71"/>
      <c r="T635" s="71"/>
      <c r="U635" s="71"/>
      <c r="X635" s="71"/>
      <c r="Y635" s="71"/>
      <c r="Z635" s="71"/>
      <c r="AA635" s="71"/>
      <c r="AC635" s="71"/>
      <c r="AF635" s="15">
        <v>89</v>
      </c>
      <c r="BE635" s="71"/>
      <c r="BF635" s="71"/>
      <c r="BH635" s="15">
        <v>41.14</v>
      </c>
      <c r="BI635" s="71"/>
      <c r="BQ635" s="71"/>
      <c r="BX635" s="15">
        <v>38.42</v>
      </c>
      <c r="CA635" s="71"/>
      <c r="CD635" s="71"/>
      <c r="CE635" s="71"/>
      <c r="CF635" s="71"/>
      <c r="CG635" s="71"/>
      <c r="CI635" s="71"/>
      <c r="CQ635" s="71"/>
      <c r="CR635" s="71"/>
      <c r="CS635" s="73">
        <v>65</v>
      </c>
      <c r="CT635" s="16">
        <v>58.5</v>
      </c>
    </row>
    <row r="636" spans="1:98">
      <c r="A636" s="71">
        <v>38003</v>
      </c>
      <c r="D636" s="71"/>
      <c r="G636" s="71"/>
      <c r="L636" s="71"/>
      <c r="M636" s="71"/>
      <c r="R636" s="71"/>
      <c r="S636" s="71"/>
      <c r="T636" s="71"/>
      <c r="U636" s="71"/>
      <c r="X636" s="71"/>
      <c r="Y636" s="71"/>
      <c r="Z636" s="71"/>
      <c r="AA636" s="71"/>
      <c r="AC636" s="71"/>
      <c r="AF636" s="15">
        <v>85</v>
      </c>
      <c r="BE636" s="71"/>
      <c r="BF636" s="71"/>
      <c r="BH636" s="15">
        <v>42</v>
      </c>
      <c r="BI636" s="71"/>
      <c r="BQ636" s="71"/>
      <c r="BX636" s="15">
        <v>35.79</v>
      </c>
      <c r="CA636" s="71"/>
      <c r="CD636" s="71"/>
      <c r="CE636" s="71"/>
      <c r="CF636" s="71"/>
      <c r="CG636" s="71"/>
      <c r="CI636" s="71"/>
      <c r="CQ636" s="71"/>
      <c r="CR636" s="71"/>
      <c r="CS636" s="73">
        <v>63</v>
      </c>
      <c r="CT636" s="16">
        <v>60</v>
      </c>
    </row>
    <row r="637" spans="1:98">
      <c r="A637" s="71">
        <v>38010</v>
      </c>
      <c r="D637" s="71"/>
      <c r="G637" s="71"/>
      <c r="L637" s="71"/>
      <c r="M637" s="71"/>
      <c r="R637" s="71"/>
      <c r="S637" s="71"/>
      <c r="T637" s="71"/>
      <c r="U637" s="71"/>
      <c r="X637" s="71"/>
      <c r="Y637" s="71"/>
      <c r="Z637" s="71"/>
      <c r="AA637" s="71"/>
      <c r="AC637" s="71"/>
      <c r="AF637" s="15">
        <v>91.38</v>
      </c>
      <c r="BE637" s="71"/>
      <c r="BF637" s="71"/>
      <c r="BH637" s="15">
        <v>41.99</v>
      </c>
      <c r="BI637" s="71"/>
      <c r="BQ637" s="71"/>
      <c r="BX637" s="15">
        <v>35.71</v>
      </c>
      <c r="CA637" s="71"/>
      <c r="CD637" s="71"/>
      <c r="CE637" s="71"/>
      <c r="CF637" s="71"/>
      <c r="CG637" s="71"/>
      <c r="CI637" s="71"/>
      <c r="CQ637" s="71"/>
      <c r="CR637" s="71"/>
      <c r="CS637" s="73">
        <v>61.5</v>
      </c>
      <c r="CT637" s="16">
        <v>59</v>
      </c>
    </row>
    <row r="638" spans="1:98">
      <c r="A638" s="71">
        <v>38017</v>
      </c>
      <c r="D638" s="71"/>
      <c r="G638" s="71"/>
      <c r="L638" s="71"/>
      <c r="M638" s="71"/>
      <c r="R638" s="71"/>
      <c r="S638" s="71"/>
      <c r="T638" s="71"/>
      <c r="U638" s="71"/>
      <c r="X638" s="71"/>
      <c r="Y638" s="71"/>
      <c r="Z638" s="71"/>
      <c r="AA638" s="71"/>
      <c r="AC638" s="71"/>
      <c r="AF638" s="15">
        <v>91</v>
      </c>
      <c r="BE638" s="71"/>
      <c r="BF638" s="71"/>
      <c r="BH638" s="15">
        <v>43.74</v>
      </c>
      <c r="BI638" s="71"/>
      <c r="BQ638" s="71"/>
      <c r="BX638" s="15">
        <v>36.659999999999997</v>
      </c>
      <c r="CA638" s="71"/>
      <c r="CD638" s="71"/>
      <c r="CE638" s="71"/>
      <c r="CF638" s="71"/>
      <c r="CG638" s="71"/>
      <c r="CI638" s="71"/>
      <c r="CQ638" s="71"/>
      <c r="CR638" s="71"/>
      <c r="CS638" s="73">
        <v>61.5</v>
      </c>
      <c r="CT638" s="16">
        <v>59</v>
      </c>
    </row>
    <row r="639" spans="1:98">
      <c r="A639" s="71">
        <v>38024</v>
      </c>
      <c r="D639" s="71"/>
      <c r="G639" s="71"/>
      <c r="L639" s="71"/>
      <c r="M639" s="71"/>
      <c r="R639" s="71"/>
      <c r="S639" s="71"/>
      <c r="T639" s="71"/>
      <c r="U639" s="71"/>
      <c r="X639" s="71"/>
      <c r="Y639" s="71"/>
      <c r="Z639" s="71"/>
      <c r="AA639" s="71"/>
      <c r="AC639" s="71"/>
      <c r="AF639" s="15">
        <v>91</v>
      </c>
      <c r="BE639" s="71"/>
      <c r="BF639" s="71"/>
      <c r="BH639" s="15">
        <v>48</v>
      </c>
      <c r="BI639" s="71"/>
      <c r="BQ639" s="71"/>
      <c r="BX639" s="15">
        <v>38</v>
      </c>
      <c r="CA639" s="71"/>
      <c r="CD639" s="71"/>
      <c r="CE639" s="71"/>
      <c r="CF639" s="71"/>
      <c r="CG639" s="71"/>
      <c r="CI639" s="71"/>
      <c r="CQ639" s="71"/>
      <c r="CR639" s="71"/>
      <c r="CS639" s="73">
        <v>61.5</v>
      </c>
      <c r="CT639" s="16">
        <v>58.7</v>
      </c>
    </row>
    <row r="640" spans="1:98">
      <c r="A640" s="71">
        <v>38031</v>
      </c>
      <c r="D640" s="71"/>
      <c r="G640" s="71"/>
      <c r="L640" s="71"/>
      <c r="M640" s="71"/>
      <c r="R640" s="71"/>
      <c r="S640" s="71"/>
      <c r="T640" s="71"/>
      <c r="U640" s="71"/>
      <c r="X640" s="71"/>
      <c r="Y640" s="71"/>
      <c r="Z640" s="71"/>
      <c r="AA640" s="71"/>
      <c r="AC640" s="71"/>
      <c r="AF640" s="15">
        <v>90</v>
      </c>
      <c r="BE640" s="71"/>
      <c r="BF640" s="71"/>
      <c r="BH640" s="15">
        <v>52.7</v>
      </c>
      <c r="BI640" s="71"/>
      <c r="BQ640" s="71"/>
      <c r="BX640" s="15">
        <v>42</v>
      </c>
      <c r="CA640" s="71"/>
      <c r="CD640" s="71"/>
      <c r="CE640" s="71"/>
      <c r="CF640" s="71"/>
      <c r="CG640" s="71"/>
      <c r="CI640" s="71"/>
      <c r="CQ640" s="71"/>
      <c r="CR640" s="71"/>
      <c r="CS640" s="73">
        <v>61.5</v>
      </c>
      <c r="CT640" s="16">
        <v>58.5</v>
      </c>
    </row>
    <row r="641" spans="1:98">
      <c r="A641" s="71">
        <v>38038</v>
      </c>
      <c r="D641" s="71"/>
      <c r="G641" s="71"/>
      <c r="L641" s="71"/>
      <c r="M641" s="71"/>
      <c r="R641" s="71"/>
      <c r="S641" s="71"/>
      <c r="T641" s="71"/>
      <c r="U641" s="71"/>
      <c r="X641" s="71"/>
      <c r="Y641" s="71"/>
      <c r="Z641" s="71"/>
      <c r="AA641" s="71"/>
      <c r="AC641" s="71"/>
      <c r="AF641" s="15">
        <v>90.79</v>
      </c>
      <c r="BE641" s="71"/>
      <c r="BF641" s="71"/>
      <c r="BH641" s="15">
        <v>55.68</v>
      </c>
      <c r="BI641" s="71"/>
      <c r="BQ641" s="71"/>
      <c r="BX641" s="15">
        <v>41.67</v>
      </c>
      <c r="CA641" s="71"/>
      <c r="CD641" s="71"/>
      <c r="CE641" s="71"/>
      <c r="CF641" s="71"/>
      <c r="CG641" s="71"/>
      <c r="CI641" s="71"/>
      <c r="CQ641" s="71"/>
      <c r="CR641" s="71"/>
      <c r="CS641" s="73">
        <v>61.5</v>
      </c>
      <c r="CT641" s="16">
        <v>58.63</v>
      </c>
    </row>
    <row r="642" spans="1:98">
      <c r="A642" s="71">
        <v>38045</v>
      </c>
      <c r="D642" s="71"/>
      <c r="G642" s="71"/>
      <c r="L642" s="71"/>
      <c r="M642" s="71"/>
      <c r="R642" s="71"/>
      <c r="S642" s="71"/>
      <c r="T642" s="71"/>
      <c r="U642" s="71"/>
      <c r="X642" s="71"/>
      <c r="Y642" s="71"/>
      <c r="Z642" s="71"/>
      <c r="AA642" s="71"/>
      <c r="AC642" s="71"/>
      <c r="BE642" s="71"/>
      <c r="BF642" s="71"/>
      <c r="BH642" s="15">
        <v>55.78</v>
      </c>
      <c r="BI642" s="71"/>
      <c r="BQ642" s="71"/>
      <c r="BX642" s="15">
        <v>45.81</v>
      </c>
      <c r="CA642" s="71"/>
      <c r="CD642" s="71"/>
      <c r="CE642" s="71"/>
      <c r="CF642" s="71"/>
      <c r="CG642" s="71"/>
      <c r="CI642" s="71"/>
      <c r="CQ642" s="71"/>
      <c r="CR642" s="71"/>
      <c r="CS642" s="73">
        <v>61.9</v>
      </c>
      <c r="CT642" s="16">
        <v>61.5</v>
      </c>
    </row>
    <row r="643" spans="1:98">
      <c r="A643" s="71">
        <v>38052</v>
      </c>
      <c r="D643" s="71"/>
      <c r="G643" s="71"/>
      <c r="L643" s="71"/>
      <c r="M643" s="71"/>
      <c r="R643" s="71"/>
      <c r="S643" s="71"/>
      <c r="T643" s="71"/>
      <c r="U643" s="71"/>
      <c r="X643" s="71"/>
      <c r="Y643" s="71"/>
      <c r="Z643" s="71"/>
      <c r="AA643" s="71"/>
      <c r="AC643" s="71"/>
      <c r="AF643" s="15">
        <v>91.34</v>
      </c>
      <c r="BE643" s="71"/>
      <c r="BF643" s="71"/>
      <c r="BH643" s="15">
        <v>54.72</v>
      </c>
      <c r="BI643" s="71"/>
      <c r="BQ643" s="71"/>
      <c r="BX643" s="15">
        <v>46.29</v>
      </c>
      <c r="CA643" s="71"/>
      <c r="CD643" s="71"/>
      <c r="CE643" s="71"/>
      <c r="CF643" s="71"/>
      <c r="CG643" s="71"/>
      <c r="CI643" s="71"/>
      <c r="CQ643" s="71"/>
      <c r="CR643" s="71"/>
      <c r="CS643" s="73">
        <v>62.7</v>
      </c>
      <c r="CT643" s="16">
        <v>61.4</v>
      </c>
    </row>
    <row r="644" spans="1:98">
      <c r="A644" s="71">
        <v>38059</v>
      </c>
      <c r="D644" s="71"/>
      <c r="G644" s="71"/>
      <c r="L644" s="71"/>
      <c r="M644" s="71"/>
      <c r="R644" s="71"/>
      <c r="S644" s="71"/>
      <c r="T644" s="71"/>
      <c r="U644" s="71"/>
      <c r="X644" s="71"/>
      <c r="Y644" s="71"/>
      <c r="Z644" s="71"/>
      <c r="AA644" s="71"/>
      <c r="AC644" s="71"/>
      <c r="AF644" s="15">
        <v>91</v>
      </c>
      <c r="BE644" s="71"/>
      <c r="BF644" s="71"/>
      <c r="BH644" s="15">
        <v>52.77</v>
      </c>
      <c r="BI644" s="71"/>
      <c r="BQ644" s="71"/>
      <c r="BX644" s="15">
        <v>46.81</v>
      </c>
      <c r="CA644" s="71"/>
      <c r="CD644" s="71"/>
      <c r="CE644" s="71"/>
      <c r="CF644" s="71"/>
      <c r="CG644" s="71"/>
      <c r="CI644" s="71"/>
      <c r="CQ644" s="71"/>
      <c r="CR644" s="71"/>
      <c r="CS644" s="73">
        <v>61.43</v>
      </c>
      <c r="CT644" s="16">
        <v>59</v>
      </c>
    </row>
    <row r="645" spans="1:98">
      <c r="A645" s="71">
        <v>38066</v>
      </c>
      <c r="D645" s="71"/>
      <c r="G645" s="71"/>
      <c r="L645" s="71"/>
      <c r="M645" s="71"/>
      <c r="R645" s="71"/>
      <c r="S645" s="71"/>
      <c r="T645" s="71"/>
      <c r="U645" s="71"/>
      <c r="X645" s="71"/>
      <c r="Y645" s="71"/>
      <c r="Z645" s="71"/>
      <c r="AA645" s="71"/>
      <c r="AC645" s="71"/>
      <c r="AF645" s="15">
        <v>92.1</v>
      </c>
      <c r="BE645" s="71"/>
      <c r="BF645" s="71"/>
      <c r="BH645" s="15">
        <v>47.54</v>
      </c>
      <c r="BI645" s="71"/>
      <c r="BQ645" s="71"/>
      <c r="BX645" s="15">
        <v>47</v>
      </c>
      <c r="CA645" s="71"/>
      <c r="CD645" s="71"/>
      <c r="CE645" s="71"/>
      <c r="CF645" s="71"/>
      <c r="CG645" s="71"/>
      <c r="CI645" s="71"/>
      <c r="CQ645" s="71"/>
      <c r="CR645" s="71"/>
      <c r="CS645" s="73">
        <v>62.5</v>
      </c>
      <c r="CT645" s="16">
        <v>60</v>
      </c>
    </row>
    <row r="646" spans="1:98">
      <c r="A646" s="71">
        <v>38073</v>
      </c>
      <c r="D646" s="71"/>
      <c r="G646" s="71"/>
      <c r="L646" s="71"/>
      <c r="M646" s="71"/>
      <c r="R646" s="71"/>
      <c r="S646" s="71"/>
      <c r="T646" s="71"/>
      <c r="U646" s="71"/>
      <c r="X646" s="71"/>
      <c r="Y646" s="71"/>
      <c r="Z646" s="71"/>
      <c r="AA646" s="71"/>
      <c r="AC646" s="71"/>
      <c r="AF646" s="15">
        <v>91</v>
      </c>
      <c r="BE646" s="71"/>
      <c r="BF646" s="71"/>
      <c r="BH646" s="15">
        <v>38.79</v>
      </c>
      <c r="BI646" s="71"/>
      <c r="BQ646" s="71"/>
      <c r="BX646" s="15">
        <v>46.05</v>
      </c>
      <c r="CA646" s="71"/>
      <c r="CD646" s="71"/>
      <c r="CE646" s="71"/>
      <c r="CF646" s="71"/>
      <c r="CG646" s="71"/>
      <c r="CI646" s="71"/>
      <c r="CQ646" s="71"/>
      <c r="CR646" s="71"/>
      <c r="CS646" s="73">
        <v>61</v>
      </c>
      <c r="CT646" s="16">
        <v>59</v>
      </c>
    </row>
    <row r="647" spans="1:98">
      <c r="A647" s="71">
        <v>38080</v>
      </c>
      <c r="D647" s="71"/>
      <c r="G647" s="71"/>
      <c r="L647" s="71"/>
      <c r="M647" s="71"/>
      <c r="R647" s="71"/>
      <c r="S647" s="71"/>
      <c r="T647" s="71"/>
      <c r="U647" s="71"/>
      <c r="X647" s="71"/>
      <c r="Y647" s="71"/>
      <c r="Z647" s="71"/>
      <c r="AA647" s="71"/>
      <c r="AC647" s="71"/>
      <c r="AF647" s="15">
        <v>93.12</v>
      </c>
      <c r="BE647" s="71"/>
      <c r="BF647" s="71"/>
      <c r="BH647" s="15">
        <v>34.65</v>
      </c>
      <c r="BI647" s="71"/>
      <c r="BQ647" s="71"/>
      <c r="BX647" s="15">
        <v>46.6</v>
      </c>
      <c r="CA647" s="71"/>
      <c r="CD647" s="71"/>
      <c r="CE647" s="71"/>
      <c r="CF647" s="71"/>
      <c r="CG647" s="71"/>
      <c r="CI647" s="71"/>
      <c r="CQ647" s="71"/>
      <c r="CR647" s="71"/>
      <c r="CS647" s="73">
        <v>63.6</v>
      </c>
      <c r="CT647" s="16">
        <v>61.17</v>
      </c>
    </row>
    <row r="648" spans="1:98">
      <c r="A648" s="71">
        <v>38087</v>
      </c>
      <c r="D648" s="71"/>
      <c r="G648" s="71"/>
      <c r="L648" s="71"/>
      <c r="M648" s="71"/>
      <c r="R648" s="71"/>
      <c r="S648" s="71"/>
      <c r="T648" s="71"/>
      <c r="U648" s="71"/>
      <c r="X648" s="71"/>
      <c r="Y648" s="71"/>
      <c r="Z648" s="71"/>
      <c r="AA648" s="71"/>
      <c r="AC648" s="71"/>
      <c r="BE648" s="71"/>
      <c r="BF648" s="71"/>
      <c r="BH648" s="15">
        <v>31.19</v>
      </c>
      <c r="BI648" s="71"/>
      <c r="BQ648" s="71"/>
      <c r="BX648" s="15">
        <v>47</v>
      </c>
      <c r="CA648" s="71"/>
      <c r="CD648" s="71"/>
      <c r="CE648" s="71"/>
      <c r="CF648" s="71"/>
      <c r="CG648" s="71"/>
      <c r="CI648" s="71"/>
      <c r="CQ648" s="71"/>
      <c r="CR648" s="71"/>
      <c r="CS648" s="73">
        <v>64</v>
      </c>
      <c r="CT648" s="16">
        <v>64</v>
      </c>
    </row>
    <row r="649" spans="1:98">
      <c r="A649" s="71">
        <v>38094</v>
      </c>
      <c r="D649" s="71"/>
      <c r="G649" s="71"/>
      <c r="L649" s="71"/>
      <c r="M649" s="71"/>
      <c r="R649" s="71"/>
      <c r="S649" s="71"/>
      <c r="T649" s="71"/>
      <c r="U649" s="71"/>
      <c r="X649" s="71"/>
      <c r="Y649" s="71"/>
      <c r="Z649" s="71"/>
      <c r="AA649" s="71"/>
      <c r="AC649" s="71"/>
      <c r="AF649" s="15">
        <v>94.14</v>
      </c>
      <c r="BE649" s="71"/>
      <c r="BF649" s="71"/>
      <c r="BH649" s="15">
        <v>30.19</v>
      </c>
      <c r="BI649" s="71"/>
      <c r="BQ649" s="71"/>
      <c r="BX649" s="15">
        <v>45.84</v>
      </c>
      <c r="CA649" s="71"/>
      <c r="CD649" s="71"/>
      <c r="CE649" s="71"/>
      <c r="CF649" s="71"/>
      <c r="CG649" s="71"/>
      <c r="CI649" s="71"/>
      <c r="CQ649" s="71"/>
      <c r="CR649" s="71"/>
      <c r="CS649" s="73">
        <v>64</v>
      </c>
      <c r="CT649" s="16">
        <v>62</v>
      </c>
    </row>
    <row r="650" spans="1:98">
      <c r="A650" s="71">
        <v>38101</v>
      </c>
      <c r="D650" s="71"/>
      <c r="G650" s="71"/>
      <c r="L650" s="71"/>
      <c r="M650" s="71"/>
      <c r="R650" s="71"/>
      <c r="S650" s="71"/>
      <c r="T650" s="71"/>
      <c r="U650" s="71"/>
      <c r="X650" s="71"/>
      <c r="Y650" s="71"/>
      <c r="Z650" s="71"/>
      <c r="AA650" s="71"/>
      <c r="AC650" s="71"/>
      <c r="AF650" s="15">
        <v>93</v>
      </c>
      <c r="BE650" s="71"/>
      <c r="BF650" s="71"/>
      <c r="BH650" s="15">
        <v>30.97</v>
      </c>
      <c r="BI650" s="71"/>
      <c r="BQ650" s="71"/>
      <c r="BX650" s="15">
        <v>46.17</v>
      </c>
      <c r="CA650" s="71"/>
      <c r="CD650" s="71"/>
      <c r="CE650" s="71"/>
      <c r="CF650" s="71"/>
      <c r="CG650" s="71"/>
      <c r="CI650" s="71"/>
      <c r="CQ650" s="71"/>
      <c r="CR650" s="71"/>
      <c r="CS650" s="73">
        <v>64.599999999999994</v>
      </c>
      <c r="CT650" s="16">
        <v>64.900000000000006</v>
      </c>
    </row>
    <row r="651" spans="1:98">
      <c r="A651" s="71">
        <v>38108</v>
      </c>
      <c r="D651" s="71"/>
      <c r="G651" s="71"/>
      <c r="L651" s="71"/>
      <c r="M651" s="71"/>
      <c r="R651" s="71"/>
      <c r="S651" s="71"/>
      <c r="T651" s="71"/>
      <c r="U651" s="71"/>
      <c r="X651" s="71"/>
      <c r="Y651" s="71"/>
      <c r="Z651" s="71"/>
      <c r="AA651" s="71"/>
      <c r="AC651" s="71"/>
      <c r="AF651" s="15">
        <v>93</v>
      </c>
      <c r="BE651" s="71"/>
      <c r="BF651" s="71"/>
      <c r="BH651" s="15">
        <v>32.44</v>
      </c>
      <c r="BI651" s="71"/>
      <c r="BQ651" s="71"/>
      <c r="BX651" s="15">
        <v>46.6</v>
      </c>
      <c r="CA651" s="71"/>
      <c r="CD651" s="71"/>
      <c r="CE651" s="71"/>
      <c r="CF651" s="71"/>
      <c r="CG651" s="71"/>
      <c r="CI651" s="71"/>
      <c r="CQ651" s="71"/>
      <c r="CR651" s="71"/>
      <c r="CS651" s="73">
        <v>65.2</v>
      </c>
      <c r="CT651" s="16">
        <v>66.5</v>
      </c>
    </row>
    <row r="652" spans="1:98">
      <c r="A652" s="71">
        <v>38115</v>
      </c>
      <c r="D652" s="71"/>
      <c r="G652" s="71"/>
      <c r="L652" s="71"/>
      <c r="M652" s="71"/>
      <c r="R652" s="71"/>
      <c r="S652" s="71"/>
      <c r="T652" s="71"/>
      <c r="U652" s="71"/>
      <c r="X652" s="71"/>
      <c r="Y652" s="71"/>
      <c r="Z652" s="71"/>
      <c r="AA652" s="71"/>
      <c r="AC652" s="71"/>
      <c r="AF652" s="15">
        <v>94.4</v>
      </c>
      <c r="BE652" s="71"/>
      <c r="BF652" s="71"/>
      <c r="BH652" s="15">
        <v>34.770000000000003</v>
      </c>
      <c r="BI652" s="71"/>
      <c r="BQ652" s="71"/>
      <c r="BX652" s="15">
        <v>46.53</v>
      </c>
      <c r="CA652" s="71"/>
      <c r="CD652" s="71"/>
      <c r="CE652" s="71"/>
      <c r="CF652" s="71"/>
      <c r="CG652" s="71"/>
      <c r="CI652" s="71"/>
      <c r="CQ652" s="71"/>
      <c r="CR652" s="71"/>
      <c r="CS652" s="73">
        <v>66.14</v>
      </c>
      <c r="CT652" s="16">
        <v>67.069999999999993</v>
      </c>
    </row>
    <row r="653" spans="1:98">
      <c r="A653" s="71">
        <v>38122</v>
      </c>
      <c r="D653" s="71"/>
      <c r="G653" s="71"/>
      <c r="L653" s="71"/>
      <c r="M653" s="71"/>
      <c r="R653" s="71"/>
      <c r="S653" s="71"/>
      <c r="T653" s="71"/>
      <c r="U653" s="71"/>
      <c r="X653" s="71"/>
      <c r="Y653" s="71"/>
      <c r="Z653" s="71"/>
      <c r="AA653" s="71"/>
      <c r="AC653" s="71"/>
      <c r="AF653" s="15">
        <v>94</v>
      </c>
      <c r="BE653" s="71"/>
      <c r="BF653" s="71"/>
      <c r="BH653" s="15">
        <v>34.549999999999997</v>
      </c>
      <c r="BI653" s="71"/>
      <c r="BQ653" s="71"/>
      <c r="BX653" s="15">
        <v>44.77</v>
      </c>
      <c r="CA653" s="71"/>
      <c r="CD653" s="71"/>
      <c r="CE653" s="71"/>
      <c r="CF653" s="71"/>
      <c r="CG653" s="71"/>
      <c r="CI653" s="71"/>
      <c r="CQ653" s="71"/>
      <c r="CR653" s="71"/>
      <c r="CS653" s="73">
        <v>66.2</v>
      </c>
      <c r="CT653" s="16">
        <v>67.099999999999994</v>
      </c>
    </row>
    <row r="654" spans="1:98">
      <c r="A654" s="71">
        <v>38129</v>
      </c>
      <c r="D654" s="71"/>
      <c r="G654" s="71"/>
      <c r="L654" s="71"/>
      <c r="M654" s="71"/>
      <c r="R654" s="71"/>
      <c r="S654" s="71"/>
      <c r="T654" s="71"/>
      <c r="U654" s="71"/>
      <c r="X654" s="71"/>
      <c r="Y654" s="71"/>
      <c r="Z654" s="71"/>
      <c r="AA654" s="71"/>
      <c r="AC654" s="71"/>
      <c r="AF654" s="15">
        <v>93</v>
      </c>
      <c r="BE654" s="71"/>
      <c r="BF654" s="71"/>
      <c r="BH654" s="15">
        <v>34.14</v>
      </c>
      <c r="BI654" s="71"/>
      <c r="BQ654" s="71"/>
      <c r="BX654" s="15">
        <v>43.73</v>
      </c>
      <c r="CA654" s="71"/>
      <c r="CD654" s="71"/>
      <c r="CE654" s="71"/>
      <c r="CF654" s="71"/>
      <c r="CG654" s="71"/>
      <c r="CI654" s="71"/>
      <c r="CQ654" s="71"/>
      <c r="CR654" s="71"/>
      <c r="CS654" s="73">
        <v>67</v>
      </c>
      <c r="CT654" s="16">
        <v>67.38</v>
      </c>
    </row>
    <row r="655" spans="1:98">
      <c r="A655" s="71">
        <v>38136</v>
      </c>
      <c r="D655" s="71"/>
      <c r="G655" s="71"/>
      <c r="L655" s="71"/>
      <c r="M655" s="71"/>
      <c r="R655" s="71"/>
      <c r="S655" s="71"/>
      <c r="T655" s="71"/>
      <c r="U655" s="71"/>
      <c r="X655" s="71"/>
      <c r="Y655" s="71"/>
      <c r="Z655" s="71"/>
      <c r="AA655" s="71"/>
      <c r="AC655" s="71"/>
      <c r="BE655" s="71"/>
      <c r="BF655" s="71"/>
      <c r="BH655" s="15">
        <v>34.31</v>
      </c>
      <c r="BI655" s="71"/>
      <c r="BQ655" s="71"/>
      <c r="BX655" s="15">
        <v>45.09</v>
      </c>
      <c r="CA655" s="71"/>
      <c r="CD655" s="71"/>
      <c r="CE655" s="71"/>
      <c r="CF655" s="71"/>
      <c r="CG655" s="71"/>
      <c r="CI655" s="71"/>
      <c r="CQ655" s="71"/>
      <c r="CR655" s="71"/>
      <c r="CS655" s="73">
        <v>67.5</v>
      </c>
      <c r="CT655" s="16">
        <v>67.5</v>
      </c>
    </row>
    <row r="656" spans="1:98">
      <c r="A656" s="71">
        <v>38143</v>
      </c>
      <c r="D656" s="71"/>
      <c r="G656" s="71"/>
      <c r="L656" s="71"/>
      <c r="M656" s="71"/>
      <c r="R656" s="71"/>
      <c r="S656" s="71"/>
      <c r="T656" s="71"/>
      <c r="U656" s="71"/>
      <c r="X656" s="71"/>
      <c r="Y656" s="71"/>
      <c r="Z656" s="71"/>
      <c r="AA656" s="71"/>
      <c r="AC656" s="71"/>
      <c r="AF656" s="15">
        <v>92.71</v>
      </c>
      <c r="BE656" s="71"/>
      <c r="BF656" s="71"/>
      <c r="BH656" s="15">
        <v>33.380000000000003</v>
      </c>
      <c r="BI656" s="71"/>
      <c r="BQ656" s="71"/>
      <c r="BX656" s="15">
        <v>37.97</v>
      </c>
      <c r="CA656" s="71"/>
      <c r="CD656" s="71"/>
      <c r="CE656" s="71"/>
      <c r="CF656" s="71"/>
      <c r="CG656" s="71"/>
      <c r="CI656" s="71"/>
      <c r="CQ656" s="71"/>
      <c r="CR656" s="71"/>
      <c r="CS656" s="73">
        <v>66.5</v>
      </c>
      <c r="CT656" s="16">
        <v>67</v>
      </c>
    </row>
    <row r="657" spans="1:98">
      <c r="A657" s="71">
        <v>38150</v>
      </c>
      <c r="D657" s="71"/>
      <c r="G657" s="71"/>
      <c r="L657" s="71"/>
      <c r="M657" s="71"/>
      <c r="R657" s="71"/>
      <c r="S657" s="71"/>
      <c r="T657" s="71"/>
      <c r="U657" s="71"/>
      <c r="X657" s="71"/>
      <c r="Y657" s="71"/>
      <c r="Z657" s="71"/>
      <c r="AA657" s="71"/>
      <c r="AC657" s="71"/>
      <c r="BE657" s="71"/>
      <c r="BF657" s="71"/>
      <c r="BH657" s="15">
        <v>33.36</v>
      </c>
      <c r="BI657" s="71"/>
      <c r="BQ657" s="71"/>
      <c r="BX657" s="15">
        <v>36.53</v>
      </c>
      <c r="CA657" s="71"/>
      <c r="CD657" s="71"/>
      <c r="CE657" s="71"/>
      <c r="CF657" s="71"/>
      <c r="CG657" s="71"/>
      <c r="CI657" s="71"/>
      <c r="CQ657" s="71"/>
      <c r="CR657" s="71"/>
      <c r="CS657" s="73">
        <v>68.5</v>
      </c>
      <c r="CT657" s="16">
        <v>68.63</v>
      </c>
    </row>
    <row r="658" spans="1:98">
      <c r="A658" s="71">
        <v>38157</v>
      </c>
      <c r="D658" s="71"/>
      <c r="G658" s="71"/>
      <c r="L658" s="71"/>
      <c r="M658" s="71"/>
      <c r="R658" s="71"/>
      <c r="S658" s="71"/>
      <c r="T658" s="71"/>
      <c r="U658" s="71"/>
      <c r="X658" s="71"/>
      <c r="Y658" s="71"/>
      <c r="Z658" s="71"/>
      <c r="AA658" s="71"/>
      <c r="AC658" s="71"/>
      <c r="AF658" s="15">
        <v>95.57</v>
      </c>
      <c r="BE658" s="71"/>
      <c r="BF658" s="71"/>
      <c r="BH658" s="15">
        <v>33.25</v>
      </c>
      <c r="BI658" s="71"/>
      <c r="BQ658" s="71"/>
      <c r="BX658" s="15">
        <v>35.25</v>
      </c>
      <c r="CA658" s="71"/>
      <c r="CD658" s="71"/>
      <c r="CE658" s="71"/>
      <c r="CF658" s="71"/>
      <c r="CG658" s="71"/>
      <c r="CI658" s="71"/>
      <c r="CQ658" s="71"/>
      <c r="CR658" s="71"/>
      <c r="CS658" s="73">
        <v>68.900000000000006</v>
      </c>
      <c r="CT658" s="16">
        <v>69.099999999999994</v>
      </c>
    </row>
    <row r="659" spans="1:98">
      <c r="A659" s="71">
        <v>38164</v>
      </c>
      <c r="D659" s="71"/>
      <c r="G659" s="71"/>
      <c r="L659" s="71"/>
      <c r="M659" s="71"/>
      <c r="R659" s="71"/>
      <c r="S659" s="71"/>
      <c r="T659" s="71"/>
      <c r="U659" s="71"/>
      <c r="X659" s="71"/>
      <c r="Y659" s="71"/>
      <c r="Z659" s="71"/>
      <c r="AA659" s="71"/>
      <c r="AC659" s="71"/>
      <c r="AF659" s="15">
        <v>92.5</v>
      </c>
      <c r="BE659" s="71"/>
      <c r="BF659" s="71"/>
      <c r="BH659" s="15">
        <v>33.18</v>
      </c>
      <c r="BI659" s="71"/>
      <c r="BQ659" s="71"/>
      <c r="BX659" s="15">
        <v>35.14</v>
      </c>
      <c r="CA659" s="71"/>
      <c r="CD659" s="71"/>
      <c r="CE659" s="71"/>
      <c r="CF659" s="71"/>
      <c r="CG659" s="71"/>
      <c r="CI659" s="71"/>
      <c r="CQ659" s="71"/>
      <c r="CR659" s="71"/>
      <c r="CS659" s="73">
        <v>69.83</v>
      </c>
      <c r="CT659" s="16">
        <v>69.599999999999994</v>
      </c>
    </row>
    <row r="660" spans="1:98">
      <c r="A660" s="71">
        <v>38171</v>
      </c>
      <c r="D660" s="71"/>
      <c r="G660" s="71"/>
      <c r="L660" s="71"/>
      <c r="M660" s="71"/>
      <c r="R660" s="71"/>
      <c r="S660" s="71"/>
      <c r="T660" s="71"/>
      <c r="U660" s="71"/>
      <c r="X660" s="71"/>
      <c r="Y660" s="71"/>
      <c r="Z660" s="71"/>
      <c r="AA660" s="71"/>
      <c r="AC660" s="71"/>
      <c r="BE660" s="71"/>
      <c r="BF660" s="71"/>
      <c r="BH660" s="15">
        <v>32.119999999999997</v>
      </c>
      <c r="BI660" s="71"/>
      <c r="BQ660" s="71"/>
      <c r="BX660" s="15">
        <v>34.619999999999997</v>
      </c>
      <c r="CA660" s="71"/>
      <c r="CD660" s="71"/>
      <c r="CE660" s="71"/>
      <c r="CF660" s="71"/>
      <c r="CG660" s="71"/>
      <c r="CI660" s="71"/>
      <c r="CQ660" s="71"/>
      <c r="CR660" s="71"/>
      <c r="CS660" s="73">
        <v>70</v>
      </c>
      <c r="CT660" s="16">
        <v>70</v>
      </c>
    </row>
    <row r="661" spans="1:98">
      <c r="A661" s="71">
        <v>38178</v>
      </c>
      <c r="D661" s="71"/>
      <c r="G661" s="71"/>
      <c r="L661" s="71"/>
      <c r="M661" s="71"/>
      <c r="R661" s="71"/>
      <c r="S661" s="71"/>
      <c r="T661" s="71"/>
      <c r="U661" s="71"/>
      <c r="X661" s="71"/>
      <c r="Y661" s="71"/>
      <c r="Z661" s="71"/>
      <c r="AA661" s="71"/>
      <c r="AC661" s="71"/>
      <c r="BE661" s="71"/>
      <c r="BF661" s="71"/>
      <c r="BH661" s="15">
        <v>32.17</v>
      </c>
      <c r="BI661" s="71"/>
      <c r="BQ661" s="71"/>
      <c r="BX661" s="15">
        <v>33.97</v>
      </c>
      <c r="CA661" s="71"/>
      <c r="CD661" s="71"/>
      <c r="CE661" s="71"/>
      <c r="CF661" s="71"/>
      <c r="CG661" s="71"/>
      <c r="CI661" s="71"/>
      <c r="CQ661" s="71"/>
      <c r="CR661" s="71"/>
      <c r="CS661" s="73">
        <v>70.5</v>
      </c>
      <c r="CT661" s="16">
        <v>70.5</v>
      </c>
    </row>
    <row r="662" spans="1:98">
      <c r="A662" s="71">
        <v>38185</v>
      </c>
      <c r="D662" s="71"/>
      <c r="G662" s="71"/>
      <c r="L662" s="71"/>
      <c r="M662" s="71"/>
      <c r="R662" s="71"/>
      <c r="S662" s="71"/>
      <c r="T662" s="71"/>
      <c r="U662" s="71"/>
      <c r="X662" s="71"/>
      <c r="Y662" s="71"/>
      <c r="Z662" s="71"/>
      <c r="AA662" s="71"/>
      <c r="AC662" s="71"/>
      <c r="AF662" s="15">
        <v>96</v>
      </c>
      <c r="BE662" s="71"/>
      <c r="BF662" s="71"/>
      <c r="BH662" s="15">
        <v>32.799999999999997</v>
      </c>
      <c r="BI662" s="71"/>
      <c r="BQ662" s="71"/>
      <c r="BX662" s="15">
        <v>33.75</v>
      </c>
      <c r="CA662" s="71"/>
      <c r="CD662" s="71"/>
      <c r="CE662" s="71"/>
      <c r="CF662" s="71"/>
      <c r="CG662" s="71"/>
      <c r="CI662" s="71"/>
      <c r="CQ662" s="71"/>
      <c r="CR662" s="71"/>
      <c r="CS662" s="73">
        <v>70.900000000000006</v>
      </c>
      <c r="CT662" s="16">
        <v>70.5</v>
      </c>
    </row>
    <row r="663" spans="1:98">
      <c r="A663" s="71">
        <v>38192</v>
      </c>
      <c r="D663" s="71"/>
      <c r="G663" s="71"/>
      <c r="L663" s="71"/>
      <c r="M663" s="71"/>
      <c r="R663" s="71"/>
      <c r="S663" s="71"/>
      <c r="T663" s="71"/>
      <c r="U663" s="71"/>
      <c r="X663" s="71"/>
      <c r="Y663" s="71"/>
      <c r="Z663" s="71"/>
      <c r="AA663" s="71"/>
      <c r="AC663" s="71"/>
      <c r="BE663" s="71"/>
      <c r="BF663" s="71"/>
      <c r="BH663" s="15">
        <v>32.67</v>
      </c>
      <c r="BI663" s="71"/>
      <c r="BQ663" s="71"/>
      <c r="BX663" s="15">
        <v>35</v>
      </c>
      <c r="CA663" s="71"/>
      <c r="CD663" s="71"/>
      <c r="CE663" s="71"/>
      <c r="CF663" s="71"/>
      <c r="CG663" s="71"/>
      <c r="CI663" s="71"/>
      <c r="CQ663" s="71"/>
      <c r="CR663" s="71"/>
      <c r="CS663" s="73">
        <v>71.5</v>
      </c>
      <c r="CT663" s="16">
        <v>70.5</v>
      </c>
    </row>
    <row r="664" spans="1:98">
      <c r="A664" s="71">
        <v>38199</v>
      </c>
      <c r="D664" s="71"/>
      <c r="G664" s="71"/>
      <c r="L664" s="71"/>
      <c r="M664" s="71"/>
      <c r="R664" s="71"/>
      <c r="S664" s="71"/>
      <c r="T664" s="71"/>
      <c r="U664" s="71"/>
      <c r="X664" s="71"/>
      <c r="Y664" s="71"/>
      <c r="Z664" s="71"/>
      <c r="AA664" s="71"/>
      <c r="AC664" s="71"/>
      <c r="BE664" s="71"/>
      <c r="BF664" s="71"/>
      <c r="BH664" s="15">
        <v>32.049999999999997</v>
      </c>
      <c r="BI664" s="71"/>
      <c r="BQ664" s="71"/>
      <c r="BX664" s="15">
        <v>35</v>
      </c>
      <c r="CA664" s="71"/>
      <c r="CD664" s="71"/>
      <c r="CE664" s="71"/>
      <c r="CF664" s="71"/>
      <c r="CG664" s="71"/>
      <c r="CI664" s="71"/>
      <c r="CQ664" s="71"/>
      <c r="CR664" s="71"/>
      <c r="CS664" s="73">
        <v>72.2</v>
      </c>
      <c r="CT664" s="16">
        <v>71.2</v>
      </c>
    </row>
    <row r="665" spans="1:98">
      <c r="A665" s="71">
        <v>38206</v>
      </c>
      <c r="D665" s="71"/>
      <c r="G665" s="71"/>
      <c r="L665" s="71"/>
      <c r="M665" s="71"/>
      <c r="R665" s="71"/>
      <c r="S665" s="71"/>
      <c r="T665" s="71"/>
      <c r="U665" s="71"/>
      <c r="X665" s="71"/>
      <c r="Y665" s="71"/>
      <c r="Z665" s="71"/>
      <c r="AA665" s="71"/>
      <c r="AC665" s="71"/>
      <c r="BE665" s="71"/>
      <c r="BF665" s="71"/>
      <c r="BH665" s="15">
        <v>31.87</v>
      </c>
      <c r="BI665" s="71"/>
      <c r="BQ665" s="71"/>
      <c r="BX665" s="15">
        <v>34.700000000000003</v>
      </c>
      <c r="CA665" s="71"/>
      <c r="CD665" s="71"/>
      <c r="CE665" s="71"/>
      <c r="CF665" s="71"/>
      <c r="CG665" s="71"/>
      <c r="CI665" s="71"/>
      <c r="CQ665" s="71"/>
      <c r="CR665" s="71"/>
      <c r="CS665" s="73">
        <v>72.41</v>
      </c>
      <c r="CT665" s="16">
        <v>72</v>
      </c>
    </row>
    <row r="666" spans="1:98">
      <c r="A666" s="71">
        <v>38213</v>
      </c>
      <c r="D666" s="71"/>
      <c r="G666" s="71"/>
      <c r="L666" s="71"/>
      <c r="M666" s="71"/>
      <c r="R666" s="71"/>
      <c r="S666" s="71"/>
      <c r="T666" s="71"/>
      <c r="U666" s="71"/>
      <c r="X666" s="71"/>
      <c r="Y666" s="71"/>
      <c r="Z666" s="71"/>
      <c r="AA666" s="71"/>
      <c r="AC666" s="71"/>
      <c r="AF666" s="15">
        <v>95.6</v>
      </c>
      <c r="BE666" s="71"/>
      <c r="BF666" s="71"/>
      <c r="BH666" s="15">
        <v>28.98</v>
      </c>
      <c r="BI666" s="71"/>
      <c r="BQ666" s="71"/>
      <c r="BX666" s="15">
        <v>34.58</v>
      </c>
      <c r="CA666" s="71"/>
      <c r="CD666" s="71"/>
      <c r="CE666" s="71"/>
      <c r="CF666" s="71"/>
      <c r="CG666" s="71"/>
      <c r="CI666" s="71"/>
      <c r="CQ666" s="71"/>
      <c r="CR666" s="71"/>
      <c r="CS666" s="73">
        <v>73</v>
      </c>
      <c r="CT666" s="16">
        <v>72.3</v>
      </c>
    </row>
    <row r="667" spans="1:98">
      <c r="A667" s="71">
        <v>38220</v>
      </c>
      <c r="D667" s="71"/>
      <c r="G667" s="71"/>
      <c r="L667" s="71"/>
      <c r="M667" s="71"/>
      <c r="R667" s="71"/>
      <c r="S667" s="71"/>
      <c r="T667" s="71"/>
      <c r="U667" s="71"/>
      <c r="X667" s="71"/>
      <c r="Y667" s="71"/>
      <c r="Z667" s="71"/>
      <c r="AA667" s="71"/>
      <c r="AC667" s="71"/>
      <c r="AF667" s="15">
        <v>95.5</v>
      </c>
      <c r="BE667" s="71"/>
      <c r="BF667" s="71"/>
      <c r="BH667" s="15">
        <v>27.47</v>
      </c>
      <c r="BI667" s="71"/>
      <c r="BQ667" s="71"/>
      <c r="BX667" s="15">
        <v>34.89</v>
      </c>
      <c r="CA667" s="71"/>
      <c r="CD667" s="71"/>
      <c r="CE667" s="71"/>
      <c r="CF667" s="71"/>
      <c r="CG667" s="71"/>
      <c r="CI667" s="71"/>
      <c r="CQ667" s="71"/>
      <c r="CR667" s="71"/>
      <c r="CS667" s="73">
        <v>73.400000000000006</v>
      </c>
      <c r="CT667" s="16">
        <v>72.8</v>
      </c>
    </row>
    <row r="668" spans="1:98">
      <c r="A668" s="71">
        <v>38227</v>
      </c>
      <c r="D668" s="71"/>
      <c r="G668" s="71"/>
      <c r="L668" s="71"/>
      <c r="M668" s="71"/>
      <c r="R668" s="71"/>
      <c r="S668" s="71"/>
      <c r="T668" s="71"/>
      <c r="U668" s="71"/>
      <c r="X668" s="71"/>
      <c r="Y668" s="71"/>
      <c r="Z668" s="71"/>
      <c r="AA668" s="71"/>
      <c r="AC668" s="71"/>
      <c r="AF668" s="15">
        <v>95.5</v>
      </c>
      <c r="BE668" s="71"/>
      <c r="BF668" s="71"/>
      <c r="BH668" s="15">
        <v>30.8</v>
      </c>
      <c r="BI668" s="71"/>
      <c r="BQ668" s="71"/>
      <c r="BX668" s="15">
        <v>35.07</v>
      </c>
      <c r="CA668" s="71"/>
      <c r="CD668" s="71"/>
      <c r="CE668" s="71"/>
      <c r="CF668" s="71"/>
      <c r="CG668" s="71"/>
      <c r="CI668" s="71"/>
      <c r="CQ668" s="71"/>
      <c r="CR668" s="71"/>
      <c r="CS668" s="73">
        <v>74.5</v>
      </c>
      <c r="CT668" s="16">
        <v>74</v>
      </c>
    </row>
    <row r="669" spans="1:98">
      <c r="A669" s="71">
        <v>38234</v>
      </c>
      <c r="D669" s="71"/>
      <c r="G669" s="71"/>
      <c r="L669" s="71"/>
      <c r="M669" s="71"/>
      <c r="R669" s="71"/>
      <c r="S669" s="71"/>
      <c r="T669" s="71"/>
      <c r="U669" s="71"/>
      <c r="X669" s="71"/>
      <c r="Y669" s="71"/>
      <c r="Z669" s="71"/>
      <c r="AA669" s="71"/>
      <c r="AC669" s="71"/>
      <c r="AF669" s="15">
        <v>96</v>
      </c>
      <c r="BE669" s="71"/>
      <c r="BF669" s="71"/>
      <c r="BH669" s="15">
        <v>33.47</v>
      </c>
      <c r="BI669" s="71"/>
      <c r="BQ669" s="71"/>
      <c r="BX669" s="15">
        <v>37.549999999999997</v>
      </c>
      <c r="CA669" s="71"/>
      <c r="CD669" s="71"/>
      <c r="CE669" s="71"/>
      <c r="CF669" s="71"/>
      <c r="CG669" s="71"/>
      <c r="CI669" s="71"/>
      <c r="CQ669" s="71"/>
      <c r="CR669" s="71"/>
      <c r="CS669" s="73">
        <v>73.599999999999994</v>
      </c>
      <c r="CT669" s="16">
        <v>73.400000000000006</v>
      </c>
    </row>
    <row r="670" spans="1:98">
      <c r="A670" s="71">
        <v>38241</v>
      </c>
      <c r="D670" s="71"/>
      <c r="G670" s="71"/>
      <c r="L670" s="71"/>
      <c r="M670" s="71"/>
      <c r="R670" s="71"/>
      <c r="S670" s="71"/>
      <c r="T670" s="71"/>
      <c r="U670" s="71"/>
      <c r="X670" s="71"/>
      <c r="Y670" s="71"/>
      <c r="Z670" s="71"/>
      <c r="AA670" s="71"/>
      <c r="AC670" s="71"/>
      <c r="AF670" s="15">
        <v>97</v>
      </c>
      <c r="BE670" s="71"/>
      <c r="BF670" s="71"/>
      <c r="BH670" s="15">
        <v>39.6</v>
      </c>
      <c r="BI670" s="71"/>
      <c r="BQ670" s="71"/>
      <c r="BX670" s="15">
        <v>42.53</v>
      </c>
      <c r="CA670" s="71"/>
      <c r="CD670" s="71"/>
      <c r="CE670" s="71"/>
      <c r="CF670" s="71"/>
      <c r="CG670" s="71"/>
      <c r="CI670" s="71"/>
      <c r="CQ670" s="71"/>
      <c r="CR670" s="71"/>
      <c r="CS670" s="73">
        <v>73.75</v>
      </c>
      <c r="CT670" s="16">
        <v>73.75</v>
      </c>
    </row>
    <row r="671" spans="1:98">
      <c r="A671" s="71">
        <v>38248</v>
      </c>
      <c r="D671" s="71"/>
      <c r="G671" s="71"/>
      <c r="L671" s="71"/>
      <c r="M671" s="71"/>
      <c r="R671" s="71"/>
      <c r="S671" s="71"/>
      <c r="T671" s="71"/>
      <c r="U671" s="71"/>
      <c r="X671" s="71"/>
      <c r="Y671" s="71"/>
      <c r="Z671" s="71"/>
      <c r="AA671" s="71"/>
      <c r="AC671" s="71"/>
      <c r="BE671" s="71"/>
      <c r="BF671" s="71"/>
      <c r="BH671" s="15">
        <v>43.71</v>
      </c>
      <c r="BI671" s="71"/>
      <c r="BQ671" s="71"/>
      <c r="BX671" s="15">
        <v>49.23</v>
      </c>
      <c r="CA671" s="71"/>
      <c r="CD671" s="71"/>
      <c r="CE671" s="71"/>
      <c r="CF671" s="71"/>
      <c r="CG671" s="71"/>
      <c r="CI671" s="71"/>
      <c r="CQ671" s="71"/>
      <c r="CR671" s="71"/>
      <c r="CS671" s="73">
        <v>74.5</v>
      </c>
      <c r="CT671" s="16">
        <v>73.900000000000006</v>
      </c>
    </row>
    <row r="672" spans="1:98">
      <c r="A672" s="71">
        <v>38255</v>
      </c>
      <c r="D672" s="71"/>
      <c r="G672" s="71"/>
      <c r="L672" s="71"/>
      <c r="M672" s="71"/>
      <c r="R672" s="71"/>
      <c r="S672" s="71"/>
      <c r="T672" s="71"/>
      <c r="U672" s="71"/>
      <c r="X672" s="71"/>
      <c r="Y672" s="71"/>
      <c r="Z672" s="71"/>
      <c r="AA672" s="71"/>
      <c r="AC672" s="71"/>
      <c r="AF672" s="15">
        <v>97.8</v>
      </c>
      <c r="BE672" s="71"/>
      <c r="BF672" s="71"/>
      <c r="BH672" s="15">
        <v>43.6</v>
      </c>
      <c r="BI672" s="71"/>
      <c r="BQ672" s="71"/>
      <c r="BX672" s="15">
        <v>53.76</v>
      </c>
      <c r="CA672" s="71"/>
      <c r="CD672" s="71"/>
      <c r="CE672" s="71"/>
      <c r="CF672" s="71"/>
      <c r="CG672" s="71"/>
      <c r="CI672" s="71"/>
      <c r="CQ672" s="71"/>
      <c r="CR672" s="71"/>
      <c r="CS672" s="73">
        <v>75.11</v>
      </c>
      <c r="CT672" s="16">
        <v>74</v>
      </c>
    </row>
    <row r="673" spans="1:98">
      <c r="A673" s="71">
        <v>38262</v>
      </c>
      <c r="D673" s="71"/>
      <c r="G673" s="71"/>
      <c r="L673" s="71"/>
      <c r="M673" s="71"/>
      <c r="R673" s="71"/>
      <c r="S673" s="71"/>
      <c r="T673" s="71"/>
      <c r="U673" s="71"/>
      <c r="X673" s="71"/>
      <c r="Y673" s="71"/>
      <c r="Z673" s="71"/>
      <c r="AA673" s="71"/>
      <c r="AC673" s="71"/>
      <c r="AF673" s="15">
        <v>98</v>
      </c>
      <c r="BE673" s="71"/>
      <c r="BF673" s="71"/>
      <c r="BH673" s="15">
        <v>43.56</v>
      </c>
      <c r="BI673" s="71"/>
      <c r="BQ673" s="71"/>
      <c r="BX673" s="15">
        <v>55.23</v>
      </c>
      <c r="CA673" s="71"/>
      <c r="CD673" s="71"/>
      <c r="CE673" s="71"/>
      <c r="CF673" s="71"/>
      <c r="CG673" s="71"/>
      <c r="CI673" s="71"/>
      <c r="CQ673" s="71"/>
      <c r="CR673" s="71"/>
      <c r="CS673" s="73">
        <v>75.209999999999994</v>
      </c>
      <c r="CT673" s="16">
        <v>74.8</v>
      </c>
    </row>
    <row r="674" spans="1:98">
      <c r="A674" s="71">
        <v>38269</v>
      </c>
      <c r="D674" s="71"/>
      <c r="G674" s="71"/>
      <c r="L674" s="71"/>
      <c r="M674" s="71"/>
      <c r="R674" s="71"/>
      <c r="S674" s="71"/>
      <c r="T674" s="71"/>
      <c r="U674" s="71"/>
      <c r="X674" s="71"/>
      <c r="Y674" s="71"/>
      <c r="Z674" s="71"/>
      <c r="AA674" s="71"/>
      <c r="AC674" s="71"/>
      <c r="AF674" s="15">
        <v>97.7</v>
      </c>
      <c r="BE674" s="71"/>
      <c r="BF674" s="71"/>
      <c r="BH674" s="15">
        <v>43.17</v>
      </c>
      <c r="BI674" s="71"/>
      <c r="BQ674" s="71"/>
      <c r="BX674" s="15">
        <v>56.91</v>
      </c>
      <c r="CA674" s="71"/>
      <c r="CD674" s="71"/>
      <c r="CE674" s="71"/>
      <c r="CF674" s="71"/>
      <c r="CG674" s="71"/>
      <c r="CI674" s="71"/>
      <c r="CQ674" s="71"/>
      <c r="CR674" s="71"/>
      <c r="CS674" s="73">
        <v>75.97</v>
      </c>
      <c r="CT674" s="16">
        <v>75.81</v>
      </c>
    </row>
    <row r="675" spans="1:98">
      <c r="A675" s="71">
        <v>38276</v>
      </c>
      <c r="D675" s="71"/>
      <c r="G675" s="71"/>
      <c r="L675" s="71"/>
      <c r="M675" s="71"/>
      <c r="R675" s="71"/>
      <c r="S675" s="71"/>
      <c r="T675" s="71"/>
      <c r="U675" s="71"/>
      <c r="X675" s="71"/>
      <c r="Y675" s="71"/>
      <c r="Z675" s="71"/>
      <c r="AA675" s="71"/>
      <c r="AC675" s="71"/>
      <c r="AF675" s="15">
        <v>95</v>
      </c>
      <c r="BE675" s="71"/>
      <c r="BF675" s="71"/>
      <c r="BH675" s="15">
        <v>43.2</v>
      </c>
      <c r="BI675" s="71"/>
      <c r="BQ675" s="71"/>
      <c r="BX675" s="15">
        <v>55.81</v>
      </c>
      <c r="CA675" s="71"/>
      <c r="CD675" s="71"/>
      <c r="CE675" s="71"/>
      <c r="CF675" s="71"/>
      <c r="CG675" s="71"/>
      <c r="CI675" s="71"/>
      <c r="CQ675" s="71"/>
      <c r="CR675" s="71"/>
      <c r="CS675" s="73">
        <v>74.540000000000006</v>
      </c>
      <c r="CT675" s="16">
        <v>74.540000000000006</v>
      </c>
    </row>
    <row r="676" spans="1:98">
      <c r="A676" s="71">
        <v>38283</v>
      </c>
      <c r="D676" s="71"/>
      <c r="G676" s="71"/>
      <c r="L676" s="71"/>
      <c r="M676" s="71"/>
      <c r="R676" s="71"/>
      <c r="S676" s="71"/>
      <c r="T676" s="71"/>
      <c r="U676" s="71"/>
      <c r="X676" s="71"/>
      <c r="Y676" s="71"/>
      <c r="Z676" s="71"/>
      <c r="AA676" s="71"/>
      <c r="AC676" s="71"/>
      <c r="AF676" s="15">
        <v>99.15</v>
      </c>
      <c r="BE676" s="71"/>
      <c r="BF676" s="71"/>
      <c r="BH676" s="15">
        <v>42.35</v>
      </c>
      <c r="BI676" s="71"/>
      <c r="BQ676" s="71"/>
      <c r="BX676" s="15">
        <v>56.83</v>
      </c>
      <c r="CA676" s="71"/>
      <c r="CD676" s="71"/>
      <c r="CE676" s="71"/>
      <c r="CF676" s="71"/>
      <c r="CG676" s="71"/>
      <c r="CI676" s="71"/>
      <c r="CQ676" s="71"/>
      <c r="CR676" s="71"/>
      <c r="CS676" s="73">
        <v>77.09</v>
      </c>
      <c r="CT676" s="16">
        <v>76.36</v>
      </c>
    </row>
    <row r="677" spans="1:98">
      <c r="A677" s="71">
        <v>38290</v>
      </c>
      <c r="D677" s="71"/>
      <c r="G677" s="71"/>
      <c r="L677" s="71"/>
      <c r="M677" s="71"/>
      <c r="R677" s="71"/>
      <c r="S677" s="71"/>
      <c r="T677" s="71"/>
      <c r="U677" s="71"/>
      <c r="X677" s="71"/>
      <c r="Y677" s="71"/>
      <c r="Z677" s="71"/>
      <c r="AA677" s="71"/>
      <c r="AC677" s="71"/>
      <c r="AF677" s="15">
        <v>99.5</v>
      </c>
      <c r="BE677" s="71"/>
      <c r="BF677" s="71"/>
      <c r="BH677" s="15">
        <v>42.35</v>
      </c>
      <c r="BI677" s="71"/>
      <c r="BQ677" s="71"/>
      <c r="BX677" s="15">
        <v>55.99</v>
      </c>
      <c r="CA677" s="71"/>
      <c r="CD677" s="71"/>
      <c r="CE677" s="71"/>
      <c r="CF677" s="71"/>
      <c r="CG677" s="71"/>
      <c r="CI677" s="71"/>
      <c r="CQ677" s="71"/>
      <c r="CR677" s="71"/>
      <c r="CS677" s="73">
        <v>77</v>
      </c>
      <c r="CT677" s="16">
        <v>76</v>
      </c>
    </row>
    <row r="678" spans="1:98">
      <c r="A678" s="71">
        <v>38297</v>
      </c>
      <c r="D678" s="71"/>
      <c r="G678" s="71"/>
      <c r="L678" s="71"/>
      <c r="M678" s="71"/>
      <c r="R678" s="71"/>
      <c r="S678" s="71"/>
      <c r="T678" s="71"/>
      <c r="U678" s="71"/>
      <c r="X678" s="71"/>
      <c r="Y678" s="71"/>
      <c r="Z678" s="71"/>
      <c r="AA678" s="71"/>
      <c r="AC678" s="71"/>
      <c r="AF678" s="15">
        <v>98.14</v>
      </c>
      <c r="BE678" s="71"/>
      <c r="BF678" s="71"/>
      <c r="BH678" s="15">
        <v>39.57</v>
      </c>
      <c r="BI678" s="71"/>
      <c r="BQ678" s="71"/>
      <c r="BX678" s="15">
        <v>55.13</v>
      </c>
      <c r="CA678" s="71"/>
      <c r="CD678" s="71"/>
      <c r="CE678" s="71"/>
      <c r="CF678" s="71"/>
      <c r="CG678" s="71"/>
      <c r="CI678" s="71"/>
      <c r="CQ678" s="71"/>
      <c r="CR678" s="71"/>
      <c r="CS678" s="73">
        <v>80.37</v>
      </c>
      <c r="CT678" s="16">
        <v>76.209999999999994</v>
      </c>
    </row>
    <row r="679" spans="1:98">
      <c r="A679" s="71">
        <v>38304</v>
      </c>
      <c r="D679" s="71"/>
      <c r="G679" s="71"/>
      <c r="L679" s="71"/>
      <c r="M679" s="71"/>
      <c r="R679" s="71"/>
      <c r="S679" s="71"/>
      <c r="T679" s="71"/>
      <c r="U679" s="71"/>
      <c r="X679" s="71"/>
      <c r="Y679" s="71"/>
      <c r="Z679" s="71"/>
      <c r="AA679" s="71"/>
      <c r="AC679" s="71"/>
      <c r="BE679" s="71"/>
      <c r="BF679" s="71"/>
      <c r="BH679" s="15">
        <v>40.130000000000003</v>
      </c>
      <c r="BI679" s="71"/>
      <c r="BQ679" s="71"/>
      <c r="BX679" s="15">
        <v>51.45</v>
      </c>
      <c r="CA679" s="71"/>
      <c r="CD679" s="71"/>
      <c r="CE679" s="71"/>
      <c r="CF679" s="71"/>
      <c r="CG679" s="71"/>
      <c r="CI679" s="71"/>
      <c r="CQ679" s="71"/>
      <c r="CR679" s="71"/>
      <c r="CS679" s="73">
        <v>77.5</v>
      </c>
      <c r="CT679" s="16">
        <v>76.5</v>
      </c>
    </row>
    <row r="680" spans="1:98">
      <c r="A680" s="71">
        <v>38311</v>
      </c>
      <c r="D680" s="71"/>
      <c r="G680" s="71"/>
      <c r="L680" s="71"/>
      <c r="M680" s="71"/>
      <c r="R680" s="71"/>
      <c r="S680" s="71"/>
      <c r="T680" s="71"/>
      <c r="U680" s="71"/>
      <c r="X680" s="71"/>
      <c r="Y680" s="71"/>
      <c r="Z680" s="71"/>
      <c r="AA680" s="71"/>
      <c r="AC680" s="71"/>
      <c r="AF680" s="15">
        <v>100</v>
      </c>
      <c r="BE680" s="71"/>
      <c r="BF680" s="71"/>
      <c r="BH680" s="15">
        <v>37.799999999999997</v>
      </c>
      <c r="BI680" s="71"/>
      <c r="BQ680" s="71"/>
      <c r="BX680" s="15">
        <v>51.9</v>
      </c>
      <c r="CA680" s="71"/>
      <c r="CD680" s="71"/>
      <c r="CE680" s="71"/>
      <c r="CF680" s="71"/>
      <c r="CG680" s="71"/>
      <c r="CI680" s="71"/>
      <c r="CQ680" s="71"/>
      <c r="CR680" s="71"/>
      <c r="CS680" s="73">
        <v>77.25</v>
      </c>
      <c r="CT680" s="16">
        <v>73.760000000000005</v>
      </c>
    </row>
    <row r="681" spans="1:98">
      <c r="A681" s="71">
        <v>38318</v>
      </c>
      <c r="D681" s="71"/>
      <c r="G681" s="71"/>
      <c r="L681" s="71"/>
      <c r="M681" s="71"/>
      <c r="R681" s="71"/>
      <c r="S681" s="71"/>
      <c r="T681" s="71"/>
      <c r="U681" s="71"/>
      <c r="X681" s="71"/>
      <c r="Y681" s="71"/>
      <c r="Z681" s="71"/>
      <c r="AA681" s="71"/>
      <c r="AC681" s="71"/>
      <c r="BE681" s="71"/>
      <c r="BF681" s="71"/>
      <c r="BH681" s="15">
        <v>41</v>
      </c>
      <c r="BI681" s="71"/>
      <c r="BQ681" s="71"/>
      <c r="BX681" s="15">
        <v>48.36</v>
      </c>
      <c r="CA681" s="71"/>
      <c r="CD681" s="71"/>
      <c r="CE681" s="71"/>
      <c r="CF681" s="71"/>
      <c r="CG681" s="71"/>
      <c r="CI681" s="71"/>
      <c r="CQ681" s="71"/>
      <c r="CR681" s="71"/>
      <c r="CS681" s="73">
        <v>75</v>
      </c>
      <c r="CT681" s="16">
        <v>70</v>
      </c>
    </row>
    <row r="682" spans="1:98">
      <c r="A682" s="71">
        <v>38325</v>
      </c>
      <c r="D682" s="71"/>
      <c r="G682" s="71"/>
      <c r="L682" s="71"/>
      <c r="M682" s="71"/>
      <c r="R682" s="71"/>
      <c r="S682" s="71"/>
      <c r="T682" s="71"/>
      <c r="U682" s="71"/>
      <c r="X682" s="71"/>
      <c r="Y682" s="71"/>
      <c r="Z682" s="71"/>
      <c r="AA682" s="71"/>
      <c r="AC682" s="71"/>
      <c r="AF682" s="15">
        <v>98.2</v>
      </c>
      <c r="BE682" s="71"/>
      <c r="BF682" s="71"/>
      <c r="BH682" s="15">
        <v>38.93</v>
      </c>
      <c r="BI682" s="71"/>
      <c r="BQ682" s="71"/>
      <c r="BX682" s="15">
        <v>48.99</v>
      </c>
      <c r="CA682" s="71"/>
      <c r="CD682" s="71"/>
      <c r="CE682" s="71"/>
      <c r="CF682" s="71"/>
      <c r="CG682" s="71"/>
      <c r="CI682" s="71"/>
      <c r="CQ682" s="71"/>
      <c r="CR682" s="71"/>
      <c r="CS682" s="73">
        <v>77.5</v>
      </c>
      <c r="CT682" s="16">
        <v>71.3</v>
      </c>
    </row>
    <row r="683" spans="1:98">
      <c r="A683" s="71">
        <v>38332</v>
      </c>
      <c r="D683" s="71"/>
      <c r="G683" s="71"/>
      <c r="L683" s="71"/>
      <c r="M683" s="71"/>
      <c r="R683" s="71"/>
      <c r="S683" s="71"/>
      <c r="T683" s="71"/>
      <c r="U683" s="71"/>
      <c r="X683" s="71"/>
      <c r="Y683" s="71"/>
      <c r="Z683" s="71"/>
      <c r="AA683" s="71"/>
      <c r="AC683" s="71"/>
      <c r="BE683" s="71"/>
      <c r="BF683" s="71"/>
      <c r="BH683" s="15">
        <v>38.97</v>
      </c>
      <c r="BI683" s="71"/>
      <c r="BQ683" s="71"/>
      <c r="BX683" s="15">
        <v>47.85</v>
      </c>
      <c r="CA683" s="71"/>
      <c r="CD683" s="71"/>
      <c r="CE683" s="71"/>
      <c r="CF683" s="71"/>
      <c r="CG683" s="71"/>
      <c r="CI683" s="71"/>
      <c r="CQ683" s="71"/>
      <c r="CR683" s="71"/>
      <c r="CS683" s="73">
        <v>78.66</v>
      </c>
      <c r="CT683" s="16">
        <v>71.09</v>
      </c>
    </row>
    <row r="684" spans="1:98">
      <c r="A684" s="71">
        <v>38339</v>
      </c>
      <c r="D684" s="71"/>
      <c r="G684" s="71"/>
      <c r="L684" s="71"/>
      <c r="M684" s="71"/>
      <c r="R684" s="71"/>
      <c r="S684" s="71"/>
      <c r="T684" s="71"/>
      <c r="U684" s="71"/>
      <c r="X684" s="71"/>
      <c r="Y684" s="71"/>
      <c r="Z684" s="71"/>
      <c r="AA684" s="71"/>
      <c r="AC684" s="71"/>
      <c r="BE684" s="71"/>
      <c r="BF684" s="71"/>
      <c r="BH684" s="15">
        <v>39.26</v>
      </c>
      <c r="BI684" s="71"/>
      <c r="BQ684" s="71"/>
      <c r="BX684" s="15">
        <v>48.56</v>
      </c>
      <c r="CA684" s="71"/>
      <c r="CD684" s="71"/>
      <c r="CE684" s="71"/>
      <c r="CF684" s="71"/>
      <c r="CG684" s="71"/>
      <c r="CI684" s="71"/>
      <c r="CQ684" s="71"/>
      <c r="CR684" s="71"/>
      <c r="CS684" s="73">
        <v>75.7</v>
      </c>
      <c r="CT684" s="16">
        <v>71</v>
      </c>
    </row>
    <row r="685" spans="1:98">
      <c r="A685" s="71">
        <v>38346</v>
      </c>
      <c r="D685" s="71"/>
      <c r="G685" s="71"/>
      <c r="L685" s="71"/>
      <c r="M685" s="71"/>
      <c r="R685" s="71"/>
      <c r="S685" s="71"/>
      <c r="T685" s="71"/>
      <c r="U685" s="71"/>
      <c r="X685" s="71"/>
      <c r="Y685" s="71"/>
      <c r="Z685" s="71"/>
      <c r="AA685" s="71"/>
      <c r="AC685" s="71"/>
      <c r="BE685" s="71"/>
      <c r="BF685" s="71"/>
      <c r="BH685" s="15">
        <v>39.21</v>
      </c>
      <c r="BI685" s="71"/>
      <c r="BQ685" s="71"/>
      <c r="BX685" s="15">
        <v>49</v>
      </c>
      <c r="CA685" s="71"/>
      <c r="CD685" s="71"/>
      <c r="CE685" s="71"/>
      <c r="CF685" s="71"/>
      <c r="CG685" s="71"/>
      <c r="CI685" s="71"/>
      <c r="CQ685" s="71"/>
      <c r="CR685" s="71"/>
      <c r="CS685" s="73">
        <v>74.75</v>
      </c>
      <c r="CT685" s="16">
        <v>68.5</v>
      </c>
    </row>
    <row r="686" spans="1:98">
      <c r="A686" s="71">
        <v>38353</v>
      </c>
      <c r="D686" s="71"/>
      <c r="G686" s="71"/>
      <c r="L686" s="71"/>
      <c r="M686" s="71"/>
      <c r="R686" s="71"/>
      <c r="S686" s="71"/>
      <c r="T686" s="71"/>
      <c r="U686" s="71"/>
      <c r="X686" s="71"/>
      <c r="Y686" s="71"/>
      <c r="Z686" s="71"/>
      <c r="AA686" s="71"/>
      <c r="AC686" s="71"/>
      <c r="BE686" s="71"/>
      <c r="BF686" s="71"/>
      <c r="BH686" s="15">
        <v>39</v>
      </c>
      <c r="BI686" s="71"/>
      <c r="BQ686" s="71"/>
      <c r="CA686" s="71"/>
      <c r="CD686" s="71"/>
      <c r="CE686" s="71"/>
      <c r="CF686" s="71"/>
      <c r="CG686" s="71"/>
      <c r="CI686" s="71"/>
      <c r="CQ686" s="71"/>
      <c r="CR686" s="71"/>
      <c r="CS686" s="73">
        <v>74</v>
      </c>
      <c r="CT686" s="16">
        <v>67</v>
      </c>
    </row>
    <row r="687" spans="1:98">
      <c r="A687" s="71">
        <v>38360</v>
      </c>
      <c r="D687" s="71"/>
      <c r="G687" s="71"/>
      <c r="I687" s="16">
        <v>65.8</v>
      </c>
      <c r="K687" s="16">
        <v>61.400000000000006</v>
      </c>
      <c r="L687" s="71"/>
      <c r="M687" s="71"/>
      <c r="O687" s="15">
        <v>195.69</v>
      </c>
      <c r="Q687" s="15">
        <v>18.46</v>
      </c>
      <c r="R687" s="71"/>
      <c r="S687" s="71"/>
      <c r="T687" s="71"/>
      <c r="U687" s="71"/>
      <c r="X687" s="71"/>
      <c r="Y687" s="71"/>
      <c r="Z687" s="71"/>
      <c r="AA687" s="71"/>
      <c r="AC687" s="71"/>
      <c r="AF687" s="15">
        <v>94</v>
      </c>
      <c r="BE687" s="71"/>
      <c r="BF687" s="71"/>
      <c r="BH687" s="15">
        <v>39.04</v>
      </c>
      <c r="BI687" s="71"/>
      <c r="BQ687" s="71"/>
      <c r="BX687" s="15">
        <v>47.6</v>
      </c>
      <c r="CA687" s="71"/>
      <c r="CD687" s="71"/>
      <c r="CE687" s="71"/>
      <c r="CF687" s="71"/>
      <c r="CG687" s="71"/>
      <c r="CI687" s="71"/>
      <c r="CJ687" s="15">
        <v>19.75</v>
      </c>
      <c r="CQ687" s="71"/>
      <c r="CR687" s="71"/>
      <c r="CS687" s="73">
        <v>66</v>
      </c>
      <c r="CT687" s="16">
        <v>64.2</v>
      </c>
    </row>
    <row r="688" spans="1:98">
      <c r="A688" s="71">
        <v>38367</v>
      </c>
      <c r="D688" s="71"/>
      <c r="G688" s="71"/>
      <c r="I688" s="16">
        <v>64.666666666666671</v>
      </c>
      <c r="K688" s="16">
        <v>60.333333333333336</v>
      </c>
      <c r="L688" s="71"/>
      <c r="M688" s="71"/>
      <c r="O688" s="15">
        <v>177.33</v>
      </c>
      <c r="Q688" s="15">
        <v>18</v>
      </c>
      <c r="R688" s="71"/>
      <c r="S688" s="71"/>
      <c r="T688" s="71"/>
      <c r="U688" s="71"/>
      <c r="X688" s="71"/>
      <c r="Y688" s="71"/>
      <c r="Z688" s="71"/>
      <c r="AA688" s="71"/>
      <c r="AC688" s="71"/>
      <c r="AF688" s="15">
        <v>96</v>
      </c>
      <c r="BE688" s="71"/>
      <c r="BF688" s="71"/>
      <c r="BH688" s="15">
        <v>37.479999999999997</v>
      </c>
      <c r="BI688" s="71"/>
      <c r="BQ688" s="71"/>
      <c r="CA688" s="71"/>
      <c r="CD688" s="71"/>
      <c r="CE688" s="71"/>
      <c r="CF688" s="71"/>
      <c r="CG688" s="71"/>
      <c r="CI688" s="71"/>
      <c r="CJ688" s="15">
        <v>18.66</v>
      </c>
      <c r="CQ688" s="71"/>
      <c r="CR688" s="71"/>
      <c r="CS688" s="73">
        <v>67.5</v>
      </c>
      <c r="CT688" s="16">
        <v>63.5</v>
      </c>
    </row>
    <row r="689" spans="1:98">
      <c r="A689" s="71">
        <v>38374</v>
      </c>
      <c r="D689" s="71"/>
      <c r="G689" s="71"/>
      <c r="I689" s="16">
        <v>64.333333333333329</v>
      </c>
      <c r="K689" s="16">
        <v>60.333333333333336</v>
      </c>
      <c r="L689" s="71"/>
      <c r="M689" s="71"/>
      <c r="O689" s="15">
        <v>175</v>
      </c>
      <c r="Q689" s="15">
        <v>18.37</v>
      </c>
      <c r="R689" s="71"/>
      <c r="S689" s="71"/>
      <c r="T689" s="71"/>
      <c r="U689" s="71"/>
      <c r="X689" s="71"/>
      <c r="Y689" s="71"/>
      <c r="Z689" s="71"/>
      <c r="AA689" s="71"/>
      <c r="AC689" s="71"/>
      <c r="AF689" s="15">
        <v>98.82</v>
      </c>
      <c r="BE689" s="71"/>
      <c r="BF689" s="71"/>
      <c r="BH689" s="15">
        <v>38.33</v>
      </c>
      <c r="BI689" s="71"/>
      <c r="BQ689" s="71"/>
      <c r="CA689" s="71"/>
      <c r="CD689" s="71"/>
      <c r="CE689" s="71"/>
      <c r="CF689" s="71"/>
      <c r="CG689" s="71"/>
      <c r="CI689" s="71"/>
      <c r="CJ689" s="15">
        <v>19</v>
      </c>
      <c r="CQ689" s="71"/>
      <c r="CR689" s="71"/>
      <c r="CS689" s="73">
        <v>67</v>
      </c>
      <c r="CT689" s="16">
        <v>63.5</v>
      </c>
    </row>
    <row r="690" spans="1:98">
      <c r="A690" s="71">
        <v>38381</v>
      </c>
      <c r="D690" s="71"/>
      <c r="G690" s="71"/>
      <c r="I690" s="16">
        <v>64</v>
      </c>
      <c r="K690" s="16">
        <v>60.333333333333336</v>
      </c>
      <c r="L690" s="71"/>
      <c r="M690" s="71"/>
      <c r="O690" s="15">
        <v>164.28</v>
      </c>
      <c r="Q690" s="15">
        <v>18.59</v>
      </c>
      <c r="R690" s="71"/>
      <c r="S690" s="71"/>
      <c r="T690" s="71"/>
      <c r="U690" s="71"/>
      <c r="X690" s="71"/>
      <c r="Y690" s="71"/>
      <c r="Z690" s="71"/>
      <c r="AA690" s="71"/>
      <c r="AC690" s="71"/>
      <c r="BE690" s="71"/>
      <c r="BF690" s="71"/>
      <c r="BH690" s="15">
        <v>37</v>
      </c>
      <c r="BI690" s="71"/>
      <c r="BQ690" s="71"/>
      <c r="BX690" s="15">
        <v>42</v>
      </c>
      <c r="CA690" s="71"/>
      <c r="CD690" s="71"/>
      <c r="CE690" s="71"/>
      <c r="CF690" s="71"/>
      <c r="CG690" s="71"/>
      <c r="CI690" s="71"/>
      <c r="CJ690" s="15">
        <v>17</v>
      </c>
      <c r="CQ690" s="71"/>
      <c r="CR690" s="71"/>
      <c r="CS690" s="73">
        <v>67</v>
      </c>
      <c r="CT690" s="16">
        <v>63.5</v>
      </c>
    </row>
    <row r="691" spans="1:98">
      <c r="A691" s="71">
        <v>38388</v>
      </c>
      <c r="D691" s="71"/>
      <c r="G691" s="71"/>
      <c r="I691" s="16">
        <v>63.433333333333337</v>
      </c>
      <c r="K691" s="16">
        <v>59.933333333333337</v>
      </c>
      <c r="L691" s="71"/>
      <c r="M691" s="71"/>
      <c r="O691" s="15">
        <v>160.94999999999999</v>
      </c>
      <c r="Q691" s="15">
        <v>17.61</v>
      </c>
      <c r="R691" s="71"/>
      <c r="S691" s="71"/>
      <c r="T691" s="71"/>
      <c r="U691" s="71"/>
      <c r="X691" s="71"/>
      <c r="Y691" s="71"/>
      <c r="Z691" s="71"/>
      <c r="AA691" s="71"/>
      <c r="AC691" s="71"/>
      <c r="BE691" s="71"/>
      <c r="BF691" s="71"/>
      <c r="BH691" s="15">
        <v>37.96</v>
      </c>
      <c r="BI691" s="71"/>
      <c r="BQ691" s="71"/>
      <c r="BX691" s="15">
        <v>41.56</v>
      </c>
      <c r="CA691" s="71"/>
      <c r="CD691" s="71"/>
      <c r="CE691" s="71"/>
      <c r="CF691" s="71"/>
      <c r="CG691" s="71"/>
      <c r="CI691" s="71"/>
      <c r="CJ691" s="15">
        <v>18.649999999999999</v>
      </c>
      <c r="CQ691" s="71"/>
      <c r="CR691" s="71"/>
      <c r="CS691" s="73">
        <v>66.7</v>
      </c>
      <c r="CT691" s="16">
        <v>63</v>
      </c>
    </row>
    <row r="692" spans="1:98">
      <c r="A692" s="71">
        <v>38395</v>
      </c>
      <c r="D692" s="71"/>
      <c r="G692" s="71"/>
      <c r="I692" s="16">
        <v>62.666666666666671</v>
      </c>
      <c r="K692" s="16">
        <v>59.633333333333333</v>
      </c>
      <c r="L692" s="71"/>
      <c r="M692" s="71"/>
      <c r="O692" s="15">
        <v>155.52000000000001</v>
      </c>
      <c r="Q692" s="15">
        <v>18.440000000000001</v>
      </c>
      <c r="R692" s="71"/>
      <c r="S692" s="71"/>
      <c r="T692" s="71"/>
      <c r="U692" s="71"/>
      <c r="X692" s="71"/>
      <c r="Y692" s="71"/>
      <c r="Z692" s="71"/>
      <c r="AA692" s="71"/>
      <c r="AC692" s="71"/>
      <c r="AF692" s="15">
        <v>97</v>
      </c>
      <c r="BE692" s="71"/>
      <c r="BF692" s="71"/>
      <c r="BH692" s="15">
        <v>38.229999999999997</v>
      </c>
      <c r="BI692" s="71"/>
      <c r="BQ692" s="71"/>
      <c r="BX692" s="15">
        <v>39.97</v>
      </c>
      <c r="CA692" s="71"/>
      <c r="CD692" s="71"/>
      <c r="CE692" s="71"/>
      <c r="CF692" s="71"/>
      <c r="CG692" s="71"/>
      <c r="CI692" s="71"/>
      <c r="CJ692" s="15">
        <v>18.88</v>
      </c>
      <c r="CQ692" s="71"/>
      <c r="CR692" s="71"/>
      <c r="CS692" s="73">
        <v>65.8</v>
      </c>
      <c r="CT692" s="16">
        <v>62.9</v>
      </c>
    </row>
    <row r="693" spans="1:98">
      <c r="A693" s="71">
        <v>38402</v>
      </c>
      <c r="D693" s="71"/>
      <c r="G693" s="71"/>
      <c r="I693" s="16">
        <v>62.233333333333334</v>
      </c>
      <c r="K693" s="16">
        <v>59.5</v>
      </c>
      <c r="L693" s="71"/>
      <c r="M693" s="71"/>
      <c r="O693" s="15">
        <v>153.87</v>
      </c>
      <c r="Q693" s="15">
        <v>19.190000000000001</v>
      </c>
      <c r="R693" s="71"/>
      <c r="S693" s="71"/>
      <c r="T693" s="71"/>
      <c r="U693" s="71"/>
      <c r="X693" s="71"/>
      <c r="Y693" s="71"/>
      <c r="Z693" s="71"/>
      <c r="AA693" s="71"/>
      <c r="AC693" s="71"/>
      <c r="BE693" s="71"/>
      <c r="BF693" s="71"/>
      <c r="BH693" s="15">
        <v>38.299999999999997</v>
      </c>
      <c r="BI693" s="71"/>
      <c r="BQ693" s="71"/>
      <c r="BX693" s="15">
        <v>39.380000000000003</v>
      </c>
      <c r="CA693" s="71"/>
      <c r="CD693" s="71"/>
      <c r="CE693" s="71"/>
      <c r="CF693" s="71"/>
      <c r="CG693" s="71"/>
      <c r="CI693" s="71"/>
      <c r="CJ693" s="15">
        <v>18.72</v>
      </c>
      <c r="CQ693" s="71"/>
      <c r="CR693" s="71"/>
      <c r="CS693" s="73">
        <v>64.900000000000006</v>
      </c>
      <c r="CT693" s="16">
        <v>62.5</v>
      </c>
    </row>
    <row r="694" spans="1:98">
      <c r="A694" s="71">
        <v>38409</v>
      </c>
      <c r="D694" s="71"/>
      <c r="G694" s="71"/>
      <c r="I694" s="16">
        <v>61.599999999999994</v>
      </c>
      <c r="K694" s="16">
        <v>59.333333333333336</v>
      </c>
      <c r="L694" s="71"/>
      <c r="M694" s="71"/>
      <c r="O694" s="15">
        <v>151.94</v>
      </c>
      <c r="Q694" s="15">
        <v>22.92</v>
      </c>
      <c r="R694" s="71"/>
      <c r="S694" s="71"/>
      <c r="T694" s="71"/>
      <c r="U694" s="71"/>
      <c r="X694" s="71"/>
      <c r="Y694" s="71"/>
      <c r="Z694" s="71"/>
      <c r="AA694" s="71"/>
      <c r="AC694" s="71"/>
      <c r="AF694" s="15">
        <v>98.6</v>
      </c>
      <c r="BE694" s="71"/>
      <c r="BF694" s="71"/>
      <c r="BH694" s="15">
        <v>38.24</v>
      </c>
      <c r="BI694" s="71"/>
      <c r="BQ694" s="71"/>
      <c r="BX694" s="15">
        <v>39.08</v>
      </c>
      <c r="CA694" s="71"/>
      <c r="CD694" s="71"/>
      <c r="CE694" s="71"/>
      <c r="CF694" s="71"/>
      <c r="CG694" s="71"/>
      <c r="CI694" s="71"/>
      <c r="CQ694" s="71"/>
      <c r="CR694" s="71"/>
      <c r="CS694" s="73">
        <v>64.8</v>
      </c>
      <c r="CT694" s="16">
        <v>62</v>
      </c>
    </row>
    <row r="695" spans="1:98">
      <c r="A695" s="71">
        <v>38416</v>
      </c>
      <c r="D695" s="71"/>
      <c r="G695" s="71"/>
      <c r="I695" s="16">
        <v>61.233333333333334</v>
      </c>
      <c r="K695" s="16">
        <v>59.9</v>
      </c>
      <c r="L695" s="71"/>
      <c r="M695" s="71"/>
      <c r="O695" s="15">
        <v>151.68</v>
      </c>
      <c r="Q695" s="15">
        <v>24.6</v>
      </c>
      <c r="R695" s="71"/>
      <c r="S695" s="71"/>
      <c r="T695" s="71"/>
      <c r="U695" s="71"/>
      <c r="X695" s="71"/>
      <c r="Y695" s="71"/>
      <c r="Z695" s="71"/>
      <c r="AA695" s="71"/>
      <c r="AC695" s="71"/>
      <c r="BE695" s="71"/>
      <c r="BF695" s="71"/>
      <c r="BH695" s="15">
        <v>38.380000000000003</v>
      </c>
      <c r="BI695" s="71"/>
      <c r="BQ695" s="71"/>
      <c r="BX695" s="15">
        <v>37.22</v>
      </c>
      <c r="CA695" s="71"/>
      <c r="CD695" s="71"/>
      <c r="CE695" s="71"/>
      <c r="CF695" s="71"/>
      <c r="CG695" s="71"/>
      <c r="CI695" s="71"/>
      <c r="CJ695" s="15">
        <v>23.33</v>
      </c>
      <c r="CQ695" s="71"/>
      <c r="CR695" s="71"/>
      <c r="CS695" s="73">
        <v>64</v>
      </c>
      <c r="CT695" s="16">
        <v>64</v>
      </c>
    </row>
    <row r="696" spans="1:98">
      <c r="A696" s="71">
        <v>38423</v>
      </c>
      <c r="D696" s="71"/>
      <c r="G696" s="71"/>
      <c r="I696" s="16">
        <v>61.776666666666671</v>
      </c>
      <c r="K696" s="16">
        <v>59.5</v>
      </c>
      <c r="L696" s="71"/>
      <c r="M696" s="71"/>
      <c r="O696" s="15">
        <v>155.53</v>
      </c>
      <c r="Q696" s="15">
        <v>26.99</v>
      </c>
      <c r="R696" s="71"/>
      <c r="S696" s="71"/>
      <c r="T696" s="71"/>
      <c r="U696" s="71"/>
      <c r="X696" s="71"/>
      <c r="Y696" s="71"/>
      <c r="Z696" s="71"/>
      <c r="AA696" s="71"/>
      <c r="AC696" s="71"/>
      <c r="AF696" s="15">
        <v>99</v>
      </c>
      <c r="BE696" s="71"/>
      <c r="BF696" s="71"/>
      <c r="BH696" s="15">
        <v>39.799999999999997</v>
      </c>
      <c r="BI696" s="71"/>
      <c r="BQ696" s="71"/>
      <c r="BX696" s="15">
        <v>33.78</v>
      </c>
      <c r="CA696" s="71"/>
      <c r="CD696" s="71"/>
      <c r="CE696" s="71"/>
      <c r="CF696" s="71"/>
      <c r="CG696" s="71"/>
      <c r="CI696" s="71"/>
      <c r="CJ696" s="15">
        <v>24.54</v>
      </c>
      <c r="CQ696" s="71"/>
      <c r="CR696" s="71"/>
      <c r="CS696" s="73">
        <v>64.400000000000006</v>
      </c>
      <c r="CT696" s="16">
        <v>63</v>
      </c>
    </row>
    <row r="697" spans="1:98">
      <c r="A697" s="71">
        <v>38430</v>
      </c>
      <c r="D697" s="71"/>
      <c r="G697" s="71"/>
      <c r="I697" s="16">
        <v>61.599999999999994</v>
      </c>
      <c r="K697" s="16">
        <v>59.833333333333336</v>
      </c>
      <c r="L697" s="71"/>
      <c r="M697" s="71"/>
      <c r="O697" s="15">
        <v>160.43</v>
      </c>
      <c r="Q697" s="15">
        <v>26.79</v>
      </c>
      <c r="R697" s="71"/>
      <c r="S697" s="71"/>
      <c r="T697" s="71"/>
      <c r="U697" s="71"/>
      <c r="X697" s="71"/>
      <c r="Y697" s="71"/>
      <c r="Z697" s="71"/>
      <c r="AA697" s="71"/>
      <c r="AC697" s="71"/>
      <c r="AF697" s="15">
        <v>105</v>
      </c>
      <c r="BE697" s="71"/>
      <c r="BF697" s="71"/>
      <c r="BH697" s="15">
        <v>39.94</v>
      </c>
      <c r="BI697" s="71"/>
      <c r="BQ697" s="71"/>
      <c r="BX697" s="15">
        <v>31.11</v>
      </c>
      <c r="CA697" s="71"/>
      <c r="CD697" s="71"/>
      <c r="CE697" s="71"/>
      <c r="CF697" s="71"/>
      <c r="CG697" s="71"/>
      <c r="CI697" s="71"/>
      <c r="CJ697" s="15">
        <v>29.36</v>
      </c>
      <c r="CQ697" s="71"/>
      <c r="CR697" s="71"/>
      <c r="CS697" s="73">
        <v>64.599999999999994</v>
      </c>
      <c r="CT697" s="16">
        <v>63.1</v>
      </c>
    </row>
    <row r="698" spans="1:98">
      <c r="A698" s="71">
        <v>38437</v>
      </c>
      <c r="D698" s="71"/>
      <c r="G698" s="71"/>
      <c r="I698" s="16">
        <v>62.916666666666671</v>
      </c>
      <c r="K698" s="16">
        <v>61.25</v>
      </c>
      <c r="L698" s="71"/>
      <c r="M698" s="71"/>
      <c r="O698" s="15">
        <v>161.97999999999999</v>
      </c>
      <c r="Q698" s="15">
        <v>29.17</v>
      </c>
      <c r="R698" s="71"/>
      <c r="S698" s="71"/>
      <c r="T698" s="71"/>
      <c r="U698" s="71"/>
      <c r="X698" s="71"/>
      <c r="Y698" s="71"/>
      <c r="Z698" s="71"/>
      <c r="AA698" s="71"/>
      <c r="AC698" s="71"/>
      <c r="AF698" s="15">
        <v>100</v>
      </c>
      <c r="BE698" s="71"/>
      <c r="BF698" s="71"/>
      <c r="BH698" s="15">
        <v>39.049999999999997</v>
      </c>
      <c r="BI698" s="71"/>
      <c r="BQ698" s="71"/>
      <c r="BX698" s="15">
        <v>32.39</v>
      </c>
      <c r="CA698" s="71"/>
      <c r="CD698" s="71"/>
      <c r="CE698" s="71"/>
      <c r="CF698" s="71"/>
      <c r="CG698" s="71"/>
      <c r="CI698" s="71"/>
      <c r="CJ698" s="15">
        <v>30</v>
      </c>
      <c r="CQ698" s="71"/>
      <c r="CR698" s="71"/>
      <c r="CS698" s="73">
        <v>67.75</v>
      </c>
      <c r="CT698" s="16">
        <v>65.75</v>
      </c>
    </row>
    <row r="699" spans="1:98">
      <c r="A699" s="71">
        <v>38444</v>
      </c>
      <c r="D699" s="71"/>
      <c r="G699" s="71"/>
      <c r="I699" s="16">
        <v>61.650000000000006</v>
      </c>
      <c r="K699" s="16">
        <v>60.183333333333337</v>
      </c>
      <c r="L699" s="71"/>
      <c r="M699" s="71"/>
      <c r="O699" s="15">
        <v>165.87</v>
      </c>
      <c r="Q699" s="15">
        <v>29.14</v>
      </c>
      <c r="R699" s="71"/>
      <c r="S699" s="71"/>
      <c r="T699" s="71"/>
      <c r="U699" s="71"/>
      <c r="X699" s="71"/>
      <c r="Y699" s="71"/>
      <c r="Z699" s="71"/>
      <c r="AA699" s="71"/>
      <c r="AC699" s="71"/>
      <c r="AF699" s="15">
        <v>100</v>
      </c>
      <c r="BE699" s="71"/>
      <c r="BF699" s="71"/>
      <c r="BH699" s="15">
        <v>41.56</v>
      </c>
      <c r="BI699" s="71"/>
      <c r="BQ699" s="71"/>
      <c r="BX699" s="15">
        <v>31.21</v>
      </c>
      <c r="CA699" s="71"/>
      <c r="CD699" s="71"/>
      <c r="CE699" s="71"/>
      <c r="CF699" s="71"/>
      <c r="CG699" s="71"/>
      <c r="CI699" s="71"/>
      <c r="CJ699" s="15">
        <v>32.869999999999997</v>
      </c>
      <c r="CQ699" s="71"/>
      <c r="CR699" s="71"/>
      <c r="CS699" s="73">
        <v>64.25</v>
      </c>
      <c r="CT699" s="16">
        <v>62.25</v>
      </c>
    </row>
    <row r="700" spans="1:98">
      <c r="A700" s="71">
        <v>38451</v>
      </c>
      <c r="D700" s="71"/>
      <c r="G700" s="71"/>
      <c r="I700" s="16">
        <v>61.333333333333329</v>
      </c>
      <c r="K700" s="16">
        <v>60.433333333333337</v>
      </c>
      <c r="L700" s="71"/>
      <c r="M700" s="71"/>
      <c r="O700" s="15">
        <v>168.81</v>
      </c>
      <c r="Q700" s="15">
        <v>29.18</v>
      </c>
      <c r="R700" s="71"/>
      <c r="S700" s="71"/>
      <c r="T700" s="71"/>
      <c r="U700" s="71"/>
      <c r="X700" s="71"/>
      <c r="Y700" s="71"/>
      <c r="Z700" s="71"/>
      <c r="AA700" s="71"/>
      <c r="AC700" s="71"/>
      <c r="BE700" s="71"/>
      <c r="BF700" s="71"/>
      <c r="BH700" s="15">
        <v>41.19</v>
      </c>
      <c r="BI700" s="71"/>
      <c r="BQ700" s="71"/>
      <c r="BX700" s="15">
        <v>27.3</v>
      </c>
      <c r="CA700" s="71"/>
      <c r="CD700" s="71"/>
      <c r="CE700" s="71"/>
      <c r="CF700" s="71"/>
      <c r="CG700" s="71"/>
      <c r="CI700" s="71"/>
      <c r="CJ700" s="15">
        <v>32.81</v>
      </c>
      <c r="CQ700" s="71"/>
      <c r="CR700" s="71"/>
      <c r="CS700" s="73">
        <v>63</v>
      </c>
      <c r="CT700" s="16">
        <v>62</v>
      </c>
    </row>
    <row r="701" spans="1:98">
      <c r="A701" s="71">
        <v>38458</v>
      </c>
      <c r="D701" s="71"/>
      <c r="G701" s="71"/>
      <c r="I701" s="16">
        <v>62.5</v>
      </c>
      <c r="K701" s="16">
        <v>61.5</v>
      </c>
      <c r="L701" s="71"/>
      <c r="M701" s="71"/>
      <c r="O701" s="15">
        <v>170.03</v>
      </c>
      <c r="Q701" s="15">
        <v>29.79</v>
      </c>
      <c r="R701" s="71"/>
      <c r="S701" s="71"/>
      <c r="T701" s="71"/>
      <c r="U701" s="71"/>
      <c r="X701" s="71"/>
      <c r="Y701" s="71"/>
      <c r="Z701" s="71"/>
      <c r="AA701" s="71"/>
      <c r="AC701" s="71"/>
      <c r="AF701" s="15">
        <v>101</v>
      </c>
      <c r="BE701" s="71"/>
      <c r="BF701" s="71"/>
      <c r="BH701" s="15">
        <v>40.99</v>
      </c>
      <c r="BI701" s="71"/>
      <c r="BQ701" s="71"/>
      <c r="BX701" s="15">
        <v>26.34</v>
      </c>
      <c r="CA701" s="71"/>
      <c r="CD701" s="71"/>
      <c r="CE701" s="71"/>
      <c r="CF701" s="71"/>
      <c r="CG701" s="71"/>
      <c r="CI701" s="71"/>
      <c r="CJ701" s="15">
        <v>31.56</v>
      </c>
      <c r="CQ701" s="71"/>
      <c r="CR701" s="71"/>
      <c r="CS701" s="73">
        <v>66</v>
      </c>
      <c r="CT701" s="16">
        <v>65</v>
      </c>
    </row>
    <row r="702" spans="1:98">
      <c r="A702" s="71">
        <v>38465</v>
      </c>
      <c r="D702" s="71"/>
      <c r="G702" s="71"/>
      <c r="I702" s="16">
        <v>63.233333333333334</v>
      </c>
      <c r="K702" s="16">
        <v>62.163333333333341</v>
      </c>
      <c r="L702" s="71"/>
      <c r="M702" s="71"/>
      <c r="O702" s="15">
        <v>169.88</v>
      </c>
      <c r="Q702" s="15">
        <v>29.65</v>
      </c>
      <c r="R702" s="71"/>
      <c r="S702" s="71"/>
      <c r="T702" s="71"/>
      <c r="U702" s="71"/>
      <c r="X702" s="71"/>
      <c r="Y702" s="71"/>
      <c r="Z702" s="71"/>
      <c r="AA702" s="71"/>
      <c r="AC702" s="71"/>
      <c r="BE702" s="71"/>
      <c r="BF702" s="71"/>
      <c r="BH702" s="15">
        <v>41.66</v>
      </c>
      <c r="BI702" s="71"/>
      <c r="BQ702" s="71"/>
      <c r="BX702" s="15">
        <v>27.18</v>
      </c>
      <c r="CA702" s="71"/>
      <c r="CD702" s="71"/>
      <c r="CE702" s="71"/>
      <c r="CF702" s="71"/>
      <c r="CG702" s="71"/>
      <c r="CI702" s="71"/>
      <c r="CJ702" s="15">
        <v>34.76</v>
      </c>
      <c r="CQ702" s="71"/>
      <c r="CR702" s="71"/>
      <c r="CS702" s="73">
        <v>66</v>
      </c>
      <c r="CT702" s="16">
        <v>65</v>
      </c>
    </row>
    <row r="703" spans="1:98">
      <c r="A703" s="71">
        <v>38472</v>
      </c>
      <c r="D703" s="71"/>
      <c r="G703" s="71"/>
      <c r="I703" s="16">
        <v>64.11</v>
      </c>
      <c r="K703" s="16">
        <v>63.066666666666663</v>
      </c>
      <c r="L703" s="71"/>
      <c r="M703" s="71"/>
      <c r="O703" s="15">
        <v>170.44</v>
      </c>
      <c r="Q703" s="15">
        <v>30.93</v>
      </c>
      <c r="R703" s="71"/>
      <c r="S703" s="71"/>
      <c r="T703" s="71"/>
      <c r="U703" s="71"/>
      <c r="X703" s="71"/>
      <c r="Y703" s="71"/>
      <c r="Z703" s="71"/>
      <c r="AA703" s="71"/>
      <c r="AC703" s="71"/>
      <c r="AF703" s="15">
        <v>102</v>
      </c>
      <c r="BE703" s="71"/>
      <c r="BF703" s="71"/>
      <c r="BH703" s="15">
        <v>41.35</v>
      </c>
      <c r="BI703" s="71"/>
      <c r="BQ703" s="71"/>
      <c r="CA703" s="71"/>
      <c r="CD703" s="71"/>
      <c r="CE703" s="71"/>
      <c r="CF703" s="71"/>
      <c r="CG703" s="71"/>
      <c r="CI703" s="71"/>
      <c r="CJ703" s="15">
        <v>32.5</v>
      </c>
      <c r="CQ703" s="71"/>
      <c r="CR703" s="71"/>
      <c r="CS703" s="73">
        <v>67</v>
      </c>
      <c r="CT703" s="16">
        <v>65.2</v>
      </c>
    </row>
    <row r="704" spans="1:98">
      <c r="A704" s="71">
        <v>38479</v>
      </c>
      <c r="D704" s="71"/>
      <c r="G704" s="71"/>
      <c r="I704" s="16">
        <v>62.916666666666671</v>
      </c>
      <c r="K704" s="16">
        <v>62.816666666666663</v>
      </c>
      <c r="L704" s="71"/>
      <c r="M704" s="71"/>
      <c r="O704" s="15">
        <v>171.84</v>
      </c>
      <c r="Q704" s="15">
        <v>34.14</v>
      </c>
      <c r="R704" s="71"/>
      <c r="S704" s="71"/>
      <c r="T704" s="71"/>
      <c r="U704" s="71"/>
      <c r="X704" s="71"/>
      <c r="Y704" s="71"/>
      <c r="Z704" s="71"/>
      <c r="AA704" s="71"/>
      <c r="AC704" s="71"/>
      <c r="AF704" s="15">
        <v>102</v>
      </c>
      <c r="BE704" s="71"/>
      <c r="BF704" s="71"/>
      <c r="BH704" s="15">
        <v>42.3</v>
      </c>
      <c r="BI704" s="71"/>
      <c r="BQ704" s="71"/>
      <c r="BX704" s="15">
        <v>27.38</v>
      </c>
      <c r="CA704" s="71"/>
      <c r="CD704" s="71"/>
      <c r="CE704" s="71"/>
      <c r="CF704" s="71"/>
      <c r="CG704" s="71"/>
      <c r="CI704" s="71"/>
      <c r="CJ704" s="15">
        <v>34</v>
      </c>
      <c r="CQ704" s="71"/>
      <c r="CR704" s="71"/>
      <c r="CS704" s="73">
        <v>65</v>
      </c>
      <c r="CT704" s="16">
        <v>66.2</v>
      </c>
    </row>
    <row r="705" spans="1:98">
      <c r="A705" s="71">
        <v>38486</v>
      </c>
      <c r="D705" s="71"/>
      <c r="G705" s="71"/>
      <c r="I705" s="16">
        <v>64.5</v>
      </c>
      <c r="K705" s="16">
        <v>64.333333333333329</v>
      </c>
      <c r="L705" s="71"/>
      <c r="M705" s="71"/>
      <c r="O705" s="15">
        <v>170.27</v>
      </c>
      <c r="Q705" s="15">
        <v>37.86</v>
      </c>
      <c r="R705" s="71"/>
      <c r="S705" s="71"/>
      <c r="T705" s="71"/>
      <c r="U705" s="71"/>
      <c r="X705" s="71"/>
      <c r="Y705" s="71"/>
      <c r="Z705" s="71"/>
      <c r="AA705" s="71"/>
      <c r="AC705" s="71"/>
      <c r="AF705" s="15">
        <v>105.81</v>
      </c>
      <c r="BE705" s="71"/>
      <c r="BF705" s="71"/>
      <c r="BH705" s="15">
        <v>42.93</v>
      </c>
      <c r="BI705" s="71"/>
      <c r="BQ705" s="71"/>
      <c r="BX705" s="15">
        <v>26.69</v>
      </c>
      <c r="CA705" s="71"/>
      <c r="CD705" s="71"/>
      <c r="CE705" s="71"/>
      <c r="CF705" s="71"/>
      <c r="CG705" s="71"/>
      <c r="CI705" s="71"/>
      <c r="CJ705" s="15">
        <v>35</v>
      </c>
      <c r="CQ705" s="71"/>
      <c r="CR705" s="71"/>
      <c r="CS705" s="73">
        <v>68</v>
      </c>
      <c r="CT705" s="16">
        <v>67</v>
      </c>
    </row>
    <row r="706" spans="1:98">
      <c r="A706" s="71">
        <v>38493</v>
      </c>
      <c r="D706" s="71"/>
      <c r="G706" s="71"/>
      <c r="I706" s="16">
        <v>64.8</v>
      </c>
      <c r="K706" s="16">
        <v>64.216666666666669</v>
      </c>
      <c r="L706" s="71"/>
      <c r="M706" s="71"/>
      <c r="O706" s="15">
        <v>170.44</v>
      </c>
      <c r="Q706" s="15">
        <v>49.89</v>
      </c>
      <c r="R706" s="71"/>
      <c r="S706" s="71"/>
      <c r="T706" s="71"/>
      <c r="U706" s="71"/>
      <c r="X706" s="71"/>
      <c r="Y706" s="71"/>
      <c r="Z706" s="71"/>
      <c r="AA706" s="71"/>
      <c r="AC706" s="71"/>
      <c r="BE706" s="71"/>
      <c r="BF706" s="71"/>
      <c r="BH706" s="15">
        <v>43.57</v>
      </c>
      <c r="BI706" s="71"/>
      <c r="BQ706" s="71"/>
      <c r="BX706" s="15">
        <v>25.07</v>
      </c>
      <c r="CA706" s="71"/>
      <c r="CD706" s="71"/>
      <c r="CE706" s="71"/>
      <c r="CF706" s="71"/>
      <c r="CG706" s="71"/>
      <c r="CI706" s="71"/>
      <c r="CQ706" s="71"/>
      <c r="CR706" s="71"/>
      <c r="CS706" s="73">
        <v>68.5</v>
      </c>
      <c r="CT706" s="16">
        <v>68.25</v>
      </c>
    </row>
    <row r="707" spans="1:98">
      <c r="A707" s="71">
        <v>38500</v>
      </c>
      <c r="D707" s="71"/>
      <c r="G707" s="71"/>
      <c r="I707" s="16">
        <v>64.466666666666654</v>
      </c>
      <c r="K707" s="16">
        <v>64.283333333333331</v>
      </c>
      <c r="L707" s="71"/>
      <c r="M707" s="71"/>
      <c r="O707" s="15">
        <v>170.6</v>
      </c>
      <c r="Q707" s="15">
        <v>50.92</v>
      </c>
      <c r="R707" s="71"/>
      <c r="S707" s="71"/>
      <c r="T707" s="71"/>
      <c r="U707" s="71"/>
      <c r="X707" s="71"/>
      <c r="Y707" s="71"/>
      <c r="Z707" s="71"/>
      <c r="AA707" s="71"/>
      <c r="AC707" s="71"/>
      <c r="AF707" s="15">
        <v>105</v>
      </c>
      <c r="BE707" s="71"/>
      <c r="BF707" s="71"/>
      <c r="BH707" s="15">
        <v>44.84</v>
      </c>
      <c r="BI707" s="71"/>
      <c r="BQ707" s="71"/>
      <c r="BX707" s="15">
        <v>25.4</v>
      </c>
      <c r="CA707" s="71"/>
      <c r="CD707" s="71"/>
      <c r="CE707" s="71"/>
      <c r="CF707" s="71"/>
      <c r="CG707" s="71"/>
      <c r="CI707" s="71"/>
      <c r="CQ707" s="71"/>
      <c r="CR707" s="71"/>
      <c r="CS707" s="73">
        <v>67.7</v>
      </c>
      <c r="CT707" s="16">
        <v>67.099999999999994</v>
      </c>
    </row>
    <row r="708" spans="1:98">
      <c r="A708" s="71">
        <v>38507</v>
      </c>
      <c r="D708" s="71"/>
      <c r="G708" s="71"/>
      <c r="I708" s="16">
        <v>65.42</v>
      </c>
      <c r="K708" s="16">
        <v>64.833333333333329</v>
      </c>
      <c r="L708" s="71"/>
      <c r="M708" s="71"/>
      <c r="O708" s="15">
        <v>170</v>
      </c>
      <c r="Q708" s="15">
        <v>50.9</v>
      </c>
      <c r="R708" s="71"/>
      <c r="S708" s="71"/>
      <c r="T708" s="71"/>
      <c r="U708" s="71"/>
      <c r="X708" s="71"/>
      <c r="Y708" s="71"/>
      <c r="Z708" s="71"/>
      <c r="AA708" s="71"/>
      <c r="AC708" s="71"/>
      <c r="BE708" s="71"/>
      <c r="BF708" s="71"/>
      <c r="BH708" s="15">
        <v>46.17</v>
      </c>
      <c r="BI708" s="71"/>
      <c r="BQ708" s="71"/>
      <c r="BX708" s="15">
        <v>26.28</v>
      </c>
      <c r="CA708" s="71"/>
      <c r="CD708" s="71"/>
      <c r="CE708" s="71"/>
      <c r="CF708" s="71"/>
      <c r="CG708" s="71"/>
      <c r="CI708" s="71"/>
      <c r="CJ708" s="15">
        <v>46.25</v>
      </c>
      <c r="CQ708" s="71"/>
      <c r="CR708" s="71"/>
      <c r="CS708" s="73">
        <v>69</v>
      </c>
      <c r="CT708" s="16">
        <v>67</v>
      </c>
    </row>
    <row r="709" spans="1:98">
      <c r="A709" s="71">
        <v>38514</v>
      </c>
      <c r="D709" s="71"/>
      <c r="G709" s="71"/>
      <c r="I709" s="16">
        <v>65.833333333333329</v>
      </c>
      <c r="K709" s="16">
        <v>65.5</v>
      </c>
      <c r="L709" s="71"/>
      <c r="M709" s="71"/>
      <c r="O709" s="15">
        <v>170.4</v>
      </c>
      <c r="Q709" s="15">
        <v>45.41</v>
      </c>
      <c r="R709" s="71"/>
      <c r="S709" s="71"/>
      <c r="T709" s="71"/>
      <c r="U709" s="71"/>
      <c r="X709" s="71"/>
      <c r="Y709" s="71"/>
      <c r="Z709" s="71"/>
      <c r="AA709" s="71"/>
      <c r="AC709" s="71"/>
      <c r="BE709" s="71"/>
      <c r="BF709" s="71"/>
      <c r="BH709" s="15">
        <v>46.71</v>
      </c>
      <c r="BI709" s="71"/>
      <c r="BQ709" s="71"/>
      <c r="BX709" s="15">
        <v>25.05</v>
      </c>
      <c r="CA709" s="71"/>
      <c r="CD709" s="71"/>
      <c r="CE709" s="71"/>
      <c r="CF709" s="71"/>
      <c r="CG709" s="71"/>
      <c r="CI709" s="71"/>
      <c r="CJ709" s="15">
        <v>45</v>
      </c>
      <c r="CQ709" s="71"/>
      <c r="CR709" s="71"/>
      <c r="CS709" s="73">
        <v>68.5</v>
      </c>
      <c r="CT709" s="16">
        <v>67.5</v>
      </c>
    </row>
    <row r="710" spans="1:98">
      <c r="A710" s="71">
        <v>38521</v>
      </c>
      <c r="D710" s="71"/>
      <c r="G710" s="71"/>
      <c r="I710" s="16">
        <v>67.166666666666671</v>
      </c>
      <c r="K710" s="16">
        <v>66.433333333333337</v>
      </c>
      <c r="L710" s="71"/>
      <c r="M710" s="71"/>
      <c r="O710" s="15">
        <v>171.33</v>
      </c>
      <c r="Q710" s="15">
        <v>33.15</v>
      </c>
      <c r="R710" s="71"/>
      <c r="S710" s="71"/>
      <c r="T710" s="71"/>
      <c r="U710" s="71"/>
      <c r="X710" s="71"/>
      <c r="Y710" s="71"/>
      <c r="Z710" s="71"/>
      <c r="AA710" s="71"/>
      <c r="AC710" s="71"/>
      <c r="AF710" s="15">
        <v>105.33</v>
      </c>
      <c r="BE710" s="71"/>
      <c r="BF710" s="71"/>
      <c r="BH710" s="15">
        <v>49</v>
      </c>
      <c r="BI710" s="71"/>
      <c r="BQ710" s="71"/>
      <c r="BX710" s="15">
        <v>25.1</v>
      </c>
      <c r="CA710" s="71"/>
      <c r="CD710" s="71"/>
      <c r="CE710" s="71"/>
      <c r="CF710" s="71"/>
      <c r="CG710" s="71"/>
      <c r="CI710" s="71"/>
      <c r="CJ710" s="15">
        <v>34</v>
      </c>
      <c r="CQ710" s="71"/>
      <c r="CR710" s="71"/>
      <c r="CS710" s="73">
        <v>69.5</v>
      </c>
      <c r="CT710" s="16">
        <v>68.599999999999994</v>
      </c>
    </row>
    <row r="711" spans="1:98">
      <c r="A711" s="71">
        <v>38528</v>
      </c>
      <c r="D711" s="71"/>
      <c r="G711" s="71"/>
      <c r="I711" s="16">
        <v>67.5</v>
      </c>
      <c r="K711" s="16">
        <v>67.86666666666666</v>
      </c>
      <c r="L711" s="71"/>
      <c r="M711" s="71"/>
      <c r="O711" s="15">
        <v>174.47</v>
      </c>
      <c r="Q711" s="15">
        <v>32.26</v>
      </c>
      <c r="R711" s="71"/>
      <c r="S711" s="71"/>
      <c r="T711" s="71"/>
      <c r="U711" s="71"/>
      <c r="X711" s="71"/>
      <c r="Y711" s="71"/>
      <c r="Z711" s="71"/>
      <c r="AA711" s="71"/>
      <c r="AC711" s="71"/>
      <c r="BE711" s="71"/>
      <c r="BF711" s="71"/>
      <c r="BH711" s="15">
        <v>49.87</v>
      </c>
      <c r="BI711" s="71"/>
      <c r="BQ711" s="71"/>
      <c r="BX711" s="15">
        <v>26.4</v>
      </c>
      <c r="CA711" s="71"/>
      <c r="CD711" s="71"/>
      <c r="CE711" s="71"/>
      <c r="CF711" s="71"/>
      <c r="CG711" s="71"/>
      <c r="CI711" s="71"/>
      <c r="CJ711" s="15">
        <v>33.229999999999997</v>
      </c>
      <c r="CQ711" s="71"/>
      <c r="CR711" s="71"/>
      <c r="CS711" s="73">
        <v>70.5</v>
      </c>
      <c r="CT711" s="16">
        <v>70.099999999999994</v>
      </c>
    </row>
    <row r="712" spans="1:98">
      <c r="A712" s="71">
        <v>38535</v>
      </c>
      <c r="D712" s="71"/>
      <c r="G712" s="71"/>
      <c r="I712" s="16">
        <v>67.5</v>
      </c>
      <c r="K712" s="16">
        <v>67.13333333333334</v>
      </c>
      <c r="L712" s="71"/>
      <c r="M712" s="71"/>
      <c r="O712" s="15">
        <v>178.85</v>
      </c>
      <c r="Q712" s="15">
        <v>27.98</v>
      </c>
      <c r="R712" s="71"/>
      <c r="S712" s="71"/>
      <c r="T712" s="71"/>
      <c r="U712" s="71"/>
      <c r="X712" s="71"/>
      <c r="Y712" s="71"/>
      <c r="Z712" s="71"/>
      <c r="AA712" s="71"/>
      <c r="AC712" s="71"/>
      <c r="AF712" s="15">
        <v>111</v>
      </c>
      <c r="BE712" s="71"/>
      <c r="BF712" s="71"/>
      <c r="BH712" s="15">
        <v>50.32</v>
      </c>
      <c r="BI712" s="71"/>
      <c r="BQ712" s="71"/>
      <c r="BX712" s="15">
        <v>28.69</v>
      </c>
      <c r="CA712" s="71"/>
      <c r="CD712" s="71"/>
      <c r="CE712" s="71"/>
      <c r="CF712" s="71"/>
      <c r="CG712" s="71"/>
      <c r="CI712" s="71"/>
      <c r="CJ712" s="15">
        <v>29.75</v>
      </c>
      <c r="CQ712" s="71"/>
      <c r="CR712" s="71"/>
      <c r="CS712" s="73">
        <v>70</v>
      </c>
      <c r="CT712" s="16">
        <v>70</v>
      </c>
    </row>
    <row r="713" spans="1:98">
      <c r="A713" s="71">
        <v>38542</v>
      </c>
      <c r="D713" s="71"/>
      <c r="G713" s="71"/>
      <c r="I713" s="16">
        <v>67.583333333333329</v>
      </c>
      <c r="K713" s="16">
        <v>68.543333333333337</v>
      </c>
      <c r="L713" s="71"/>
      <c r="M713" s="71"/>
      <c r="O713" s="15">
        <v>179.29</v>
      </c>
      <c r="Q713" s="15">
        <v>27.59</v>
      </c>
      <c r="R713" s="71"/>
      <c r="S713" s="71"/>
      <c r="T713" s="71"/>
      <c r="U713" s="71"/>
      <c r="X713" s="71"/>
      <c r="Y713" s="71"/>
      <c r="Z713" s="71"/>
      <c r="AA713" s="71"/>
      <c r="AC713" s="71"/>
      <c r="AF713" s="15">
        <v>106</v>
      </c>
      <c r="BE713" s="71"/>
      <c r="BF713" s="71"/>
      <c r="BH713" s="15">
        <v>49.59</v>
      </c>
      <c r="BI713" s="71"/>
      <c r="BQ713" s="71"/>
      <c r="BX713" s="15">
        <v>29.94</v>
      </c>
      <c r="CA713" s="71"/>
      <c r="CD713" s="71"/>
      <c r="CE713" s="71"/>
      <c r="CF713" s="71"/>
      <c r="CG713" s="71"/>
      <c r="CI713" s="71"/>
      <c r="CJ713" s="15">
        <v>29.63</v>
      </c>
      <c r="CQ713" s="71"/>
      <c r="CR713" s="71"/>
      <c r="CS713" s="73">
        <v>70.75</v>
      </c>
      <c r="CT713" s="16">
        <v>70.63</v>
      </c>
    </row>
    <row r="714" spans="1:98">
      <c r="A714" s="71">
        <v>38549</v>
      </c>
      <c r="D714" s="71"/>
      <c r="G714" s="71"/>
      <c r="I714" s="16">
        <v>69.333333333333329</v>
      </c>
      <c r="K714" s="16">
        <v>69.15666666666668</v>
      </c>
      <c r="L714" s="71"/>
      <c r="M714" s="71"/>
      <c r="O714" s="15">
        <v>186.11</v>
      </c>
      <c r="Q714" s="15">
        <v>27.05</v>
      </c>
      <c r="R714" s="71"/>
      <c r="S714" s="71"/>
      <c r="T714" s="71"/>
      <c r="U714" s="71"/>
      <c r="X714" s="71"/>
      <c r="Y714" s="71"/>
      <c r="Z714" s="71"/>
      <c r="AA714" s="71"/>
      <c r="AC714" s="71"/>
      <c r="AF714" s="15">
        <v>110.5</v>
      </c>
      <c r="BE714" s="71"/>
      <c r="BF714" s="71"/>
      <c r="BH714" s="15">
        <v>49.57</v>
      </c>
      <c r="BI714" s="71"/>
      <c r="BQ714" s="71"/>
      <c r="BX714" s="15">
        <v>31.29</v>
      </c>
      <c r="CA714" s="71"/>
      <c r="CD714" s="71"/>
      <c r="CE714" s="71"/>
      <c r="CF714" s="71"/>
      <c r="CG714" s="71"/>
      <c r="CI714" s="71"/>
      <c r="CJ714" s="15">
        <v>30</v>
      </c>
      <c r="CQ714" s="71"/>
      <c r="CR714" s="71"/>
      <c r="CS714" s="73">
        <v>73.5</v>
      </c>
      <c r="CT714" s="16">
        <v>73.67</v>
      </c>
    </row>
    <row r="715" spans="1:98">
      <c r="A715" s="71">
        <v>38556</v>
      </c>
      <c r="D715" s="71"/>
      <c r="G715" s="71"/>
      <c r="I715" s="16">
        <v>68.676666666666662</v>
      </c>
      <c r="K715" s="16">
        <v>69.23</v>
      </c>
      <c r="L715" s="71"/>
      <c r="M715" s="71"/>
      <c r="O715" s="15">
        <v>191.53</v>
      </c>
      <c r="Q715" s="15">
        <v>26.53</v>
      </c>
      <c r="R715" s="71"/>
      <c r="S715" s="71"/>
      <c r="T715" s="71"/>
      <c r="U715" s="71"/>
      <c r="X715" s="71"/>
      <c r="Y715" s="71"/>
      <c r="Z715" s="71"/>
      <c r="AA715" s="71"/>
      <c r="AC715" s="71"/>
      <c r="BE715" s="71"/>
      <c r="BF715" s="71"/>
      <c r="BH715" s="15">
        <v>49.93</v>
      </c>
      <c r="BI715" s="71"/>
      <c r="BQ715" s="71"/>
      <c r="BX715" s="15">
        <v>32.700000000000003</v>
      </c>
      <c r="CA715" s="71"/>
      <c r="CD715" s="71"/>
      <c r="CE715" s="71"/>
      <c r="CF715" s="71"/>
      <c r="CG715" s="71"/>
      <c r="CI715" s="71"/>
      <c r="CJ715" s="15">
        <v>26</v>
      </c>
      <c r="CQ715" s="71"/>
      <c r="CR715" s="71"/>
      <c r="CS715" s="73">
        <v>70.33</v>
      </c>
      <c r="CT715" s="16">
        <v>72</v>
      </c>
    </row>
    <row r="716" spans="1:98">
      <c r="A716" s="71">
        <v>38563</v>
      </c>
      <c r="D716" s="71"/>
      <c r="G716" s="71"/>
      <c r="I716" s="16">
        <v>71.176666666666662</v>
      </c>
      <c r="K716" s="16">
        <v>70.316666666666663</v>
      </c>
      <c r="L716" s="71"/>
      <c r="M716" s="71"/>
      <c r="O716" s="15">
        <v>194.61</v>
      </c>
      <c r="Q716" s="15">
        <v>27.1</v>
      </c>
      <c r="R716" s="71"/>
      <c r="S716" s="71"/>
      <c r="T716" s="71"/>
      <c r="U716" s="71"/>
      <c r="X716" s="71"/>
      <c r="Y716" s="71"/>
      <c r="Z716" s="71"/>
      <c r="AA716" s="71"/>
      <c r="AC716" s="71"/>
      <c r="AF716" s="15">
        <v>108.5</v>
      </c>
      <c r="BE716" s="71"/>
      <c r="BF716" s="71"/>
      <c r="BH716" s="15">
        <v>49.6</v>
      </c>
      <c r="BI716" s="71"/>
      <c r="BQ716" s="71"/>
      <c r="BX716" s="15">
        <v>36</v>
      </c>
      <c r="CA716" s="71"/>
      <c r="CD716" s="71"/>
      <c r="CE716" s="71"/>
      <c r="CF716" s="71"/>
      <c r="CG716" s="71"/>
      <c r="CI716" s="71"/>
      <c r="CJ716" s="15">
        <v>26</v>
      </c>
      <c r="CQ716" s="71"/>
      <c r="CR716" s="71"/>
      <c r="CS716" s="73">
        <v>76.31</v>
      </c>
      <c r="CT716" s="16">
        <v>72.2</v>
      </c>
    </row>
    <row r="717" spans="1:98">
      <c r="A717" s="71">
        <v>38570</v>
      </c>
      <c r="D717" s="71"/>
      <c r="G717" s="71"/>
      <c r="I717" s="16">
        <v>71.243333333333339</v>
      </c>
      <c r="K717" s="16">
        <v>69.400000000000006</v>
      </c>
      <c r="L717" s="71"/>
      <c r="M717" s="71"/>
      <c r="O717" s="15">
        <v>197.6</v>
      </c>
      <c r="Q717" s="15">
        <v>27.04</v>
      </c>
      <c r="R717" s="71"/>
      <c r="S717" s="71"/>
      <c r="T717" s="71"/>
      <c r="U717" s="71"/>
      <c r="X717" s="71"/>
      <c r="Y717" s="71"/>
      <c r="Z717" s="71"/>
      <c r="AA717" s="71"/>
      <c r="AC717" s="71"/>
      <c r="BE717" s="71"/>
      <c r="BF717" s="71"/>
      <c r="BH717" s="15">
        <v>48.71</v>
      </c>
      <c r="BI717" s="71"/>
      <c r="BQ717" s="71"/>
      <c r="BX717" s="15">
        <v>33.89</v>
      </c>
      <c r="CA717" s="71"/>
      <c r="CD717" s="71"/>
      <c r="CE717" s="71"/>
      <c r="CF717" s="71"/>
      <c r="CG717" s="71"/>
      <c r="CI717" s="71"/>
      <c r="CJ717" s="15">
        <v>26</v>
      </c>
      <c r="CQ717" s="71"/>
      <c r="CR717" s="71"/>
      <c r="CS717" s="73">
        <v>77</v>
      </c>
      <c r="CT717" s="16">
        <v>72.5</v>
      </c>
    </row>
    <row r="718" spans="1:98">
      <c r="A718" s="71">
        <v>38577</v>
      </c>
      <c r="D718" s="71"/>
      <c r="G718" s="71"/>
      <c r="I718" s="16">
        <v>71.933333333333337</v>
      </c>
      <c r="K718" s="16">
        <v>71.873333333333335</v>
      </c>
      <c r="L718" s="71"/>
      <c r="M718" s="71"/>
      <c r="O718" s="15">
        <v>205.41</v>
      </c>
      <c r="Q718" s="15">
        <v>27.5</v>
      </c>
      <c r="R718" s="71"/>
      <c r="S718" s="71"/>
      <c r="T718" s="71"/>
      <c r="U718" s="71"/>
      <c r="X718" s="71"/>
      <c r="Y718" s="71"/>
      <c r="Z718" s="71"/>
      <c r="AA718" s="71"/>
      <c r="AC718" s="71"/>
      <c r="BE718" s="71"/>
      <c r="BF718" s="71"/>
      <c r="BH718" s="15">
        <v>49.49</v>
      </c>
      <c r="BI718" s="71"/>
      <c r="BQ718" s="71"/>
      <c r="BX718" s="15">
        <v>34.64</v>
      </c>
      <c r="CA718" s="71"/>
      <c r="CD718" s="71"/>
      <c r="CE718" s="71"/>
      <c r="CF718" s="71"/>
      <c r="CG718" s="71"/>
      <c r="CI718" s="71"/>
      <c r="CJ718" s="15">
        <v>26.72</v>
      </c>
      <c r="CQ718" s="71"/>
      <c r="CR718" s="71"/>
      <c r="CS718" s="73">
        <v>75.400000000000006</v>
      </c>
      <c r="CT718" s="16">
        <v>75.67</v>
      </c>
    </row>
    <row r="719" spans="1:98">
      <c r="A719" s="71">
        <v>38584</v>
      </c>
      <c r="D719" s="71"/>
      <c r="G719" s="71"/>
      <c r="I719" s="16">
        <v>72.7</v>
      </c>
      <c r="K719" s="16">
        <v>71.333333333333329</v>
      </c>
      <c r="L719" s="71"/>
      <c r="M719" s="71"/>
      <c r="O719" s="15">
        <v>210.51</v>
      </c>
      <c r="Q719" s="15">
        <v>25.21</v>
      </c>
      <c r="R719" s="71"/>
      <c r="S719" s="71"/>
      <c r="T719" s="71"/>
      <c r="U719" s="71"/>
      <c r="X719" s="71"/>
      <c r="Y719" s="71"/>
      <c r="Z719" s="71"/>
      <c r="AA719" s="71"/>
      <c r="AC719" s="71"/>
      <c r="AF719" s="15">
        <v>109.6</v>
      </c>
      <c r="BE719" s="71"/>
      <c r="BF719" s="71"/>
      <c r="BH719" s="15">
        <v>47.86</v>
      </c>
      <c r="BI719" s="71"/>
      <c r="BQ719" s="71"/>
      <c r="BX719" s="15">
        <v>34.51</v>
      </c>
      <c r="CA719" s="71"/>
      <c r="CD719" s="71"/>
      <c r="CE719" s="71"/>
      <c r="CF719" s="71"/>
      <c r="CG719" s="71"/>
      <c r="CI719" s="71"/>
      <c r="CJ719" s="15">
        <v>26</v>
      </c>
      <c r="CQ719" s="71"/>
      <c r="CR719" s="71"/>
      <c r="CS719" s="73">
        <v>75.900000000000006</v>
      </c>
      <c r="CT719" s="16">
        <v>74.5</v>
      </c>
    </row>
    <row r="720" spans="1:98">
      <c r="A720" s="71">
        <v>38591</v>
      </c>
      <c r="D720" s="71"/>
      <c r="G720" s="71"/>
      <c r="I720" s="16">
        <v>73.25</v>
      </c>
      <c r="K720" s="16">
        <v>72.833333333333329</v>
      </c>
      <c r="L720" s="71"/>
      <c r="M720" s="71"/>
      <c r="O720" s="15">
        <v>213.46</v>
      </c>
      <c r="Q720" s="15">
        <v>27.71</v>
      </c>
      <c r="R720" s="71"/>
      <c r="S720" s="71"/>
      <c r="T720" s="71"/>
      <c r="U720" s="71"/>
      <c r="X720" s="71"/>
      <c r="Y720" s="71"/>
      <c r="Z720" s="71"/>
      <c r="AA720" s="71"/>
      <c r="AC720" s="71"/>
      <c r="BE720" s="71"/>
      <c r="BF720" s="71"/>
      <c r="BH720" s="15">
        <v>48.08</v>
      </c>
      <c r="BI720" s="71"/>
      <c r="BQ720" s="71"/>
      <c r="BX720" s="15">
        <v>32.46</v>
      </c>
      <c r="CA720" s="71"/>
      <c r="CD720" s="71"/>
      <c r="CE720" s="71"/>
      <c r="CF720" s="71"/>
      <c r="CG720" s="71"/>
      <c r="CI720" s="71"/>
      <c r="CJ720" s="15">
        <v>28</v>
      </c>
      <c r="CQ720" s="71"/>
      <c r="CR720" s="71"/>
      <c r="CS720" s="73">
        <v>77.55</v>
      </c>
      <c r="CT720" s="16">
        <v>75.5</v>
      </c>
    </row>
    <row r="721" spans="1:98">
      <c r="A721" s="71">
        <v>38598</v>
      </c>
      <c r="D721" s="71"/>
      <c r="G721" s="71"/>
      <c r="I721" s="16">
        <v>74.47</v>
      </c>
      <c r="K721" s="16">
        <v>72.766666666666666</v>
      </c>
      <c r="L721" s="71"/>
      <c r="M721" s="71"/>
      <c r="O721" s="15">
        <v>222.54</v>
      </c>
      <c r="Q721" s="15">
        <v>27</v>
      </c>
      <c r="R721" s="71"/>
      <c r="S721" s="71"/>
      <c r="T721" s="71"/>
      <c r="U721" s="71"/>
      <c r="X721" s="71"/>
      <c r="Y721" s="71"/>
      <c r="Z721" s="71"/>
      <c r="AA721" s="71"/>
      <c r="AC721" s="71"/>
      <c r="AF721" s="15">
        <v>109</v>
      </c>
      <c r="BE721" s="71"/>
      <c r="BF721" s="71"/>
      <c r="BH721" s="15">
        <v>46.8</v>
      </c>
      <c r="BI721" s="71"/>
      <c r="BQ721" s="71"/>
      <c r="BX721" s="15">
        <v>34.68</v>
      </c>
      <c r="CA721" s="71"/>
      <c r="CD721" s="71"/>
      <c r="CE721" s="71"/>
      <c r="CF721" s="71"/>
      <c r="CG721" s="71"/>
      <c r="CI721" s="71"/>
      <c r="CJ721" s="15">
        <v>25.66</v>
      </c>
      <c r="CQ721" s="71"/>
      <c r="CR721" s="71"/>
      <c r="CS721" s="73">
        <v>76.709999999999994</v>
      </c>
      <c r="CT721" s="16">
        <v>76</v>
      </c>
    </row>
    <row r="722" spans="1:98">
      <c r="A722" s="71">
        <v>38605</v>
      </c>
      <c r="D722" s="71"/>
      <c r="G722" s="71"/>
      <c r="I722" s="16">
        <v>77.313333333333333</v>
      </c>
      <c r="K722" s="16">
        <v>75.086666666666659</v>
      </c>
      <c r="L722" s="71"/>
      <c r="M722" s="71"/>
      <c r="O722" s="15">
        <v>229.29</v>
      </c>
      <c r="Q722" s="15">
        <v>26.73</v>
      </c>
      <c r="R722" s="71"/>
      <c r="S722" s="71"/>
      <c r="T722" s="71"/>
      <c r="U722" s="71"/>
      <c r="X722" s="71"/>
      <c r="Y722" s="71"/>
      <c r="Z722" s="71"/>
      <c r="AA722" s="71"/>
      <c r="AC722" s="71"/>
      <c r="AF722" s="15">
        <v>111.53</v>
      </c>
      <c r="BE722" s="71"/>
      <c r="BF722" s="71"/>
      <c r="BH722" s="15">
        <v>47.18</v>
      </c>
      <c r="BI722" s="71"/>
      <c r="BQ722" s="71"/>
      <c r="BX722" s="15">
        <v>33.619999999999997</v>
      </c>
      <c r="CA722" s="71"/>
      <c r="CD722" s="71"/>
      <c r="CE722" s="71"/>
      <c r="CF722" s="71"/>
      <c r="CG722" s="71"/>
      <c r="CI722" s="71"/>
      <c r="CQ722" s="71"/>
      <c r="CR722" s="71"/>
      <c r="CS722" s="73">
        <v>78.44</v>
      </c>
      <c r="CT722" s="16">
        <v>77.41</v>
      </c>
    </row>
    <row r="723" spans="1:98">
      <c r="A723" s="71">
        <v>38612</v>
      </c>
      <c r="D723" s="71"/>
      <c r="G723" s="71"/>
      <c r="I723" s="16">
        <v>76.400000000000006</v>
      </c>
      <c r="K723" s="16">
        <v>75.599999999999994</v>
      </c>
      <c r="L723" s="71"/>
      <c r="M723" s="71"/>
      <c r="O723" s="15">
        <v>242.57</v>
      </c>
      <c r="R723" s="71"/>
      <c r="S723" s="71"/>
      <c r="T723" s="71"/>
      <c r="U723" s="71"/>
      <c r="X723" s="71"/>
      <c r="Y723" s="71"/>
      <c r="Z723" s="71"/>
      <c r="AA723" s="71"/>
      <c r="AC723" s="71"/>
      <c r="AF723" s="15">
        <v>111.83</v>
      </c>
      <c r="BE723" s="71"/>
      <c r="BF723" s="71"/>
      <c r="BH723" s="15">
        <v>46</v>
      </c>
      <c r="BI723" s="71"/>
      <c r="BQ723" s="71"/>
      <c r="BX723" s="15">
        <v>34.479999999999997</v>
      </c>
      <c r="CA723" s="71"/>
      <c r="CD723" s="71"/>
      <c r="CE723" s="71"/>
      <c r="CF723" s="71"/>
      <c r="CG723" s="71"/>
      <c r="CI723" s="71"/>
      <c r="CQ723" s="71"/>
      <c r="CR723" s="71"/>
      <c r="CS723" s="73">
        <v>79</v>
      </c>
      <c r="CT723" s="16">
        <v>79</v>
      </c>
    </row>
    <row r="724" spans="1:98">
      <c r="A724" s="71">
        <v>38619</v>
      </c>
      <c r="D724" s="71"/>
      <c r="G724" s="71"/>
      <c r="I724" s="16">
        <v>77.16</v>
      </c>
      <c r="K724" s="16">
        <v>76.586666666666659</v>
      </c>
      <c r="L724" s="71"/>
      <c r="M724" s="71"/>
      <c r="O724" s="15">
        <v>268.14</v>
      </c>
      <c r="Q724" s="15">
        <v>24.81</v>
      </c>
      <c r="R724" s="71"/>
      <c r="S724" s="71"/>
      <c r="T724" s="71"/>
      <c r="U724" s="71"/>
      <c r="X724" s="71"/>
      <c r="Y724" s="71"/>
      <c r="Z724" s="71"/>
      <c r="AA724" s="71"/>
      <c r="AC724" s="71"/>
      <c r="AF724" s="15">
        <v>112.84</v>
      </c>
      <c r="BE724" s="71"/>
      <c r="BF724" s="71"/>
      <c r="BH724" s="15">
        <v>46.81</v>
      </c>
      <c r="BI724" s="71"/>
      <c r="BQ724" s="71"/>
      <c r="BX724" s="15">
        <v>37.51</v>
      </c>
      <c r="CA724" s="71"/>
      <c r="CD724" s="71"/>
      <c r="CE724" s="71"/>
      <c r="CF724" s="71"/>
      <c r="CG724" s="71"/>
      <c r="CI724" s="71"/>
      <c r="CQ724" s="71"/>
      <c r="CR724" s="71"/>
      <c r="CS724" s="73">
        <v>81.5</v>
      </c>
      <c r="CT724" s="16">
        <v>81</v>
      </c>
    </row>
    <row r="725" spans="1:98">
      <c r="A725" s="71">
        <v>38626</v>
      </c>
      <c r="D725" s="71"/>
      <c r="G725" s="71"/>
      <c r="I725" s="16">
        <v>78.666666666666671</v>
      </c>
      <c r="K725" s="16">
        <v>76.076666666666668</v>
      </c>
      <c r="L725" s="71"/>
      <c r="M725" s="71"/>
      <c r="O725" s="15">
        <v>287.97000000000003</v>
      </c>
      <c r="Q725" s="15">
        <v>26.11</v>
      </c>
      <c r="R725" s="71"/>
      <c r="S725" s="71"/>
      <c r="T725" s="71"/>
      <c r="U725" s="71"/>
      <c r="X725" s="71"/>
      <c r="Y725" s="71"/>
      <c r="Z725" s="71"/>
      <c r="AA725" s="71"/>
      <c r="AC725" s="71"/>
      <c r="AF725" s="15">
        <v>112.16</v>
      </c>
      <c r="BE725" s="71"/>
      <c r="BF725" s="71"/>
      <c r="BH725" s="15">
        <v>46.53</v>
      </c>
      <c r="BI725" s="71"/>
      <c r="BQ725" s="71"/>
      <c r="BX725" s="15">
        <v>38.76</v>
      </c>
      <c r="CA725" s="71"/>
      <c r="CD725" s="71"/>
      <c r="CE725" s="71"/>
      <c r="CF725" s="71"/>
      <c r="CG725" s="71"/>
      <c r="CI725" s="71"/>
      <c r="CJ725" s="15">
        <v>23.65</v>
      </c>
      <c r="CQ725" s="71"/>
      <c r="CR725" s="71"/>
      <c r="CS725" s="16">
        <v>78</v>
      </c>
      <c r="CT725" s="16">
        <v>79.5</v>
      </c>
    </row>
    <row r="726" spans="1:98">
      <c r="A726" s="71">
        <v>38633</v>
      </c>
      <c r="D726" s="71"/>
      <c r="G726" s="71"/>
      <c r="I726" s="16">
        <v>78.150000000000006</v>
      </c>
      <c r="K726" s="16">
        <v>77.176666666666662</v>
      </c>
      <c r="L726" s="71"/>
      <c r="M726" s="71"/>
      <c r="O726" s="15">
        <v>305.33999999999997</v>
      </c>
      <c r="R726" s="71"/>
      <c r="S726" s="71"/>
      <c r="T726" s="71"/>
      <c r="U726" s="71"/>
      <c r="X726" s="71"/>
      <c r="Y726" s="71"/>
      <c r="Z726" s="71"/>
      <c r="AA726" s="71"/>
      <c r="AC726" s="71"/>
      <c r="BE726" s="71"/>
      <c r="BF726" s="71"/>
      <c r="BH726" s="15">
        <v>45.43</v>
      </c>
      <c r="BI726" s="71"/>
      <c r="BQ726" s="71"/>
      <c r="BX726" s="15">
        <v>43</v>
      </c>
      <c r="CA726" s="71"/>
      <c r="CD726" s="71"/>
      <c r="CE726" s="71"/>
      <c r="CF726" s="71"/>
      <c r="CG726" s="71"/>
      <c r="CI726" s="71"/>
      <c r="CJ726" s="15">
        <v>26</v>
      </c>
      <c r="CQ726" s="71"/>
      <c r="CR726" s="71"/>
      <c r="CS726" s="16">
        <v>81.7</v>
      </c>
      <c r="CT726" s="16">
        <v>79.7</v>
      </c>
    </row>
    <row r="727" spans="1:98">
      <c r="A727" s="71">
        <v>38640</v>
      </c>
      <c r="D727" s="71"/>
      <c r="G727" s="71"/>
      <c r="I727" s="16">
        <v>80.793333333333337</v>
      </c>
      <c r="K727" s="16">
        <v>77.626666666666665</v>
      </c>
      <c r="L727" s="71"/>
      <c r="M727" s="71"/>
      <c r="O727" s="15">
        <v>308.92</v>
      </c>
      <c r="Q727" s="15">
        <v>23.25</v>
      </c>
      <c r="R727" s="71"/>
      <c r="S727" s="71"/>
      <c r="T727" s="71"/>
      <c r="U727" s="71"/>
      <c r="X727" s="71"/>
      <c r="Y727" s="71"/>
      <c r="Z727" s="71"/>
      <c r="AA727" s="71"/>
      <c r="AC727" s="71"/>
      <c r="AF727" s="15">
        <v>118.43</v>
      </c>
      <c r="BE727" s="71"/>
      <c r="BF727" s="71"/>
      <c r="BH727" s="15">
        <v>47</v>
      </c>
      <c r="BI727" s="71"/>
      <c r="BQ727" s="71"/>
      <c r="BX727" s="15">
        <v>45.89</v>
      </c>
      <c r="CA727" s="71"/>
      <c r="CD727" s="71"/>
      <c r="CE727" s="71"/>
      <c r="CF727" s="71"/>
      <c r="CG727" s="71"/>
      <c r="CI727" s="71"/>
      <c r="CQ727" s="71"/>
      <c r="CR727" s="71"/>
      <c r="CS727" s="16">
        <v>82</v>
      </c>
      <c r="CT727" s="16">
        <v>81.5</v>
      </c>
    </row>
    <row r="728" spans="1:98">
      <c r="A728" s="71">
        <v>38647</v>
      </c>
      <c r="D728" s="71"/>
      <c r="G728" s="71"/>
      <c r="I728" s="16">
        <v>78.953333333333333</v>
      </c>
      <c r="K728" s="16">
        <v>78.336666666666673</v>
      </c>
      <c r="L728" s="71"/>
      <c r="M728" s="71"/>
      <c r="O728" s="15">
        <v>309.7</v>
      </c>
      <c r="Q728" s="15">
        <v>25.56</v>
      </c>
      <c r="R728" s="71"/>
      <c r="S728" s="71"/>
      <c r="T728" s="71"/>
      <c r="U728" s="71"/>
      <c r="X728" s="71"/>
      <c r="Y728" s="71"/>
      <c r="Z728" s="71"/>
      <c r="AA728" s="71"/>
      <c r="AC728" s="71"/>
      <c r="AF728" s="15">
        <v>119</v>
      </c>
      <c r="BE728" s="71"/>
      <c r="BF728" s="71"/>
      <c r="BH728" s="15">
        <v>43.99</v>
      </c>
      <c r="BI728" s="71"/>
      <c r="BQ728" s="71"/>
      <c r="BX728" s="15">
        <v>48.69</v>
      </c>
      <c r="CA728" s="71"/>
      <c r="CD728" s="71"/>
      <c r="CE728" s="71"/>
      <c r="CF728" s="71"/>
      <c r="CG728" s="71"/>
      <c r="CI728" s="71"/>
      <c r="CJ728" s="15">
        <v>24</v>
      </c>
      <c r="CQ728" s="71"/>
      <c r="CR728" s="71"/>
      <c r="CS728" s="16">
        <v>82.21</v>
      </c>
      <c r="CT728" s="16">
        <v>81.709999999999994</v>
      </c>
    </row>
    <row r="729" spans="1:98">
      <c r="A729" s="71">
        <v>38654</v>
      </c>
      <c r="D729" s="71"/>
      <c r="G729" s="71"/>
      <c r="I729" s="16">
        <v>79.706666666666663</v>
      </c>
      <c r="K729" s="16">
        <v>79.466666666666669</v>
      </c>
      <c r="L729" s="71"/>
      <c r="M729" s="71"/>
      <c r="O729" s="15">
        <v>302.36</v>
      </c>
      <c r="Q729" s="15">
        <v>25</v>
      </c>
      <c r="R729" s="71"/>
      <c r="S729" s="71"/>
      <c r="T729" s="71"/>
      <c r="U729" s="71"/>
      <c r="X729" s="71"/>
      <c r="Y729" s="71"/>
      <c r="Z729" s="71"/>
      <c r="AA729" s="71"/>
      <c r="AC729" s="71"/>
      <c r="BE729" s="71"/>
      <c r="BF729" s="71"/>
      <c r="BH729" s="15">
        <v>46.54</v>
      </c>
      <c r="BI729" s="71"/>
      <c r="BQ729" s="71"/>
      <c r="BX729" s="15">
        <v>49</v>
      </c>
      <c r="CA729" s="71"/>
      <c r="CD729" s="71"/>
      <c r="CE729" s="71"/>
      <c r="CF729" s="71"/>
      <c r="CG729" s="71"/>
      <c r="CI729" s="71"/>
      <c r="CJ729" s="15">
        <v>23.16</v>
      </c>
      <c r="CQ729" s="71"/>
      <c r="CR729" s="71"/>
      <c r="CS729" s="16">
        <v>81.67</v>
      </c>
      <c r="CT729" s="16">
        <v>82.9</v>
      </c>
    </row>
    <row r="730" spans="1:98">
      <c r="A730" s="71">
        <v>38661</v>
      </c>
      <c r="D730" s="71"/>
      <c r="G730" s="71"/>
      <c r="I730" s="16">
        <v>82.81</v>
      </c>
      <c r="K730" s="16">
        <v>80</v>
      </c>
      <c r="L730" s="71"/>
      <c r="M730" s="71"/>
      <c r="O730" s="15">
        <v>292.36</v>
      </c>
      <c r="Q730" s="15">
        <v>22.07</v>
      </c>
      <c r="R730" s="71"/>
      <c r="S730" s="71"/>
      <c r="T730" s="71"/>
      <c r="U730" s="71"/>
      <c r="X730" s="71"/>
      <c r="Y730" s="71"/>
      <c r="Z730" s="71"/>
      <c r="AA730" s="71"/>
      <c r="AC730" s="71"/>
      <c r="BE730" s="71"/>
      <c r="BF730" s="71"/>
      <c r="BH730" s="15">
        <v>44.03</v>
      </c>
      <c r="BI730" s="71"/>
      <c r="BQ730" s="71"/>
      <c r="BX730" s="15">
        <v>48.7</v>
      </c>
      <c r="CA730" s="71"/>
      <c r="CD730" s="71"/>
      <c r="CE730" s="71"/>
      <c r="CF730" s="71"/>
      <c r="CG730" s="71"/>
      <c r="CI730" s="71"/>
      <c r="CJ730" s="15">
        <v>23</v>
      </c>
      <c r="CQ730" s="71"/>
      <c r="CR730" s="71"/>
      <c r="CS730" s="16">
        <v>84.8</v>
      </c>
      <c r="CT730" s="16">
        <v>83</v>
      </c>
    </row>
    <row r="731" spans="1:98">
      <c r="A731" s="71">
        <v>38668</v>
      </c>
      <c r="D731" s="71"/>
      <c r="G731" s="71"/>
      <c r="I731" s="16">
        <v>82.333333333333329</v>
      </c>
      <c r="K731" s="16">
        <v>79.61666666666666</v>
      </c>
      <c r="L731" s="71"/>
      <c r="M731" s="71"/>
      <c r="O731" s="15">
        <v>279.14</v>
      </c>
      <c r="Q731" s="15">
        <v>20</v>
      </c>
      <c r="R731" s="71"/>
      <c r="S731" s="71"/>
      <c r="T731" s="71"/>
      <c r="U731" s="71"/>
      <c r="X731" s="71"/>
      <c r="Y731" s="71"/>
      <c r="Z731" s="71"/>
      <c r="AA731" s="71"/>
      <c r="AC731" s="71"/>
      <c r="BE731" s="71"/>
      <c r="BF731" s="71"/>
      <c r="BH731" s="15">
        <v>44.17</v>
      </c>
      <c r="BI731" s="71"/>
      <c r="BQ731" s="71"/>
      <c r="BX731" s="15">
        <v>47.5</v>
      </c>
      <c r="CA731" s="71"/>
      <c r="CD731" s="71"/>
      <c r="CE731" s="71"/>
      <c r="CF731" s="71"/>
      <c r="CG731" s="71"/>
      <c r="CI731" s="71"/>
      <c r="CQ731" s="71"/>
      <c r="CR731" s="71"/>
      <c r="CS731" s="16">
        <v>87</v>
      </c>
      <c r="CT731" s="16">
        <v>82</v>
      </c>
    </row>
    <row r="732" spans="1:98">
      <c r="A732" s="71">
        <v>38675</v>
      </c>
      <c r="D732" s="71"/>
      <c r="G732" s="71"/>
      <c r="I732" s="16">
        <v>83.14</v>
      </c>
      <c r="K732" s="16">
        <v>81</v>
      </c>
      <c r="L732" s="71"/>
      <c r="M732" s="71"/>
      <c r="O732" s="15">
        <v>277.82</v>
      </c>
      <c r="Q732" s="15">
        <v>21.08</v>
      </c>
      <c r="R732" s="71"/>
      <c r="S732" s="71"/>
      <c r="T732" s="71"/>
      <c r="U732" s="71"/>
      <c r="X732" s="71"/>
      <c r="Y732" s="71"/>
      <c r="Z732" s="71"/>
      <c r="AA732" s="71"/>
      <c r="AC732" s="71"/>
      <c r="BE732" s="71"/>
      <c r="BF732" s="71"/>
      <c r="BH732" s="15">
        <v>44.14</v>
      </c>
      <c r="BI732" s="71"/>
      <c r="BQ732" s="71"/>
      <c r="BX732" s="15">
        <v>47.34</v>
      </c>
      <c r="CA732" s="71"/>
      <c r="CD732" s="71"/>
      <c r="CE732" s="71"/>
      <c r="CF732" s="71"/>
      <c r="CG732" s="71"/>
      <c r="CI732" s="71"/>
      <c r="CQ732" s="71"/>
      <c r="CR732" s="71"/>
      <c r="CS732" s="16">
        <v>84</v>
      </c>
      <c r="CT732" s="16">
        <v>83</v>
      </c>
    </row>
    <row r="733" spans="1:98">
      <c r="A733" s="71">
        <v>38682</v>
      </c>
      <c r="D733" s="71"/>
      <c r="G733" s="71"/>
      <c r="I733" s="16">
        <v>82.2</v>
      </c>
      <c r="K733" s="16">
        <v>80.816666666666663</v>
      </c>
      <c r="L733" s="71"/>
      <c r="M733" s="71"/>
      <c r="O733" s="15">
        <v>275.88</v>
      </c>
      <c r="Q733" s="15">
        <v>21.8</v>
      </c>
      <c r="R733" s="71"/>
      <c r="S733" s="71"/>
      <c r="T733" s="71"/>
      <c r="U733" s="71"/>
      <c r="X733" s="71"/>
      <c r="Y733" s="71"/>
      <c r="Z733" s="71"/>
      <c r="AA733" s="71"/>
      <c r="AC733" s="71"/>
      <c r="AF733" s="15">
        <v>119</v>
      </c>
      <c r="BE733" s="71"/>
      <c r="BF733" s="71"/>
      <c r="BH733" s="15">
        <v>41.26</v>
      </c>
      <c r="BI733" s="71"/>
      <c r="BQ733" s="71"/>
      <c r="BX733" s="15">
        <v>46.71</v>
      </c>
      <c r="CA733" s="71"/>
      <c r="CD733" s="71"/>
      <c r="CE733" s="71"/>
      <c r="CF733" s="71"/>
      <c r="CG733" s="71"/>
      <c r="CI733" s="71"/>
      <c r="CQ733" s="71"/>
      <c r="CR733" s="71"/>
      <c r="CS733" s="16">
        <v>85.22</v>
      </c>
      <c r="CT733" s="16">
        <v>84</v>
      </c>
    </row>
    <row r="734" spans="1:98">
      <c r="A734" s="71">
        <v>38689</v>
      </c>
      <c r="D734" s="71"/>
      <c r="G734" s="71"/>
      <c r="I734" s="16">
        <v>83.366666666666674</v>
      </c>
      <c r="K734" s="16">
        <v>81.166666666666671</v>
      </c>
      <c r="L734" s="71"/>
      <c r="M734" s="71"/>
      <c r="O734" s="15">
        <v>274.75</v>
      </c>
      <c r="Q734" s="15">
        <v>20.64</v>
      </c>
      <c r="R734" s="71"/>
      <c r="S734" s="71"/>
      <c r="T734" s="71"/>
      <c r="U734" s="71"/>
      <c r="X734" s="71"/>
      <c r="Y734" s="71"/>
      <c r="Z734" s="71"/>
      <c r="AA734" s="71"/>
      <c r="AC734" s="71"/>
      <c r="BE734" s="71"/>
      <c r="BF734" s="71"/>
      <c r="BH734" s="15">
        <v>41.3</v>
      </c>
      <c r="BI734" s="71"/>
      <c r="BQ734" s="71"/>
      <c r="BX734" s="15">
        <v>39.090000000000003</v>
      </c>
      <c r="CA734" s="71"/>
      <c r="CD734" s="71"/>
      <c r="CE734" s="71"/>
      <c r="CF734" s="71"/>
      <c r="CG734" s="71"/>
      <c r="CI734" s="71"/>
      <c r="CQ734" s="71"/>
      <c r="CR734" s="71"/>
      <c r="CS734" s="16">
        <v>87.1</v>
      </c>
      <c r="CT734" s="16">
        <v>84</v>
      </c>
    </row>
    <row r="735" spans="1:98">
      <c r="A735" s="71">
        <v>38696</v>
      </c>
      <c r="D735" s="71"/>
      <c r="G735" s="71"/>
      <c r="I735" s="16">
        <v>83.636666666666656</v>
      </c>
      <c r="K735" s="16">
        <v>80.856666666666669</v>
      </c>
      <c r="L735" s="71"/>
      <c r="M735" s="71"/>
      <c r="O735" s="15">
        <v>274.20999999999998</v>
      </c>
      <c r="Q735" s="15">
        <v>20.28</v>
      </c>
      <c r="R735" s="71"/>
      <c r="S735" s="71"/>
      <c r="T735" s="71"/>
      <c r="U735" s="71"/>
      <c r="X735" s="71"/>
      <c r="Y735" s="71"/>
      <c r="Z735" s="71"/>
      <c r="AA735" s="71"/>
      <c r="AC735" s="71"/>
      <c r="AF735" s="15">
        <v>118.78</v>
      </c>
      <c r="BE735" s="71"/>
      <c r="BF735" s="71"/>
      <c r="BH735" s="15">
        <v>41.04</v>
      </c>
      <c r="BI735" s="71"/>
      <c r="BQ735" s="71"/>
      <c r="BX735" s="15">
        <v>39.24</v>
      </c>
      <c r="CA735" s="71"/>
      <c r="CD735" s="71"/>
      <c r="CE735" s="71"/>
      <c r="CF735" s="71"/>
      <c r="CG735" s="71"/>
      <c r="CI735" s="71"/>
      <c r="CJ735" s="15">
        <v>17.5</v>
      </c>
      <c r="CQ735" s="71"/>
      <c r="CR735" s="71"/>
      <c r="CS735" s="16">
        <v>86</v>
      </c>
      <c r="CT735" s="16">
        <v>83.67</v>
      </c>
    </row>
    <row r="736" spans="1:98">
      <c r="A736" s="71">
        <v>38703</v>
      </c>
      <c r="D736" s="71"/>
      <c r="G736" s="71"/>
      <c r="I736" s="16">
        <v>82.31</v>
      </c>
      <c r="K736" s="16">
        <v>80.400000000000006</v>
      </c>
      <c r="L736" s="71"/>
      <c r="M736" s="71"/>
      <c r="O736" s="15">
        <v>269.29000000000002</v>
      </c>
      <c r="Q736" s="15">
        <v>21.04</v>
      </c>
      <c r="R736" s="71"/>
      <c r="S736" s="71"/>
      <c r="T736" s="71"/>
      <c r="U736" s="71"/>
      <c r="X736" s="71"/>
      <c r="Y736" s="71"/>
      <c r="Z736" s="71"/>
      <c r="AA736" s="71"/>
      <c r="AC736" s="71"/>
      <c r="AF736" s="15">
        <v>119.11</v>
      </c>
      <c r="BE736" s="71"/>
      <c r="BF736" s="71"/>
      <c r="BH736" s="15">
        <v>38.5</v>
      </c>
      <c r="BI736" s="71"/>
      <c r="BQ736" s="71"/>
      <c r="BX736" s="15">
        <v>32.96</v>
      </c>
      <c r="CA736" s="71"/>
      <c r="CD736" s="71"/>
      <c r="CE736" s="71"/>
      <c r="CF736" s="71"/>
      <c r="CG736" s="71"/>
      <c r="CI736" s="71"/>
      <c r="CJ736" s="15">
        <v>17</v>
      </c>
      <c r="CQ736" s="71"/>
      <c r="CR736" s="71"/>
      <c r="CS736" s="16">
        <v>84.33</v>
      </c>
      <c r="CT736" s="16">
        <v>84</v>
      </c>
    </row>
    <row r="737" spans="1:98">
      <c r="A737" s="71">
        <v>38710</v>
      </c>
      <c r="D737" s="71"/>
      <c r="G737" s="71"/>
      <c r="I737" s="16">
        <v>78.599999999999994</v>
      </c>
      <c r="K737" s="16">
        <v>75.833333333333329</v>
      </c>
      <c r="L737" s="71"/>
      <c r="M737" s="71"/>
      <c r="O737" s="15">
        <v>243.19</v>
      </c>
      <c r="Q737" s="15">
        <v>20.75</v>
      </c>
      <c r="R737" s="71"/>
      <c r="S737" s="71"/>
      <c r="T737" s="71"/>
      <c r="U737" s="71"/>
      <c r="X737" s="71"/>
      <c r="Y737" s="71"/>
      <c r="Z737" s="71"/>
      <c r="AA737" s="71"/>
      <c r="AC737" s="71"/>
      <c r="AF737" s="15">
        <v>122.13</v>
      </c>
      <c r="BE737" s="71"/>
      <c r="BF737" s="71"/>
      <c r="BH737" s="15">
        <v>38.67</v>
      </c>
      <c r="BI737" s="71"/>
      <c r="BQ737" s="71"/>
      <c r="BX737" s="15">
        <v>33</v>
      </c>
      <c r="CA737" s="71"/>
      <c r="CD737" s="71"/>
      <c r="CE737" s="71"/>
      <c r="CF737" s="71"/>
      <c r="CG737" s="71"/>
      <c r="CI737" s="71"/>
      <c r="CQ737" s="71"/>
      <c r="CR737" s="71"/>
      <c r="CS737" s="16">
        <v>81.7</v>
      </c>
      <c r="CT737" s="16">
        <v>79.099999999999994</v>
      </c>
    </row>
    <row r="738" spans="1:98">
      <c r="A738" s="71">
        <v>38717</v>
      </c>
      <c r="D738" s="71"/>
      <c r="G738" s="71"/>
      <c r="I738" s="16">
        <v>71.586666666666659</v>
      </c>
      <c r="K738" s="16">
        <v>69.963333333333324</v>
      </c>
      <c r="L738" s="71"/>
      <c r="M738" s="71"/>
      <c r="O738" s="15">
        <v>215</v>
      </c>
      <c r="Q738" s="15">
        <v>20.420000000000002</v>
      </c>
      <c r="R738" s="71"/>
      <c r="S738" s="71"/>
      <c r="T738" s="71"/>
      <c r="U738" s="71"/>
      <c r="X738" s="71"/>
      <c r="Y738" s="71"/>
      <c r="Z738" s="71"/>
      <c r="AA738" s="71"/>
      <c r="AC738" s="71"/>
      <c r="AF738" s="15">
        <v>116.6</v>
      </c>
      <c r="BE738" s="71"/>
      <c r="BF738" s="71"/>
      <c r="BH738" s="15">
        <v>38.21</v>
      </c>
      <c r="BI738" s="71"/>
      <c r="BQ738" s="71"/>
      <c r="BX738" s="15">
        <v>29.49</v>
      </c>
      <c r="CA738" s="71"/>
      <c r="CD738" s="71"/>
      <c r="CE738" s="71"/>
      <c r="CF738" s="71"/>
      <c r="CG738" s="71"/>
      <c r="CI738" s="71"/>
      <c r="CQ738" s="71"/>
      <c r="CR738" s="71"/>
      <c r="CS738" s="16">
        <v>74.63</v>
      </c>
      <c r="CT738" s="16">
        <v>73.13</v>
      </c>
    </row>
    <row r="739" spans="1:98">
      <c r="A739" s="71">
        <v>38724</v>
      </c>
      <c r="D739" s="71"/>
      <c r="G739" s="71"/>
      <c r="I739" s="16">
        <v>67.599999999999994</v>
      </c>
      <c r="K739" s="16">
        <v>67.333333333333329</v>
      </c>
      <c r="L739" s="71"/>
      <c r="M739" s="71"/>
      <c r="O739" s="15">
        <v>196.89</v>
      </c>
      <c r="Q739" s="15">
        <v>21.12</v>
      </c>
      <c r="R739" s="71"/>
      <c r="S739" s="71"/>
      <c r="T739" s="71"/>
      <c r="U739" s="71"/>
      <c r="X739" s="71"/>
      <c r="Y739" s="71"/>
      <c r="Z739" s="71"/>
      <c r="AA739" s="71"/>
      <c r="AC739" s="71"/>
      <c r="AF739" s="15">
        <v>120</v>
      </c>
      <c r="BE739" s="71"/>
      <c r="BF739" s="71"/>
      <c r="BH739" s="15">
        <v>39</v>
      </c>
      <c r="BI739" s="71"/>
      <c r="BQ739" s="71"/>
      <c r="BX739" s="15">
        <v>26.37</v>
      </c>
      <c r="CA739" s="71"/>
      <c r="CD739" s="71"/>
      <c r="CE739" s="71"/>
      <c r="CF739" s="71"/>
      <c r="CG739" s="71"/>
      <c r="CI739" s="71"/>
      <c r="CQ739" s="71"/>
      <c r="CR739" s="71"/>
      <c r="CS739" s="16">
        <v>71</v>
      </c>
      <c r="CT739" s="16">
        <v>71</v>
      </c>
    </row>
    <row r="740" spans="1:98">
      <c r="A740" s="71">
        <v>38731</v>
      </c>
      <c r="D740" s="71"/>
      <c r="G740" s="71"/>
      <c r="I740" s="16">
        <v>65.8</v>
      </c>
      <c r="K740" s="16">
        <v>66.13333333333334</v>
      </c>
      <c r="L740" s="71"/>
      <c r="M740" s="71"/>
      <c r="O740" s="15">
        <v>187.53</v>
      </c>
      <c r="Q740" s="15">
        <v>20.56</v>
      </c>
      <c r="R740" s="71"/>
      <c r="S740" s="71"/>
      <c r="T740" s="71"/>
      <c r="U740" s="71"/>
      <c r="X740" s="71"/>
      <c r="Y740" s="71"/>
      <c r="Z740" s="71"/>
      <c r="AA740" s="71"/>
      <c r="AC740" s="71"/>
      <c r="AF740" s="15">
        <v>118</v>
      </c>
      <c r="BE740" s="71"/>
      <c r="BF740" s="71"/>
      <c r="BH740" s="15">
        <v>38.82</v>
      </c>
      <c r="BI740" s="71"/>
      <c r="BQ740" s="71"/>
      <c r="BX740" s="15">
        <v>25.07</v>
      </c>
      <c r="CA740" s="71"/>
      <c r="CD740" s="71"/>
      <c r="CE740" s="71"/>
      <c r="CF740" s="71"/>
      <c r="CG740" s="71"/>
      <c r="CI740" s="71"/>
      <c r="CJ740" s="15">
        <v>19.5</v>
      </c>
      <c r="CQ740" s="71"/>
      <c r="CR740" s="71"/>
      <c r="CS740" s="16">
        <v>69</v>
      </c>
      <c r="CT740" s="16">
        <v>70</v>
      </c>
    </row>
    <row r="741" spans="1:98">
      <c r="A741" s="71">
        <v>38738</v>
      </c>
      <c r="D741" s="71"/>
      <c r="G741" s="71"/>
      <c r="I741" s="16">
        <v>64.583333333333329</v>
      </c>
      <c r="K741" s="16">
        <v>64.583333333333329</v>
      </c>
      <c r="L741" s="71"/>
      <c r="M741" s="71"/>
      <c r="O741" s="15">
        <v>175.75</v>
      </c>
      <c r="Q741" s="15">
        <v>21.12</v>
      </c>
      <c r="R741" s="71"/>
      <c r="S741" s="71"/>
      <c r="T741" s="71"/>
      <c r="U741" s="71"/>
      <c r="X741" s="71"/>
      <c r="Y741" s="71"/>
      <c r="Z741" s="71"/>
      <c r="AA741" s="71"/>
      <c r="AC741" s="71"/>
      <c r="AF741" s="15">
        <v>115</v>
      </c>
      <c r="BE741" s="71"/>
      <c r="BF741" s="71"/>
      <c r="BH741" s="15">
        <v>40.24</v>
      </c>
      <c r="BI741" s="71"/>
      <c r="BQ741" s="71"/>
      <c r="BX741" s="15">
        <v>23.64</v>
      </c>
      <c r="CA741" s="71"/>
      <c r="CD741" s="71"/>
      <c r="CE741" s="71"/>
      <c r="CF741" s="71"/>
      <c r="CG741" s="71"/>
      <c r="CI741" s="71"/>
      <c r="CJ741" s="15">
        <v>19.670000000000002</v>
      </c>
      <c r="CQ741" s="71"/>
      <c r="CR741" s="71"/>
      <c r="CS741" s="16">
        <v>68.25</v>
      </c>
      <c r="CT741" s="16">
        <v>68.25</v>
      </c>
    </row>
    <row r="742" spans="1:98">
      <c r="A742" s="71">
        <v>38745</v>
      </c>
      <c r="D742" s="71"/>
      <c r="G742" s="71"/>
      <c r="I742" s="16">
        <v>64.466666666666669</v>
      </c>
      <c r="K742" s="16">
        <v>64.466666666666669</v>
      </c>
      <c r="L742" s="71"/>
      <c r="M742" s="71"/>
      <c r="O742" s="15">
        <v>169.24</v>
      </c>
      <c r="Q742" s="15">
        <v>20.84</v>
      </c>
      <c r="R742" s="71"/>
      <c r="S742" s="71"/>
      <c r="T742" s="71"/>
      <c r="U742" s="71"/>
      <c r="X742" s="71"/>
      <c r="Y742" s="71"/>
      <c r="Z742" s="71"/>
      <c r="AA742" s="71"/>
      <c r="AC742" s="71"/>
      <c r="AF742" s="15">
        <v>113.42</v>
      </c>
      <c r="BE742" s="71"/>
      <c r="BF742" s="71"/>
      <c r="BH742" s="15">
        <v>39</v>
      </c>
      <c r="BI742" s="71"/>
      <c r="BQ742" s="71"/>
      <c r="BX742" s="15">
        <v>23.24</v>
      </c>
      <c r="CA742" s="71"/>
      <c r="CD742" s="71"/>
      <c r="CE742" s="71"/>
      <c r="CF742" s="71"/>
      <c r="CG742" s="71"/>
      <c r="CI742" s="71"/>
      <c r="CQ742" s="71"/>
      <c r="CR742" s="71"/>
      <c r="CS742" s="16">
        <v>66.900000000000006</v>
      </c>
      <c r="CT742" s="16">
        <v>66.900000000000006</v>
      </c>
    </row>
    <row r="743" spans="1:98">
      <c r="A743" s="71">
        <v>38752</v>
      </c>
      <c r="D743" s="71"/>
      <c r="G743" s="71"/>
      <c r="I743" s="16">
        <v>64.133333333333326</v>
      </c>
      <c r="K743" s="16">
        <v>63.8</v>
      </c>
      <c r="L743" s="71"/>
      <c r="M743" s="71"/>
      <c r="O743" s="15">
        <v>163.91</v>
      </c>
      <c r="Q743" s="15">
        <v>20.37</v>
      </c>
      <c r="R743" s="71"/>
      <c r="S743" s="71"/>
      <c r="T743" s="71"/>
      <c r="U743" s="71"/>
      <c r="X743" s="71"/>
      <c r="Y743" s="71"/>
      <c r="Z743" s="71"/>
      <c r="AA743" s="71"/>
      <c r="AC743" s="71"/>
      <c r="AF743" s="15">
        <v>105</v>
      </c>
      <c r="BE743" s="71"/>
      <c r="BF743" s="71"/>
      <c r="BH743" s="15">
        <v>40.85</v>
      </c>
      <c r="BI743" s="71"/>
      <c r="BQ743" s="71"/>
      <c r="BX743" s="15">
        <v>24.2</v>
      </c>
      <c r="CA743" s="71"/>
      <c r="CD743" s="71"/>
      <c r="CE743" s="71"/>
      <c r="CF743" s="71"/>
      <c r="CG743" s="71"/>
      <c r="CI743" s="71"/>
      <c r="CJ743" s="15">
        <v>19.920000000000002</v>
      </c>
      <c r="CQ743" s="71"/>
      <c r="CR743" s="71"/>
      <c r="CS743" s="16">
        <v>66.2</v>
      </c>
      <c r="CT743" s="16">
        <v>66.2</v>
      </c>
    </row>
    <row r="744" spans="1:98">
      <c r="A744" s="71">
        <v>38759</v>
      </c>
      <c r="D744" s="71"/>
      <c r="G744" s="71"/>
      <c r="I744" s="16">
        <v>62.833333333333329</v>
      </c>
      <c r="K744" s="16">
        <v>63</v>
      </c>
      <c r="L744" s="71"/>
      <c r="M744" s="71"/>
      <c r="O744" s="15">
        <v>160.31</v>
      </c>
      <c r="Q744" s="15">
        <v>20.89</v>
      </c>
      <c r="R744" s="71"/>
      <c r="S744" s="71"/>
      <c r="T744" s="71"/>
      <c r="U744" s="71"/>
      <c r="X744" s="71"/>
      <c r="Y744" s="71"/>
      <c r="Z744" s="71"/>
      <c r="AA744" s="71"/>
      <c r="AC744" s="71"/>
      <c r="AF744" s="15">
        <v>113</v>
      </c>
      <c r="BE744" s="71"/>
      <c r="BF744" s="71"/>
      <c r="BH744" s="15">
        <v>43.14</v>
      </c>
      <c r="BI744" s="71"/>
      <c r="BQ744" s="71"/>
      <c r="BX744" s="15">
        <v>24.76</v>
      </c>
      <c r="CA744" s="71"/>
      <c r="CD744" s="71"/>
      <c r="CE744" s="71"/>
      <c r="CF744" s="71"/>
      <c r="CG744" s="71"/>
      <c r="CI744" s="71"/>
      <c r="CJ744" s="15">
        <v>19.43</v>
      </c>
      <c r="CQ744" s="71"/>
      <c r="CR744" s="71"/>
      <c r="CS744" s="16">
        <v>65.5</v>
      </c>
      <c r="CT744" s="16">
        <v>66</v>
      </c>
    </row>
    <row r="745" spans="1:98">
      <c r="A745" s="71">
        <v>38766</v>
      </c>
      <c r="D745" s="71"/>
      <c r="G745" s="71"/>
      <c r="I745" s="16">
        <v>62.666666666666671</v>
      </c>
      <c r="K745" s="16">
        <v>62.666666666666671</v>
      </c>
      <c r="L745" s="71"/>
      <c r="M745" s="71"/>
      <c r="O745" s="15">
        <v>161.65</v>
      </c>
      <c r="Q745" s="15">
        <v>21.19</v>
      </c>
      <c r="R745" s="71"/>
      <c r="S745" s="71"/>
      <c r="T745" s="71"/>
      <c r="U745" s="71"/>
      <c r="X745" s="71"/>
      <c r="Y745" s="71"/>
      <c r="Z745" s="71"/>
      <c r="AA745" s="71"/>
      <c r="AC745" s="71"/>
      <c r="BE745" s="71"/>
      <c r="BF745" s="71"/>
      <c r="BH745" s="15">
        <v>43.85</v>
      </c>
      <c r="BI745" s="71"/>
      <c r="BQ745" s="71"/>
      <c r="BX745" s="15">
        <v>26.55</v>
      </c>
      <c r="CA745" s="71"/>
      <c r="CD745" s="71"/>
      <c r="CE745" s="71"/>
      <c r="CF745" s="71"/>
      <c r="CG745" s="71"/>
      <c r="CI745" s="71"/>
      <c r="CJ745" s="15">
        <v>19</v>
      </c>
      <c r="CQ745" s="71"/>
      <c r="CR745" s="71"/>
      <c r="CS745" s="16">
        <v>65.5</v>
      </c>
      <c r="CT745" s="16">
        <v>65.5</v>
      </c>
    </row>
    <row r="746" spans="1:98">
      <c r="A746" s="71">
        <v>38773</v>
      </c>
      <c r="D746" s="71"/>
      <c r="G746" s="71"/>
      <c r="I746" s="16">
        <v>62.966666666666669</v>
      </c>
      <c r="K746" s="16">
        <v>63.25333333333333</v>
      </c>
      <c r="L746" s="71"/>
      <c r="M746" s="71"/>
      <c r="O746" s="15">
        <v>163.28</v>
      </c>
      <c r="Q746" s="15">
        <v>20.25</v>
      </c>
      <c r="R746" s="71"/>
      <c r="S746" s="71"/>
      <c r="T746" s="71"/>
      <c r="U746" s="71"/>
      <c r="X746" s="71"/>
      <c r="Y746" s="71"/>
      <c r="Z746" s="71"/>
      <c r="AA746" s="71"/>
      <c r="AC746" s="71"/>
      <c r="AF746" s="15">
        <v>112.48</v>
      </c>
      <c r="BE746" s="71"/>
      <c r="BF746" s="71"/>
      <c r="BH746" s="15">
        <v>44.29</v>
      </c>
      <c r="BI746" s="71"/>
      <c r="BQ746" s="71"/>
      <c r="BX746" s="15">
        <v>26</v>
      </c>
      <c r="CA746" s="71"/>
      <c r="CD746" s="71"/>
      <c r="CE746" s="71"/>
      <c r="CF746" s="71"/>
      <c r="CG746" s="71"/>
      <c r="CI746" s="71"/>
      <c r="CJ746" s="15">
        <v>21</v>
      </c>
      <c r="CQ746" s="71"/>
      <c r="CR746" s="71"/>
      <c r="CS746" s="16">
        <v>66</v>
      </c>
      <c r="CT746" s="16">
        <v>66</v>
      </c>
    </row>
    <row r="747" spans="1:98">
      <c r="A747" s="71">
        <v>38780</v>
      </c>
      <c r="D747" s="71"/>
      <c r="G747" s="71"/>
      <c r="I747" s="16">
        <v>64.116666666666674</v>
      </c>
      <c r="K747" s="16">
        <v>64.22</v>
      </c>
      <c r="L747" s="71"/>
      <c r="M747" s="71"/>
      <c r="O747" s="15">
        <v>164.47</v>
      </c>
      <c r="Q747" s="15">
        <v>20.76</v>
      </c>
      <c r="R747" s="71"/>
      <c r="S747" s="71"/>
      <c r="T747" s="71"/>
      <c r="U747" s="71"/>
      <c r="X747" s="71"/>
      <c r="Y747" s="71"/>
      <c r="Z747" s="71"/>
      <c r="AA747" s="71"/>
      <c r="AC747" s="71"/>
      <c r="AF747" s="15">
        <v>113.5</v>
      </c>
      <c r="BE747" s="71"/>
      <c r="BF747" s="71"/>
      <c r="BH747" s="15">
        <v>45.16</v>
      </c>
      <c r="BI747" s="71"/>
      <c r="BQ747" s="71"/>
      <c r="BX747" s="15">
        <v>25.58</v>
      </c>
      <c r="CA747" s="71"/>
      <c r="CD747" s="71"/>
      <c r="CE747" s="71"/>
      <c r="CF747" s="71"/>
      <c r="CG747" s="71"/>
      <c r="CI747" s="71"/>
      <c r="CQ747" s="71"/>
      <c r="CR747" s="71"/>
      <c r="CS747" s="16">
        <v>68.989999999999995</v>
      </c>
      <c r="CT747" s="16">
        <v>69.25</v>
      </c>
    </row>
    <row r="748" spans="1:98">
      <c r="A748" s="71">
        <v>38787</v>
      </c>
      <c r="D748" s="71"/>
      <c r="G748" s="71"/>
      <c r="I748" s="16">
        <v>63.733333333333334</v>
      </c>
      <c r="K748" s="16">
        <v>63.166666666666671</v>
      </c>
      <c r="L748" s="71"/>
      <c r="M748" s="71"/>
      <c r="O748" s="15">
        <v>165.35</v>
      </c>
      <c r="Q748" s="15">
        <v>20.85</v>
      </c>
      <c r="R748" s="71"/>
      <c r="S748" s="71"/>
      <c r="T748" s="71"/>
      <c r="U748" s="71"/>
      <c r="X748" s="71"/>
      <c r="Y748" s="71"/>
      <c r="Z748" s="71"/>
      <c r="AA748" s="71"/>
      <c r="AC748" s="71"/>
      <c r="AF748" s="15">
        <v>115.89</v>
      </c>
      <c r="BE748" s="71"/>
      <c r="BF748" s="71"/>
      <c r="BH748" s="15">
        <v>43.97</v>
      </c>
      <c r="BI748" s="71"/>
      <c r="BQ748" s="71"/>
      <c r="BX748" s="15">
        <v>25.19</v>
      </c>
      <c r="CA748" s="71"/>
      <c r="CD748" s="71"/>
      <c r="CE748" s="71"/>
      <c r="CF748" s="71"/>
      <c r="CG748" s="71"/>
      <c r="CI748" s="71"/>
      <c r="CJ748" s="15">
        <v>20.170000000000002</v>
      </c>
      <c r="CQ748" s="71"/>
      <c r="CR748" s="71"/>
      <c r="CS748" s="16">
        <v>67.7</v>
      </c>
      <c r="CT748" s="16">
        <v>66.5</v>
      </c>
    </row>
    <row r="749" spans="1:98">
      <c r="A749" s="71">
        <v>38794</v>
      </c>
      <c r="D749" s="71"/>
      <c r="G749" s="71"/>
      <c r="I749" s="16">
        <v>63.813333333333333</v>
      </c>
      <c r="K749" s="16">
        <v>63.583333333333329</v>
      </c>
      <c r="L749" s="71"/>
      <c r="M749" s="71"/>
      <c r="O749" s="15">
        <v>165.93</v>
      </c>
      <c r="Q749" s="15">
        <v>20.98</v>
      </c>
      <c r="R749" s="71"/>
      <c r="S749" s="71"/>
      <c r="T749" s="71"/>
      <c r="U749" s="71"/>
      <c r="X749" s="71"/>
      <c r="Y749" s="71"/>
      <c r="Z749" s="71"/>
      <c r="AA749" s="71"/>
      <c r="AC749" s="71"/>
      <c r="AF749" s="15">
        <v>118</v>
      </c>
      <c r="BE749" s="71"/>
      <c r="BF749" s="71"/>
      <c r="BH749" s="15">
        <v>46.77</v>
      </c>
      <c r="BI749" s="71"/>
      <c r="BQ749" s="71"/>
      <c r="BX749" s="15">
        <v>25.48</v>
      </c>
      <c r="CA749" s="71"/>
      <c r="CD749" s="71"/>
      <c r="CE749" s="71"/>
      <c r="CF749" s="71"/>
      <c r="CG749" s="71"/>
      <c r="CI749" s="71"/>
      <c r="CQ749" s="71"/>
      <c r="CR749" s="71"/>
      <c r="CS749" s="16">
        <v>67.44</v>
      </c>
      <c r="CT749" s="16">
        <v>67</v>
      </c>
    </row>
    <row r="750" spans="1:98">
      <c r="A750" s="71">
        <v>38801</v>
      </c>
      <c r="D750" s="71"/>
      <c r="G750" s="71"/>
      <c r="I750" s="16">
        <v>64.703333333333333</v>
      </c>
      <c r="K750" s="16">
        <v>64.510000000000005</v>
      </c>
      <c r="L750" s="71"/>
      <c r="M750" s="71"/>
      <c r="O750" s="15">
        <v>167.2</v>
      </c>
      <c r="Q750" s="15">
        <v>21.46</v>
      </c>
      <c r="R750" s="71"/>
      <c r="S750" s="71"/>
      <c r="T750" s="71"/>
      <c r="U750" s="71"/>
      <c r="X750" s="71"/>
      <c r="Y750" s="71"/>
      <c r="Z750" s="71"/>
      <c r="AA750" s="71"/>
      <c r="AC750" s="71"/>
      <c r="AF750" s="15">
        <v>115.77</v>
      </c>
      <c r="BE750" s="71"/>
      <c r="BF750" s="71"/>
      <c r="BH750" s="15">
        <v>46.7</v>
      </c>
      <c r="BI750" s="71"/>
      <c r="BQ750" s="71"/>
      <c r="BX750" s="15">
        <v>24.66</v>
      </c>
      <c r="CA750" s="71"/>
      <c r="CD750" s="71"/>
      <c r="CE750" s="71"/>
      <c r="CF750" s="71"/>
      <c r="CG750" s="71"/>
      <c r="CI750" s="71"/>
      <c r="CJ750" s="15">
        <v>19</v>
      </c>
      <c r="CQ750" s="71"/>
      <c r="CR750" s="71"/>
      <c r="CS750" s="16">
        <v>67.900000000000006</v>
      </c>
      <c r="CT750" s="16">
        <v>67.400000000000006</v>
      </c>
    </row>
    <row r="751" spans="1:98">
      <c r="A751" s="71">
        <v>38808</v>
      </c>
      <c r="D751" s="71"/>
      <c r="G751" s="71"/>
      <c r="I751" s="16">
        <v>65.126666666666665</v>
      </c>
      <c r="K751" s="16">
        <v>65.063333333333333</v>
      </c>
      <c r="L751" s="71"/>
      <c r="M751" s="71"/>
      <c r="O751" s="15">
        <v>167.07</v>
      </c>
      <c r="Q751" s="15">
        <v>23.51</v>
      </c>
      <c r="R751" s="71"/>
      <c r="S751" s="71"/>
      <c r="T751" s="71"/>
      <c r="U751" s="71"/>
      <c r="X751" s="71"/>
      <c r="Y751" s="71"/>
      <c r="Z751" s="71"/>
      <c r="AA751" s="71"/>
      <c r="AC751" s="71"/>
      <c r="AF751" s="15">
        <v>115.71</v>
      </c>
      <c r="BE751" s="71"/>
      <c r="BF751" s="71"/>
      <c r="BH751" s="15">
        <v>46</v>
      </c>
      <c r="BI751" s="71"/>
      <c r="BQ751" s="71"/>
      <c r="BX751" s="15">
        <v>24.17</v>
      </c>
      <c r="CA751" s="71"/>
      <c r="CD751" s="71"/>
      <c r="CE751" s="71"/>
      <c r="CF751" s="71"/>
      <c r="CG751" s="71"/>
      <c r="CI751" s="71"/>
      <c r="CQ751" s="71"/>
      <c r="CR751" s="71"/>
      <c r="CS751" s="16">
        <v>68.5</v>
      </c>
      <c r="CT751" s="16">
        <v>68.099999999999994</v>
      </c>
    </row>
    <row r="752" spans="1:98">
      <c r="A752" s="71">
        <v>38815</v>
      </c>
      <c r="D752" s="71"/>
      <c r="G752" s="71"/>
      <c r="I752" s="16">
        <v>65.5</v>
      </c>
      <c r="K752" s="16">
        <v>65.5</v>
      </c>
      <c r="L752" s="71"/>
      <c r="M752" s="71"/>
      <c r="O752" s="15">
        <v>169.91</v>
      </c>
      <c r="Q752" s="15">
        <v>22.08</v>
      </c>
      <c r="R752" s="71"/>
      <c r="S752" s="71"/>
      <c r="T752" s="71"/>
      <c r="U752" s="71"/>
      <c r="X752" s="71"/>
      <c r="Y752" s="71"/>
      <c r="Z752" s="71"/>
      <c r="AA752" s="71"/>
      <c r="AC752" s="71"/>
      <c r="AF752" s="15">
        <v>117</v>
      </c>
      <c r="BE752" s="71"/>
      <c r="BF752" s="71"/>
      <c r="BH752" s="15">
        <v>46.1</v>
      </c>
      <c r="BI752" s="71"/>
      <c r="BQ752" s="71"/>
      <c r="BX752" s="15">
        <v>23.84</v>
      </c>
      <c r="CA752" s="71"/>
      <c r="CD752" s="71"/>
      <c r="CE752" s="71"/>
      <c r="CF752" s="71"/>
      <c r="CG752" s="71"/>
      <c r="CI752" s="71"/>
      <c r="CQ752" s="71"/>
      <c r="CR752" s="71"/>
      <c r="CS752" s="16">
        <v>69</v>
      </c>
      <c r="CT752" s="16">
        <v>69</v>
      </c>
    </row>
    <row r="753" spans="1:98">
      <c r="A753" s="71">
        <v>38822</v>
      </c>
      <c r="D753" s="71"/>
      <c r="G753" s="71"/>
      <c r="I753" s="16">
        <v>66.099999999999994</v>
      </c>
      <c r="K753" s="16">
        <v>66.099999999999994</v>
      </c>
      <c r="L753" s="71"/>
      <c r="M753" s="71"/>
      <c r="O753" s="15">
        <v>170.23</v>
      </c>
      <c r="Q753" s="15">
        <v>21.03</v>
      </c>
      <c r="R753" s="71"/>
      <c r="S753" s="71"/>
      <c r="T753" s="71"/>
      <c r="U753" s="71"/>
      <c r="X753" s="71"/>
      <c r="Y753" s="71"/>
      <c r="Z753" s="71"/>
      <c r="AA753" s="71"/>
      <c r="AC753" s="71"/>
      <c r="BE753" s="71"/>
      <c r="BF753" s="71"/>
      <c r="BH753" s="15">
        <v>44.13</v>
      </c>
      <c r="BI753" s="71"/>
      <c r="BQ753" s="71"/>
      <c r="BX753" s="15">
        <v>22.39</v>
      </c>
      <c r="CA753" s="71"/>
      <c r="CD753" s="71"/>
      <c r="CE753" s="71"/>
      <c r="CF753" s="71"/>
      <c r="CG753" s="71"/>
      <c r="CI753" s="71"/>
      <c r="CQ753" s="71"/>
      <c r="CR753" s="71"/>
      <c r="CS753" s="16">
        <v>69.599999999999994</v>
      </c>
      <c r="CT753" s="16">
        <v>69.599999999999994</v>
      </c>
    </row>
    <row r="754" spans="1:98">
      <c r="A754" s="71">
        <v>38829</v>
      </c>
      <c r="D754" s="71"/>
      <c r="G754" s="71"/>
      <c r="I754" s="16">
        <v>67</v>
      </c>
      <c r="K754" s="16">
        <v>66.5</v>
      </c>
      <c r="L754" s="71"/>
      <c r="M754" s="71"/>
      <c r="O754" s="15">
        <v>172.78</v>
      </c>
      <c r="Q754" s="15">
        <v>20.76</v>
      </c>
      <c r="R754" s="71"/>
      <c r="S754" s="71"/>
      <c r="T754" s="71"/>
      <c r="U754" s="71"/>
      <c r="X754" s="71"/>
      <c r="Y754" s="71"/>
      <c r="Z754" s="71"/>
      <c r="AA754" s="71"/>
      <c r="AC754" s="71"/>
      <c r="BE754" s="71"/>
      <c r="BF754" s="71"/>
      <c r="BH754" s="15">
        <v>44.41</v>
      </c>
      <c r="BI754" s="71"/>
      <c r="BQ754" s="71"/>
      <c r="BX754" s="15">
        <v>21.54</v>
      </c>
      <c r="CA754" s="71"/>
      <c r="CD754" s="71"/>
      <c r="CE754" s="71"/>
      <c r="CF754" s="71"/>
      <c r="CG754" s="71"/>
      <c r="CI754" s="71"/>
      <c r="CJ754" s="15">
        <v>22</v>
      </c>
      <c r="CQ754" s="71"/>
      <c r="CR754" s="71"/>
      <c r="CS754" s="16">
        <v>70</v>
      </c>
      <c r="CT754" s="16">
        <v>70</v>
      </c>
    </row>
    <row r="755" spans="1:98">
      <c r="A755" s="71">
        <v>38836</v>
      </c>
      <c r="D755" s="71"/>
      <c r="G755" s="71"/>
      <c r="I755" s="16">
        <v>66.643333333333331</v>
      </c>
      <c r="K755" s="16">
        <v>66.966666666666669</v>
      </c>
      <c r="L755" s="71"/>
      <c r="M755" s="71"/>
      <c r="O755" s="15">
        <v>179.7</v>
      </c>
      <c r="Q755" s="15">
        <v>22.24</v>
      </c>
      <c r="R755" s="71"/>
      <c r="S755" s="71"/>
      <c r="T755" s="71"/>
      <c r="U755" s="71"/>
      <c r="X755" s="71"/>
      <c r="Y755" s="71"/>
      <c r="Z755" s="71"/>
      <c r="AA755" s="71"/>
      <c r="AC755" s="71"/>
      <c r="AF755" s="15">
        <v>115.54</v>
      </c>
      <c r="BE755" s="71"/>
      <c r="BF755" s="71"/>
      <c r="BH755" s="15">
        <v>41.45</v>
      </c>
      <c r="BI755" s="71"/>
      <c r="BQ755" s="71"/>
      <c r="BX755" s="15">
        <v>21.89</v>
      </c>
      <c r="CA755" s="71"/>
      <c r="CD755" s="71"/>
      <c r="CE755" s="71"/>
      <c r="CF755" s="71"/>
      <c r="CG755" s="71"/>
      <c r="CI755" s="71"/>
      <c r="CJ755" s="15">
        <v>20.399999999999999</v>
      </c>
      <c r="CQ755" s="71"/>
      <c r="CR755" s="71"/>
      <c r="CS755" s="16">
        <v>70.33</v>
      </c>
      <c r="CT755" s="16">
        <v>70.5</v>
      </c>
    </row>
    <row r="756" spans="1:98">
      <c r="A756" s="71">
        <v>38843</v>
      </c>
      <c r="D756" s="71"/>
      <c r="G756" s="71"/>
      <c r="I756" s="16">
        <v>66.94</v>
      </c>
      <c r="K756" s="16">
        <v>67</v>
      </c>
      <c r="L756" s="71"/>
      <c r="M756" s="71"/>
      <c r="O756" s="15">
        <v>186.83</v>
      </c>
      <c r="Q756" s="15">
        <v>23.12</v>
      </c>
      <c r="R756" s="71"/>
      <c r="S756" s="71"/>
      <c r="T756" s="71"/>
      <c r="U756" s="71"/>
      <c r="X756" s="71"/>
      <c r="Y756" s="71"/>
      <c r="Z756" s="71"/>
      <c r="AA756" s="71"/>
      <c r="AC756" s="71"/>
      <c r="AF756" s="15">
        <v>120</v>
      </c>
      <c r="BE756" s="71"/>
      <c r="BF756" s="71"/>
      <c r="BH756" s="15">
        <v>38.83</v>
      </c>
      <c r="BI756" s="71"/>
      <c r="BQ756" s="71"/>
      <c r="BX756" s="15">
        <v>21.2</v>
      </c>
      <c r="CA756" s="71"/>
      <c r="CD756" s="71"/>
      <c r="CE756" s="71"/>
      <c r="CF756" s="71"/>
      <c r="CG756" s="71"/>
      <c r="CI756" s="71"/>
      <c r="CQ756" s="71"/>
      <c r="CR756" s="71"/>
      <c r="CS756" s="16">
        <v>68.92</v>
      </c>
      <c r="CT756" s="16">
        <v>69</v>
      </c>
    </row>
    <row r="757" spans="1:98">
      <c r="A757" s="71">
        <v>38850</v>
      </c>
      <c r="D757" s="71"/>
      <c r="G757" s="71"/>
      <c r="I757" s="16">
        <v>67.39</v>
      </c>
      <c r="K757" s="16">
        <v>67.416666666666671</v>
      </c>
      <c r="L757" s="71"/>
      <c r="M757" s="71"/>
      <c r="O757" s="15">
        <v>191.02</v>
      </c>
      <c r="Q757" s="15">
        <v>22.37</v>
      </c>
      <c r="R757" s="71"/>
      <c r="S757" s="71"/>
      <c r="T757" s="71"/>
      <c r="U757" s="71"/>
      <c r="X757" s="71"/>
      <c r="Y757" s="71"/>
      <c r="Z757" s="71"/>
      <c r="AA757" s="71"/>
      <c r="AC757" s="71"/>
      <c r="AF757" s="15">
        <v>115</v>
      </c>
      <c r="BE757" s="71"/>
      <c r="BF757" s="71"/>
      <c r="BH757" s="15">
        <v>39.85</v>
      </c>
      <c r="BI757" s="71"/>
      <c r="BQ757" s="71"/>
      <c r="BX757" s="15">
        <v>24.03</v>
      </c>
      <c r="CA757" s="71"/>
      <c r="CD757" s="71"/>
      <c r="CE757" s="71"/>
      <c r="CF757" s="71"/>
      <c r="CG757" s="71"/>
      <c r="CI757" s="71"/>
      <c r="CJ757" s="15">
        <v>26</v>
      </c>
      <c r="CQ757" s="71"/>
      <c r="CR757" s="71"/>
      <c r="CS757" s="16">
        <v>71.17</v>
      </c>
      <c r="CT757" s="16">
        <v>70.25</v>
      </c>
    </row>
    <row r="758" spans="1:98">
      <c r="A758" s="71">
        <v>38857</v>
      </c>
      <c r="D758" s="71"/>
      <c r="G758" s="71"/>
      <c r="I758" s="16">
        <v>68.3</v>
      </c>
      <c r="K758" s="16">
        <v>68.099999999999994</v>
      </c>
      <c r="L758" s="71"/>
      <c r="M758" s="71"/>
      <c r="O758" s="15">
        <v>191.47</v>
      </c>
      <c r="Q758" s="15">
        <v>23.11</v>
      </c>
      <c r="R758" s="71"/>
      <c r="S758" s="71"/>
      <c r="T758" s="71"/>
      <c r="U758" s="71"/>
      <c r="X758" s="71"/>
      <c r="Y758" s="71"/>
      <c r="Z758" s="71"/>
      <c r="AA758" s="71"/>
      <c r="AC758" s="71"/>
      <c r="AF758" s="15">
        <v>120</v>
      </c>
      <c r="BE758" s="71"/>
      <c r="BF758" s="71"/>
      <c r="BH758" s="15">
        <v>38.46</v>
      </c>
      <c r="BI758" s="71"/>
      <c r="BQ758" s="71"/>
      <c r="BX758" s="15">
        <v>24.76</v>
      </c>
      <c r="CA758" s="71"/>
      <c r="CD758" s="71"/>
      <c r="CE758" s="71"/>
      <c r="CF758" s="71"/>
      <c r="CG758" s="71"/>
      <c r="CI758" s="71"/>
      <c r="CJ758" s="15">
        <v>20.68</v>
      </c>
      <c r="CQ758" s="71"/>
      <c r="CR758" s="71"/>
      <c r="CS758" s="16">
        <v>71.400000000000006</v>
      </c>
      <c r="CT758" s="16">
        <v>71</v>
      </c>
    </row>
    <row r="759" spans="1:98">
      <c r="A759" s="71">
        <v>38864</v>
      </c>
      <c r="D759" s="71"/>
      <c r="G759" s="71"/>
      <c r="I759" s="16">
        <v>68.7</v>
      </c>
      <c r="K759" s="16">
        <v>68.7</v>
      </c>
      <c r="L759" s="71"/>
      <c r="M759" s="71"/>
      <c r="O759" s="15">
        <v>191.64</v>
      </c>
      <c r="Q759" s="15">
        <v>23.48</v>
      </c>
      <c r="R759" s="71"/>
      <c r="S759" s="71"/>
      <c r="T759" s="71"/>
      <c r="U759" s="71"/>
      <c r="X759" s="71"/>
      <c r="Y759" s="71"/>
      <c r="Z759" s="71"/>
      <c r="AA759" s="71"/>
      <c r="AC759" s="71"/>
      <c r="BE759" s="71"/>
      <c r="BF759" s="71"/>
      <c r="BH759" s="15">
        <v>37.78</v>
      </c>
      <c r="BI759" s="71"/>
      <c r="BQ759" s="71"/>
      <c r="BX759" s="15">
        <v>26.55</v>
      </c>
      <c r="CA759" s="71"/>
      <c r="CD759" s="71"/>
      <c r="CE759" s="71"/>
      <c r="CF759" s="71"/>
      <c r="CG759" s="71"/>
      <c r="CI759" s="71"/>
      <c r="CJ759" s="15">
        <v>19.010000000000002</v>
      </c>
      <c r="CQ759" s="71"/>
      <c r="CR759" s="71"/>
      <c r="CS759" s="16">
        <v>71.7</v>
      </c>
      <c r="CT759" s="16">
        <v>71.7</v>
      </c>
    </row>
    <row r="760" spans="1:98">
      <c r="A760" s="71">
        <v>38871</v>
      </c>
      <c r="D760" s="71"/>
      <c r="G760" s="71"/>
      <c r="I760" s="16">
        <v>69</v>
      </c>
      <c r="K760" s="16">
        <v>69</v>
      </c>
      <c r="L760" s="71"/>
      <c r="M760" s="71"/>
      <c r="O760" s="15">
        <v>190.86</v>
      </c>
      <c r="Q760" s="15">
        <v>23.43</v>
      </c>
      <c r="R760" s="71"/>
      <c r="S760" s="71"/>
      <c r="T760" s="71"/>
      <c r="U760" s="71"/>
      <c r="X760" s="71"/>
      <c r="Y760" s="71"/>
      <c r="Z760" s="71"/>
      <c r="AA760" s="71"/>
      <c r="AC760" s="71"/>
      <c r="AF760" s="15">
        <v>117</v>
      </c>
      <c r="BE760" s="71"/>
      <c r="BF760" s="71"/>
      <c r="BH760" s="15">
        <v>37.4</v>
      </c>
      <c r="BI760" s="71"/>
      <c r="BQ760" s="71"/>
      <c r="BX760" s="15">
        <v>26.57</v>
      </c>
      <c r="CA760" s="71"/>
      <c r="CD760" s="71"/>
      <c r="CE760" s="71"/>
      <c r="CF760" s="71"/>
      <c r="CG760" s="71"/>
      <c r="CI760" s="71"/>
      <c r="CJ760" s="15">
        <v>18</v>
      </c>
      <c r="CQ760" s="71"/>
      <c r="CR760" s="71"/>
      <c r="CS760" s="16">
        <v>72</v>
      </c>
      <c r="CT760" s="16">
        <v>72</v>
      </c>
    </row>
    <row r="761" spans="1:98">
      <c r="A761" s="71">
        <v>38878</v>
      </c>
      <c r="D761" s="71"/>
      <c r="G761" s="71"/>
      <c r="I761" s="16">
        <v>70.033333333333346</v>
      </c>
      <c r="K761" s="16">
        <v>69.333333333333329</v>
      </c>
      <c r="L761" s="71"/>
      <c r="M761" s="71"/>
      <c r="O761" s="15">
        <v>190.08</v>
      </c>
      <c r="Q761" s="15">
        <v>24.41</v>
      </c>
      <c r="R761" s="71"/>
      <c r="S761" s="71"/>
      <c r="T761" s="71"/>
      <c r="U761" s="71"/>
      <c r="X761" s="71"/>
      <c r="Y761" s="71"/>
      <c r="Z761" s="71"/>
      <c r="AA761" s="71"/>
      <c r="AC761" s="71"/>
      <c r="AF761" s="15">
        <v>117</v>
      </c>
      <c r="BE761" s="71"/>
      <c r="BF761" s="71"/>
      <c r="BH761" s="15">
        <v>36.32</v>
      </c>
      <c r="BI761" s="71"/>
      <c r="BQ761" s="71"/>
      <c r="BX761" s="15">
        <v>27.39</v>
      </c>
      <c r="CA761" s="71"/>
      <c r="CD761" s="71"/>
      <c r="CE761" s="71"/>
      <c r="CF761" s="71"/>
      <c r="CG761" s="71"/>
      <c r="CI761" s="71"/>
      <c r="CJ761" s="15">
        <v>19.25</v>
      </c>
      <c r="CQ761" s="71"/>
      <c r="CR761" s="71"/>
      <c r="CS761" s="16">
        <v>72.400000000000006</v>
      </c>
      <c r="CT761" s="16">
        <v>72.400000000000006</v>
      </c>
    </row>
    <row r="762" spans="1:98">
      <c r="A762" s="71">
        <v>38885</v>
      </c>
      <c r="D762" s="71"/>
      <c r="G762" s="71"/>
      <c r="I762" s="16">
        <v>70.433333333333337</v>
      </c>
      <c r="K762" s="16">
        <v>70.533333333333346</v>
      </c>
      <c r="L762" s="71"/>
      <c r="M762" s="71"/>
      <c r="O762" s="15">
        <v>191.66</v>
      </c>
      <c r="Q762" s="15">
        <v>22.28</v>
      </c>
      <c r="R762" s="71"/>
      <c r="S762" s="71"/>
      <c r="T762" s="71"/>
      <c r="U762" s="71"/>
      <c r="X762" s="71"/>
      <c r="Y762" s="71"/>
      <c r="Z762" s="71"/>
      <c r="AA762" s="71"/>
      <c r="AC762" s="71"/>
      <c r="AF762" s="15">
        <v>117</v>
      </c>
      <c r="BE762" s="71"/>
      <c r="BF762" s="71"/>
      <c r="BH762" s="15">
        <v>34.04</v>
      </c>
      <c r="BI762" s="71"/>
      <c r="BQ762" s="71"/>
      <c r="BX762" s="15">
        <v>28.14</v>
      </c>
      <c r="CA762" s="71"/>
      <c r="CD762" s="71"/>
      <c r="CE762" s="71"/>
      <c r="CF762" s="71"/>
      <c r="CG762" s="71"/>
      <c r="CI762" s="71"/>
      <c r="CJ762" s="15">
        <v>19.5</v>
      </c>
      <c r="CQ762" s="71"/>
      <c r="CR762" s="71"/>
      <c r="CS762" s="16">
        <v>73</v>
      </c>
      <c r="CT762" s="16">
        <v>73.3</v>
      </c>
    </row>
    <row r="763" spans="1:98">
      <c r="A763" s="71">
        <v>38892</v>
      </c>
      <c r="D763" s="71"/>
      <c r="G763" s="71"/>
      <c r="I763" s="16">
        <v>70.5</v>
      </c>
      <c r="K763" s="16">
        <v>70.333333333333329</v>
      </c>
      <c r="L763" s="71"/>
      <c r="M763" s="71"/>
      <c r="O763" s="15">
        <v>196.71</v>
      </c>
      <c r="Q763" s="15">
        <v>24.19</v>
      </c>
      <c r="R763" s="71"/>
      <c r="S763" s="71"/>
      <c r="T763" s="71"/>
      <c r="U763" s="71"/>
      <c r="X763" s="71"/>
      <c r="Y763" s="71"/>
      <c r="Z763" s="71"/>
      <c r="AA763" s="71"/>
      <c r="AC763" s="71"/>
      <c r="AF763" s="15">
        <v>119</v>
      </c>
      <c r="BE763" s="71"/>
      <c r="BF763" s="71"/>
      <c r="BH763" s="15">
        <v>31.99</v>
      </c>
      <c r="BI763" s="71"/>
      <c r="BQ763" s="71"/>
      <c r="BX763" s="15">
        <v>31.19</v>
      </c>
      <c r="CA763" s="71"/>
      <c r="CD763" s="71"/>
      <c r="CE763" s="71"/>
      <c r="CF763" s="71"/>
      <c r="CG763" s="71"/>
      <c r="CI763" s="71"/>
      <c r="CQ763" s="71"/>
      <c r="CR763" s="71"/>
      <c r="CS763" s="16">
        <v>73</v>
      </c>
      <c r="CT763" s="16">
        <v>73.5</v>
      </c>
    </row>
    <row r="764" spans="1:98">
      <c r="A764" s="71">
        <v>38899</v>
      </c>
      <c r="D764" s="71"/>
      <c r="G764" s="71"/>
      <c r="I764" s="16">
        <v>70.13333333333334</v>
      </c>
      <c r="K764" s="16">
        <v>70.3</v>
      </c>
      <c r="L764" s="71"/>
      <c r="M764" s="71"/>
      <c r="O764" s="15">
        <v>205.64</v>
      </c>
      <c r="Q764" s="15">
        <v>23.31</v>
      </c>
      <c r="R764" s="71"/>
      <c r="S764" s="71"/>
      <c r="T764" s="71"/>
      <c r="U764" s="71"/>
      <c r="X764" s="71"/>
      <c r="Y764" s="71"/>
      <c r="Z764" s="71"/>
      <c r="AA764" s="71"/>
      <c r="AC764" s="71"/>
      <c r="BE764" s="71"/>
      <c r="BF764" s="71"/>
      <c r="BH764" s="15">
        <v>31.74</v>
      </c>
      <c r="BI764" s="71"/>
      <c r="BQ764" s="71"/>
      <c r="BX764" s="15">
        <v>32.72</v>
      </c>
      <c r="CA764" s="71"/>
      <c r="CD764" s="71"/>
      <c r="CE764" s="71"/>
      <c r="CF764" s="71"/>
      <c r="CG764" s="71"/>
      <c r="CI764" s="71"/>
      <c r="CJ764" s="15">
        <v>19.27</v>
      </c>
      <c r="CQ764" s="71"/>
      <c r="CR764" s="71"/>
      <c r="CS764" s="16">
        <v>72.5</v>
      </c>
      <c r="CT764" s="16">
        <v>73</v>
      </c>
    </row>
    <row r="765" spans="1:98">
      <c r="A765" s="71">
        <v>38906</v>
      </c>
      <c r="D765" s="71"/>
      <c r="G765" s="71"/>
      <c r="I765" s="16">
        <v>71.333333333333329</v>
      </c>
      <c r="K765" s="16">
        <v>70.64</v>
      </c>
      <c r="L765" s="71"/>
      <c r="M765" s="71"/>
      <c r="O765" s="15">
        <v>210.03</v>
      </c>
      <c r="Q765" s="15">
        <v>23.95</v>
      </c>
      <c r="R765" s="71"/>
      <c r="S765" s="71"/>
      <c r="T765" s="71"/>
      <c r="U765" s="71"/>
      <c r="X765" s="71"/>
      <c r="Y765" s="71"/>
      <c r="Z765" s="71"/>
      <c r="AA765" s="71"/>
      <c r="AC765" s="71"/>
      <c r="BE765" s="71"/>
      <c r="BF765" s="71"/>
      <c r="BH765" s="15">
        <v>32.33</v>
      </c>
      <c r="BI765" s="71"/>
      <c r="BQ765" s="71"/>
      <c r="BX765" s="15">
        <v>32.1</v>
      </c>
      <c r="CA765" s="71"/>
      <c r="CD765" s="71"/>
      <c r="CE765" s="71"/>
      <c r="CF765" s="71"/>
      <c r="CG765" s="71"/>
      <c r="CI765" s="71"/>
      <c r="CJ765" s="15">
        <v>21</v>
      </c>
      <c r="CQ765" s="71"/>
      <c r="CR765" s="71"/>
      <c r="CS765" s="16">
        <v>75</v>
      </c>
      <c r="CT765" s="16">
        <v>73.75</v>
      </c>
    </row>
    <row r="766" spans="1:98">
      <c r="A766" s="71">
        <v>38913</v>
      </c>
      <c r="D766" s="71"/>
      <c r="G766" s="71"/>
      <c r="I766" s="16">
        <v>71.166666666666671</v>
      </c>
      <c r="K766" s="16">
        <v>71.166666666666671</v>
      </c>
      <c r="L766" s="71"/>
      <c r="M766" s="71"/>
      <c r="O766" s="15">
        <v>213.47</v>
      </c>
      <c r="Q766" s="15">
        <v>23.02</v>
      </c>
      <c r="R766" s="71"/>
      <c r="S766" s="71"/>
      <c r="T766" s="71"/>
      <c r="U766" s="71"/>
      <c r="X766" s="71"/>
      <c r="Y766" s="71"/>
      <c r="Z766" s="71"/>
      <c r="AA766" s="71"/>
      <c r="AC766" s="71"/>
      <c r="AF766" s="15">
        <v>116.34</v>
      </c>
      <c r="BE766" s="71"/>
      <c r="BF766" s="71"/>
      <c r="BH766" s="15">
        <v>32.15</v>
      </c>
      <c r="BI766" s="71"/>
      <c r="BQ766" s="71"/>
      <c r="BX766" s="15">
        <v>30.49</v>
      </c>
      <c r="CA766" s="71"/>
      <c r="CD766" s="71"/>
      <c r="CE766" s="71"/>
      <c r="CF766" s="71"/>
      <c r="CG766" s="71"/>
      <c r="CI766" s="71"/>
      <c r="CJ766" s="15">
        <v>20.329999999999998</v>
      </c>
      <c r="CQ766" s="71"/>
      <c r="CR766" s="71"/>
      <c r="CS766" s="16">
        <v>74</v>
      </c>
      <c r="CT766" s="16">
        <v>74</v>
      </c>
    </row>
    <row r="767" spans="1:98">
      <c r="A767" s="71">
        <v>38920</v>
      </c>
      <c r="D767" s="71"/>
      <c r="G767" s="71"/>
      <c r="I767" s="16">
        <v>71.91</v>
      </c>
      <c r="K767" s="16">
        <v>71.933333333333323</v>
      </c>
      <c r="L767" s="71"/>
      <c r="M767" s="71"/>
      <c r="O767" s="15">
        <v>219.91</v>
      </c>
      <c r="Q767" s="15">
        <v>24.06</v>
      </c>
      <c r="R767" s="71"/>
      <c r="S767" s="71"/>
      <c r="T767" s="71"/>
      <c r="U767" s="71"/>
      <c r="X767" s="71"/>
      <c r="Y767" s="71"/>
      <c r="Z767" s="71"/>
      <c r="AA767" s="71"/>
      <c r="AC767" s="71"/>
      <c r="AF767" s="15">
        <v>119</v>
      </c>
      <c r="BE767" s="71"/>
      <c r="BF767" s="71"/>
      <c r="BH767" s="15">
        <v>31.31</v>
      </c>
      <c r="BI767" s="71"/>
      <c r="BQ767" s="71"/>
      <c r="BX767" s="15">
        <v>32.479999999999997</v>
      </c>
      <c r="CA767" s="71"/>
      <c r="CD767" s="71"/>
      <c r="CE767" s="71"/>
      <c r="CF767" s="71"/>
      <c r="CG767" s="71"/>
      <c r="CI767" s="71"/>
      <c r="CQ767" s="71"/>
      <c r="CR767" s="71"/>
      <c r="CS767" s="16">
        <v>76.430000000000007</v>
      </c>
      <c r="CT767" s="16">
        <v>76.2</v>
      </c>
    </row>
    <row r="768" spans="1:98">
      <c r="A768" s="71">
        <v>38927</v>
      </c>
      <c r="D768" s="71"/>
      <c r="G768" s="71"/>
      <c r="I768" s="16">
        <v>72.3</v>
      </c>
      <c r="K768" s="16">
        <v>72.3</v>
      </c>
      <c r="L768" s="71"/>
      <c r="M768" s="71"/>
      <c r="O768" s="15">
        <v>221.79</v>
      </c>
      <c r="Q768" s="15">
        <v>22.28</v>
      </c>
      <c r="R768" s="71"/>
      <c r="S768" s="71"/>
      <c r="T768" s="71"/>
      <c r="U768" s="71"/>
      <c r="X768" s="71"/>
      <c r="Y768" s="71"/>
      <c r="Z768" s="71"/>
      <c r="AA768" s="71"/>
      <c r="AC768" s="71"/>
      <c r="BE768" s="71"/>
      <c r="BF768" s="71"/>
      <c r="BH768" s="15">
        <v>31.63</v>
      </c>
      <c r="BI768" s="71"/>
      <c r="BQ768" s="71"/>
      <c r="BX768" s="15">
        <v>34.54</v>
      </c>
      <c r="CA768" s="71"/>
      <c r="CD768" s="71"/>
      <c r="CE768" s="71"/>
      <c r="CF768" s="71"/>
      <c r="CG768" s="71"/>
      <c r="CI768" s="71"/>
      <c r="CJ768" s="15">
        <v>18.5</v>
      </c>
      <c r="CQ768" s="71"/>
      <c r="CR768" s="71"/>
      <c r="CS768" s="16">
        <v>76</v>
      </c>
      <c r="CT768" s="16">
        <v>76</v>
      </c>
    </row>
    <row r="769" spans="1:98">
      <c r="A769" s="71">
        <v>38934</v>
      </c>
      <c r="D769" s="71"/>
      <c r="G769" s="71"/>
      <c r="I769" s="16">
        <v>72.7</v>
      </c>
      <c r="K769" s="16">
        <v>72.676666666666662</v>
      </c>
      <c r="L769" s="71"/>
      <c r="M769" s="71"/>
      <c r="O769" s="15">
        <v>234.23</v>
      </c>
      <c r="Q769" s="15">
        <v>22.97</v>
      </c>
      <c r="R769" s="71"/>
      <c r="S769" s="71"/>
      <c r="T769" s="71"/>
      <c r="U769" s="71"/>
      <c r="X769" s="71"/>
      <c r="Y769" s="71"/>
      <c r="Z769" s="71"/>
      <c r="AA769" s="71"/>
      <c r="AC769" s="71"/>
      <c r="BE769" s="71"/>
      <c r="BF769" s="71"/>
      <c r="BH769" s="15">
        <v>31.65</v>
      </c>
      <c r="BI769" s="71"/>
      <c r="BQ769" s="71"/>
      <c r="BX769" s="15">
        <v>39.119999999999997</v>
      </c>
      <c r="CA769" s="71"/>
      <c r="CD769" s="71"/>
      <c r="CE769" s="71"/>
      <c r="CF769" s="71"/>
      <c r="CG769" s="71"/>
      <c r="CI769" s="71"/>
      <c r="CJ769" s="15">
        <v>21</v>
      </c>
      <c r="CQ769" s="71"/>
      <c r="CR769" s="71"/>
      <c r="CS769" s="16">
        <v>76.2</v>
      </c>
      <c r="CT769" s="16">
        <v>77.33</v>
      </c>
    </row>
    <row r="770" spans="1:98">
      <c r="A770" s="71">
        <v>38941</v>
      </c>
      <c r="D770" s="71"/>
      <c r="G770" s="71"/>
      <c r="I770" s="16">
        <v>74.540000000000006</v>
      </c>
      <c r="K770" s="16">
        <v>74.83</v>
      </c>
      <c r="L770" s="71"/>
      <c r="M770" s="71"/>
      <c r="O770" s="15">
        <v>262.99</v>
      </c>
      <c r="Q770" s="15">
        <v>23.07</v>
      </c>
      <c r="R770" s="71"/>
      <c r="S770" s="71"/>
      <c r="T770" s="71"/>
      <c r="U770" s="71"/>
      <c r="X770" s="71"/>
      <c r="Y770" s="71"/>
      <c r="Z770" s="71"/>
      <c r="AA770" s="71"/>
      <c r="AC770" s="71"/>
      <c r="BE770" s="71"/>
      <c r="BF770" s="71"/>
      <c r="BH770" s="15">
        <v>31.97</v>
      </c>
      <c r="BI770" s="71"/>
      <c r="BQ770" s="71"/>
      <c r="BX770" s="15">
        <v>42.29</v>
      </c>
      <c r="CA770" s="71"/>
      <c r="CD770" s="71"/>
      <c r="CE770" s="71"/>
      <c r="CF770" s="71"/>
      <c r="CG770" s="71"/>
      <c r="CI770" s="71"/>
      <c r="CQ770" s="71"/>
      <c r="CR770" s="71"/>
      <c r="CS770" s="16">
        <v>77.8</v>
      </c>
      <c r="CT770" s="16">
        <v>78.67</v>
      </c>
    </row>
    <row r="771" spans="1:98">
      <c r="A771" s="71">
        <v>38948</v>
      </c>
      <c r="D771" s="71"/>
      <c r="G771" s="71"/>
      <c r="I771" s="16">
        <v>75.166666666666671</v>
      </c>
      <c r="K771" s="16">
        <v>76.833333333333329</v>
      </c>
      <c r="L771" s="71"/>
      <c r="M771" s="71"/>
      <c r="O771" s="15">
        <v>294.55</v>
      </c>
      <c r="Q771" s="15">
        <v>23.26</v>
      </c>
      <c r="R771" s="71"/>
      <c r="S771" s="71"/>
      <c r="T771" s="71"/>
      <c r="U771" s="71"/>
      <c r="X771" s="71"/>
      <c r="Y771" s="71"/>
      <c r="Z771" s="71"/>
      <c r="AA771" s="71"/>
      <c r="AC771" s="71"/>
      <c r="AF771" s="15">
        <v>119</v>
      </c>
      <c r="BE771" s="71"/>
      <c r="BF771" s="71"/>
      <c r="BH771" s="15">
        <v>37.090000000000003</v>
      </c>
      <c r="BI771" s="71"/>
      <c r="BQ771" s="71"/>
      <c r="BX771" s="15">
        <v>47.5</v>
      </c>
      <c r="CA771" s="71"/>
      <c r="CD771" s="71"/>
      <c r="CE771" s="71"/>
      <c r="CF771" s="71"/>
      <c r="CG771" s="71"/>
      <c r="CI771" s="71"/>
      <c r="CJ771" s="15">
        <v>21.25</v>
      </c>
      <c r="CQ771" s="71"/>
      <c r="CR771" s="71"/>
      <c r="CS771" s="16">
        <v>77</v>
      </c>
      <c r="CT771" s="16">
        <v>80.5</v>
      </c>
    </row>
    <row r="772" spans="1:98">
      <c r="A772" s="71">
        <v>38955</v>
      </c>
      <c r="D772" s="71"/>
      <c r="G772" s="71"/>
      <c r="I772" s="16">
        <v>77.2</v>
      </c>
      <c r="K772" s="16">
        <v>76.599999999999994</v>
      </c>
      <c r="L772" s="71"/>
      <c r="M772" s="71"/>
      <c r="O772" s="15">
        <v>337.06</v>
      </c>
      <c r="Q772" s="15">
        <v>23.23</v>
      </c>
      <c r="R772" s="71"/>
      <c r="S772" s="71"/>
      <c r="T772" s="71"/>
      <c r="U772" s="71"/>
      <c r="X772" s="71"/>
      <c r="Y772" s="71"/>
      <c r="Z772" s="71"/>
      <c r="AA772" s="71"/>
      <c r="AC772" s="71"/>
      <c r="AF772" s="15">
        <v>119.67</v>
      </c>
      <c r="BE772" s="71"/>
      <c r="BF772" s="71"/>
      <c r="BH772" s="15">
        <v>40.369999999999997</v>
      </c>
      <c r="BI772" s="71"/>
      <c r="BQ772" s="71"/>
      <c r="BX772" s="15">
        <v>56.84</v>
      </c>
      <c r="CA772" s="71"/>
      <c r="CD772" s="71"/>
      <c r="CE772" s="71"/>
      <c r="CF772" s="71"/>
      <c r="CG772" s="71"/>
      <c r="CI772" s="71"/>
      <c r="CJ772" s="15">
        <v>19.399999999999999</v>
      </c>
      <c r="CQ772" s="71"/>
      <c r="CR772" s="71"/>
      <c r="CS772" s="16">
        <v>78</v>
      </c>
      <c r="CT772" s="16">
        <v>78</v>
      </c>
    </row>
    <row r="773" spans="1:98">
      <c r="A773" s="71">
        <v>38962</v>
      </c>
      <c r="D773" s="71"/>
      <c r="G773" s="71"/>
      <c r="I773" s="16">
        <v>78.333333333333329</v>
      </c>
      <c r="K773" s="16">
        <v>78.5</v>
      </c>
      <c r="L773" s="71"/>
      <c r="M773" s="71"/>
      <c r="O773" s="15">
        <v>350.66</v>
      </c>
      <c r="Q773" s="15">
        <v>22.33</v>
      </c>
      <c r="R773" s="71"/>
      <c r="S773" s="71"/>
      <c r="T773" s="71"/>
      <c r="U773" s="71"/>
      <c r="X773" s="71"/>
      <c r="Y773" s="71"/>
      <c r="Z773" s="71"/>
      <c r="AA773" s="71"/>
      <c r="AC773" s="71"/>
      <c r="AF773" s="15">
        <v>120</v>
      </c>
      <c r="BE773" s="71"/>
      <c r="BF773" s="71"/>
      <c r="BH773" s="15">
        <v>40.270000000000003</v>
      </c>
      <c r="BI773" s="71"/>
      <c r="BQ773" s="71"/>
      <c r="BX773" s="15">
        <v>58.21</v>
      </c>
      <c r="CA773" s="71"/>
      <c r="CD773" s="71"/>
      <c r="CE773" s="71"/>
      <c r="CF773" s="71"/>
      <c r="CG773" s="71"/>
      <c r="CI773" s="71"/>
      <c r="CJ773" s="15">
        <v>20.38</v>
      </c>
      <c r="CQ773" s="71"/>
      <c r="CR773" s="71"/>
      <c r="CS773" s="16">
        <v>81</v>
      </c>
      <c r="CT773" s="16">
        <v>81.5</v>
      </c>
    </row>
    <row r="774" spans="1:98">
      <c r="A774" s="71">
        <v>38969</v>
      </c>
      <c r="D774" s="71"/>
      <c r="G774" s="71"/>
      <c r="I774" s="16">
        <v>79.273333333333326</v>
      </c>
      <c r="K774" s="16">
        <v>79.273333333333326</v>
      </c>
      <c r="L774" s="71"/>
      <c r="M774" s="71"/>
      <c r="O774" s="15">
        <v>373.13</v>
      </c>
      <c r="Q774" s="15">
        <v>22.09</v>
      </c>
      <c r="R774" s="71"/>
      <c r="S774" s="71"/>
      <c r="T774" s="71"/>
      <c r="U774" s="71"/>
      <c r="X774" s="71"/>
      <c r="Y774" s="71"/>
      <c r="Z774" s="71"/>
      <c r="AA774" s="71"/>
      <c r="AC774" s="71"/>
      <c r="BE774" s="71"/>
      <c r="BF774" s="71"/>
      <c r="BH774" s="15">
        <v>39.479999999999997</v>
      </c>
      <c r="BI774" s="71"/>
      <c r="BQ774" s="71"/>
      <c r="BX774" s="15">
        <v>55.67</v>
      </c>
      <c r="CA774" s="71"/>
      <c r="CD774" s="71"/>
      <c r="CE774" s="71"/>
      <c r="CF774" s="71"/>
      <c r="CG774" s="71"/>
      <c r="CI774" s="71"/>
      <c r="CJ774" s="15">
        <v>20.5</v>
      </c>
      <c r="CQ774" s="71"/>
      <c r="CR774" s="71"/>
      <c r="CS774" s="16">
        <v>83</v>
      </c>
      <c r="CT774" s="16">
        <v>83</v>
      </c>
    </row>
    <row r="775" spans="1:98">
      <c r="A775" s="71">
        <v>38976</v>
      </c>
      <c r="D775" s="71"/>
      <c r="G775" s="71"/>
      <c r="I775" s="16">
        <v>82</v>
      </c>
      <c r="K775" s="16">
        <v>81.233333333333334</v>
      </c>
      <c r="L775" s="71"/>
      <c r="M775" s="71"/>
      <c r="O775" s="15">
        <v>375.94</v>
      </c>
      <c r="Q775" s="15">
        <v>22.99</v>
      </c>
      <c r="R775" s="71"/>
      <c r="S775" s="71"/>
      <c r="T775" s="71"/>
      <c r="U775" s="71"/>
      <c r="X775" s="71"/>
      <c r="Y775" s="71"/>
      <c r="Z775" s="71"/>
      <c r="AA775" s="71"/>
      <c r="AC775" s="71"/>
      <c r="AF775" s="15">
        <v>120.37</v>
      </c>
      <c r="BE775" s="71"/>
      <c r="BF775" s="71"/>
      <c r="BH775" s="15">
        <v>40</v>
      </c>
      <c r="BI775" s="71"/>
      <c r="BQ775" s="71"/>
      <c r="BX775" s="15">
        <v>57.11</v>
      </c>
      <c r="CA775" s="71"/>
      <c r="CD775" s="71"/>
      <c r="CE775" s="71"/>
      <c r="CF775" s="71"/>
      <c r="CG775" s="71"/>
      <c r="CI775" s="71"/>
      <c r="CJ775" s="15">
        <v>19.88</v>
      </c>
      <c r="CQ775" s="71"/>
      <c r="CR775" s="71"/>
      <c r="CS775" s="16">
        <v>83</v>
      </c>
      <c r="CT775" s="16">
        <v>84.5</v>
      </c>
    </row>
    <row r="776" spans="1:98">
      <c r="A776" s="71">
        <v>38983</v>
      </c>
      <c r="D776" s="71"/>
      <c r="G776" s="71"/>
      <c r="I776" s="16">
        <v>82.743333333333339</v>
      </c>
      <c r="K776" s="16">
        <v>81.766666666666666</v>
      </c>
      <c r="L776" s="71"/>
      <c r="M776" s="71"/>
      <c r="O776" s="15">
        <v>376.86</v>
      </c>
      <c r="Q776" s="15">
        <v>22.42</v>
      </c>
      <c r="R776" s="71"/>
      <c r="S776" s="71"/>
      <c r="T776" s="71"/>
      <c r="U776" s="71"/>
      <c r="X776" s="71"/>
      <c r="Y776" s="71"/>
      <c r="Z776" s="71"/>
      <c r="AA776" s="71"/>
      <c r="AC776" s="71"/>
      <c r="AF776" s="15">
        <v>121.74</v>
      </c>
      <c r="BE776" s="71"/>
      <c r="BF776" s="71"/>
      <c r="BH776" s="15">
        <v>41.09</v>
      </c>
      <c r="BI776" s="71"/>
      <c r="BQ776" s="71"/>
      <c r="BX776" s="15">
        <v>58</v>
      </c>
      <c r="CA776" s="71"/>
      <c r="CD776" s="71"/>
      <c r="CE776" s="71"/>
      <c r="CF776" s="71"/>
      <c r="CG776" s="71"/>
      <c r="CI776" s="71"/>
      <c r="CQ776" s="71"/>
      <c r="CR776" s="71"/>
      <c r="CS776" s="16">
        <v>85.7</v>
      </c>
      <c r="CT776" s="16">
        <v>84.9</v>
      </c>
    </row>
    <row r="777" spans="1:98">
      <c r="A777" s="71">
        <v>38990</v>
      </c>
      <c r="D777" s="71"/>
      <c r="G777" s="71"/>
      <c r="I777" s="16">
        <v>83.5</v>
      </c>
      <c r="K777" s="16">
        <v>83.166666666666671</v>
      </c>
      <c r="L777" s="71"/>
      <c r="M777" s="71"/>
      <c r="O777" s="15">
        <v>370.59</v>
      </c>
      <c r="Q777" s="15">
        <v>22.14</v>
      </c>
      <c r="R777" s="71"/>
      <c r="S777" s="71"/>
      <c r="T777" s="71"/>
      <c r="U777" s="71"/>
      <c r="X777" s="71"/>
      <c r="Y777" s="71"/>
      <c r="Z777" s="71"/>
      <c r="AA777" s="71"/>
      <c r="AC777" s="71"/>
      <c r="BE777" s="71"/>
      <c r="BF777" s="71"/>
      <c r="BH777" s="15">
        <v>40.42</v>
      </c>
      <c r="BI777" s="71"/>
      <c r="BQ777" s="71"/>
      <c r="BX777" s="15">
        <v>55</v>
      </c>
      <c r="CA777" s="71"/>
      <c r="CD777" s="71"/>
      <c r="CE777" s="71"/>
      <c r="CF777" s="71"/>
      <c r="CG777" s="71"/>
      <c r="CI777" s="71"/>
      <c r="CJ777" s="15">
        <v>19.5</v>
      </c>
      <c r="CQ777" s="71"/>
      <c r="CR777" s="71"/>
      <c r="CS777" s="16">
        <v>86.5</v>
      </c>
      <c r="CT777" s="16">
        <v>86.5</v>
      </c>
    </row>
    <row r="778" spans="1:98">
      <c r="A778" s="71">
        <v>38997</v>
      </c>
      <c r="D778" s="71"/>
      <c r="G778" s="71"/>
      <c r="I778" s="16">
        <v>89.333333333333329</v>
      </c>
      <c r="K778" s="16">
        <v>87.376666666666665</v>
      </c>
      <c r="L778" s="71"/>
      <c r="M778" s="71"/>
      <c r="O778" s="15">
        <v>311.47000000000003</v>
      </c>
      <c r="Q778" s="15">
        <v>21.75</v>
      </c>
      <c r="R778" s="71"/>
      <c r="S778" s="71"/>
      <c r="T778" s="71"/>
      <c r="U778" s="71"/>
      <c r="X778" s="71"/>
      <c r="Y778" s="71"/>
      <c r="Z778" s="71"/>
      <c r="AA778" s="71"/>
      <c r="AC778" s="71"/>
      <c r="BE778" s="71"/>
      <c r="BF778" s="71"/>
      <c r="BH778" s="15">
        <v>40.229999999999997</v>
      </c>
      <c r="BI778" s="71"/>
      <c r="BQ778" s="71"/>
      <c r="CA778" s="71"/>
      <c r="CD778" s="71"/>
      <c r="CE778" s="71"/>
      <c r="CF778" s="71"/>
      <c r="CG778" s="71"/>
      <c r="CI778" s="71"/>
      <c r="CJ778" s="15">
        <v>22.19</v>
      </c>
      <c r="CQ778" s="71"/>
      <c r="CR778" s="71"/>
      <c r="CS778" s="16">
        <v>92</v>
      </c>
      <c r="CT778" s="16">
        <v>92</v>
      </c>
    </row>
    <row r="779" spans="1:98">
      <c r="A779" s="71">
        <v>39004</v>
      </c>
      <c r="D779" s="71"/>
      <c r="G779" s="71"/>
      <c r="I779" s="16">
        <v>91.666666666666671</v>
      </c>
      <c r="K779" s="16">
        <v>91.896666666666661</v>
      </c>
      <c r="L779" s="71"/>
      <c r="M779" s="71"/>
      <c r="O779" s="15">
        <v>210.55</v>
      </c>
      <c r="Q779" s="15">
        <v>19.670000000000002</v>
      </c>
      <c r="R779" s="71"/>
      <c r="S779" s="71"/>
      <c r="T779" s="71"/>
      <c r="U779" s="71"/>
      <c r="X779" s="71"/>
      <c r="Y779" s="71"/>
      <c r="Z779" s="71"/>
      <c r="AA779" s="71"/>
      <c r="AC779" s="71"/>
      <c r="AF779" s="15">
        <v>126</v>
      </c>
      <c r="BE779" s="71"/>
      <c r="BF779" s="71"/>
      <c r="BH779" s="15">
        <v>40.54</v>
      </c>
      <c r="BI779" s="71"/>
      <c r="BQ779" s="71"/>
      <c r="BX779" s="15">
        <v>41.44</v>
      </c>
      <c r="CA779" s="71"/>
      <c r="CD779" s="71"/>
      <c r="CE779" s="71"/>
      <c r="CF779" s="71"/>
      <c r="CG779" s="71"/>
      <c r="CI779" s="71"/>
      <c r="CJ779" s="15">
        <v>18.559999999999999</v>
      </c>
      <c r="CQ779" s="71"/>
      <c r="CR779" s="71"/>
      <c r="CS779" s="16">
        <v>98</v>
      </c>
      <c r="CT779" s="16">
        <v>96.69</v>
      </c>
    </row>
    <row r="780" spans="1:98">
      <c r="A780" s="71">
        <v>39011</v>
      </c>
      <c r="D780" s="71"/>
      <c r="G780" s="71"/>
      <c r="I780" s="16">
        <v>95.033333333333346</v>
      </c>
      <c r="K780" s="16">
        <v>95.2</v>
      </c>
      <c r="L780" s="71"/>
      <c r="M780" s="71"/>
      <c r="O780" s="15">
        <v>201.8</v>
      </c>
      <c r="Q780" s="15">
        <v>19.75</v>
      </c>
      <c r="R780" s="71"/>
      <c r="S780" s="71"/>
      <c r="T780" s="71"/>
      <c r="U780" s="71"/>
      <c r="X780" s="71"/>
      <c r="Y780" s="71"/>
      <c r="Z780" s="71"/>
      <c r="AA780" s="71"/>
      <c r="AC780" s="71"/>
      <c r="AF780" s="15">
        <v>127</v>
      </c>
      <c r="BE780" s="71"/>
      <c r="BF780" s="71"/>
      <c r="BH780" s="15">
        <v>39.74</v>
      </c>
      <c r="BI780" s="71"/>
      <c r="BQ780" s="71"/>
      <c r="BX780" s="15">
        <v>36.520000000000003</v>
      </c>
      <c r="CA780" s="71"/>
      <c r="CD780" s="71"/>
      <c r="CE780" s="71"/>
      <c r="CF780" s="71"/>
      <c r="CG780" s="71"/>
      <c r="CI780" s="71"/>
      <c r="CQ780" s="71"/>
      <c r="CR780" s="71"/>
      <c r="CS780" s="16">
        <v>97.3</v>
      </c>
      <c r="CT780" s="16">
        <v>97.3</v>
      </c>
    </row>
    <row r="781" spans="1:98">
      <c r="A781" s="71">
        <v>39018</v>
      </c>
      <c r="D781" s="71"/>
      <c r="G781" s="71"/>
      <c r="I781" s="16">
        <v>96.5</v>
      </c>
      <c r="K781" s="16">
        <v>99.2</v>
      </c>
      <c r="L781" s="71"/>
      <c r="M781" s="71"/>
      <c r="O781" s="15">
        <v>201.47</v>
      </c>
      <c r="Q781" s="15">
        <v>18.45</v>
      </c>
      <c r="R781" s="71"/>
      <c r="S781" s="71"/>
      <c r="T781" s="71"/>
      <c r="U781" s="71"/>
      <c r="X781" s="71"/>
      <c r="Y781" s="71"/>
      <c r="Z781" s="71"/>
      <c r="AA781" s="71"/>
      <c r="AC781" s="71"/>
      <c r="AF781" s="15">
        <v>132</v>
      </c>
      <c r="BE781" s="71"/>
      <c r="BF781" s="71"/>
      <c r="BH781" s="15">
        <v>40</v>
      </c>
      <c r="BI781" s="71"/>
      <c r="BQ781" s="71"/>
      <c r="BX781" s="15">
        <v>32.64</v>
      </c>
      <c r="CA781" s="71"/>
      <c r="CD781" s="71"/>
      <c r="CE781" s="71"/>
      <c r="CF781" s="71"/>
      <c r="CG781" s="71"/>
      <c r="CI781" s="71"/>
      <c r="CJ781" s="15">
        <v>15.73</v>
      </c>
      <c r="CQ781" s="71"/>
      <c r="CR781" s="71"/>
      <c r="CS781" s="16">
        <v>98</v>
      </c>
      <c r="CT781" s="16">
        <v>100.8</v>
      </c>
    </row>
    <row r="782" spans="1:98">
      <c r="A782" s="71">
        <v>39025</v>
      </c>
      <c r="D782" s="71"/>
      <c r="G782" s="71"/>
      <c r="I782" s="16">
        <v>99.666666666666671</v>
      </c>
      <c r="K782" s="16">
        <v>100</v>
      </c>
      <c r="L782" s="71"/>
      <c r="M782" s="71"/>
      <c r="O782" s="15">
        <v>202.7</v>
      </c>
      <c r="Q782" s="15">
        <v>18.46</v>
      </c>
      <c r="R782" s="71"/>
      <c r="S782" s="71"/>
      <c r="T782" s="71"/>
      <c r="U782" s="71"/>
      <c r="X782" s="71"/>
      <c r="Y782" s="71"/>
      <c r="Z782" s="71"/>
      <c r="AA782" s="71"/>
      <c r="AC782" s="71"/>
      <c r="AF782" s="15">
        <v>128.4</v>
      </c>
      <c r="BE782" s="71"/>
      <c r="BF782" s="71"/>
      <c r="BH782" s="15">
        <v>39.700000000000003</v>
      </c>
      <c r="BI782" s="71"/>
      <c r="BQ782" s="71"/>
      <c r="BX782" s="15">
        <v>31.14</v>
      </c>
      <c r="CA782" s="71"/>
      <c r="CD782" s="71"/>
      <c r="CE782" s="71"/>
      <c r="CF782" s="71"/>
      <c r="CG782" s="71"/>
      <c r="CI782" s="71"/>
      <c r="CJ782" s="15">
        <v>17.75</v>
      </c>
      <c r="CQ782" s="71"/>
      <c r="CR782" s="71"/>
      <c r="CS782" s="16">
        <v>103</v>
      </c>
      <c r="CT782" s="16">
        <v>103</v>
      </c>
    </row>
    <row r="783" spans="1:98">
      <c r="A783" s="71">
        <v>39032</v>
      </c>
      <c r="D783" s="71"/>
      <c r="G783" s="71"/>
      <c r="I783" s="16">
        <v>97.76</v>
      </c>
      <c r="K783" s="16">
        <v>97.633333333333326</v>
      </c>
      <c r="L783" s="71"/>
      <c r="M783" s="71"/>
      <c r="O783" s="15">
        <v>202.2</v>
      </c>
      <c r="Q783" s="15">
        <v>19.37</v>
      </c>
      <c r="R783" s="71"/>
      <c r="S783" s="71"/>
      <c r="T783" s="71"/>
      <c r="U783" s="71"/>
      <c r="X783" s="71"/>
      <c r="Y783" s="71"/>
      <c r="Z783" s="71"/>
      <c r="AA783" s="71"/>
      <c r="AC783" s="71"/>
      <c r="BE783" s="71"/>
      <c r="BF783" s="71"/>
      <c r="BH783" s="15">
        <v>37.369999999999997</v>
      </c>
      <c r="BI783" s="71"/>
      <c r="BQ783" s="71"/>
      <c r="BX783" s="15">
        <v>29.15</v>
      </c>
      <c r="CA783" s="71"/>
      <c r="CD783" s="71"/>
      <c r="CE783" s="71"/>
      <c r="CF783" s="71"/>
      <c r="CG783" s="71"/>
      <c r="CI783" s="71"/>
      <c r="CJ783" s="15">
        <v>17</v>
      </c>
      <c r="CQ783" s="71"/>
      <c r="CR783" s="71"/>
      <c r="CS783" s="16">
        <v>100.97</v>
      </c>
      <c r="CT783" s="16">
        <v>100.59</v>
      </c>
    </row>
    <row r="784" spans="1:98">
      <c r="A784" s="71">
        <v>39039</v>
      </c>
      <c r="D784" s="71"/>
      <c r="G784" s="71"/>
      <c r="I784" s="16">
        <v>98.103333333333339</v>
      </c>
      <c r="K784" s="16">
        <v>98.316666666666663</v>
      </c>
      <c r="L784" s="71"/>
      <c r="M784" s="71"/>
      <c r="O784" s="15">
        <v>201.61</v>
      </c>
      <c r="Q784" s="15">
        <v>17.77</v>
      </c>
      <c r="R784" s="71"/>
      <c r="S784" s="71"/>
      <c r="T784" s="71"/>
      <c r="U784" s="71"/>
      <c r="X784" s="71"/>
      <c r="Y784" s="71"/>
      <c r="Z784" s="71"/>
      <c r="AA784" s="71"/>
      <c r="AC784" s="71"/>
      <c r="BE784" s="71"/>
      <c r="BF784" s="71"/>
      <c r="BH784" s="15">
        <v>39.74</v>
      </c>
      <c r="BI784" s="71"/>
      <c r="BQ784" s="71"/>
      <c r="BX784" s="15">
        <v>29.82</v>
      </c>
      <c r="CA784" s="71"/>
      <c r="CD784" s="71"/>
      <c r="CE784" s="71"/>
      <c r="CF784" s="71"/>
      <c r="CG784" s="71"/>
      <c r="CI784" s="71"/>
      <c r="CJ784" s="15">
        <v>15.06</v>
      </c>
      <c r="CQ784" s="71"/>
      <c r="CR784" s="71"/>
      <c r="CS784" s="16">
        <v>101</v>
      </c>
      <c r="CT784" s="16">
        <v>101</v>
      </c>
    </row>
    <row r="785" spans="1:98">
      <c r="A785" s="71">
        <v>39046</v>
      </c>
      <c r="D785" s="71"/>
      <c r="G785" s="71"/>
      <c r="I785" s="16">
        <v>94.816666666666663</v>
      </c>
      <c r="K785" s="16">
        <v>97.04</v>
      </c>
      <c r="L785" s="71"/>
      <c r="M785" s="71"/>
      <c r="O785" s="15">
        <v>199.33</v>
      </c>
      <c r="Q785" s="15">
        <v>18.2</v>
      </c>
      <c r="R785" s="71"/>
      <c r="S785" s="71"/>
      <c r="T785" s="71"/>
      <c r="U785" s="71"/>
      <c r="X785" s="71"/>
      <c r="Y785" s="71"/>
      <c r="Z785" s="71"/>
      <c r="AA785" s="71"/>
      <c r="AC785" s="71"/>
      <c r="BE785" s="71"/>
      <c r="BF785" s="71"/>
      <c r="BH785" s="15">
        <v>39.340000000000003</v>
      </c>
      <c r="BI785" s="71"/>
      <c r="BQ785" s="71"/>
      <c r="BX785" s="15">
        <v>30.08</v>
      </c>
      <c r="CA785" s="71"/>
      <c r="CD785" s="71"/>
      <c r="CE785" s="71"/>
      <c r="CF785" s="71"/>
      <c r="CG785" s="71"/>
      <c r="CI785" s="71"/>
      <c r="CQ785" s="71"/>
      <c r="CR785" s="71"/>
      <c r="CS785" s="16">
        <v>99.06</v>
      </c>
      <c r="CT785" s="16">
        <v>99.06</v>
      </c>
    </row>
    <row r="786" spans="1:98">
      <c r="A786" s="71">
        <v>39053</v>
      </c>
      <c r="D786" s="71"/>
      <c r="G786" s="71"/>
      <c r="I786" s="16">
        <v>91.286666666666648</v>
      </c>
      <c r="K786" s="16">
        <v>90.813333333333333</v>
      </c>
      <c r="L786" s="71"/>
      <c r="M786" s="71"/>
      <c r="O786" s="15">
        <v>197.83</v>
      </c>
      <c r="Q786" s="15">
        <v>17.55</v>
      </c>
      <c r="R786" s="71"/>
      <c r="S786" s="71"/>
      <c r="T786" s="71"/>
      <c r="U786" s="71"/>
      <c r="W786" s="15">
        <v>95.56</v>
      </c>
      <c r="X786" s="71"/>
      <c r="Y786" s="71"/>
      <c r="Z786" s="71"/>
      <c r="AA786" s="71"/>
      <c r="AC786" s="71"/>
      <c r="AF786" s="15">
        <v>128.38</v>
      </c>
      <c r="BE786" s="71"/>
      <c r="BF786" s="71"/>
      <c r="BH786" s="15">
        <v>39.92</v>
      </c>
      <c r="BI786" s="71"/>
      <c r="BM786" s="15">
        <v>17</v>
      </c>
      <c r="BQ786" s="71"/>
      <c r="BX786" s="15">
        <v>30.86</v>
      </c>
      <c r="CA786" s="71"/>
      <c r="CD786" s="71"/>
      <c r="CE786" s="71"/>
      <c r="CF786" s="71"/>
      <c r="CG786" s="71"/>
      <c r="CI786" s="71"/>
      <c r="CJ786" s="15">
        <v>16</v>
      </c>
      <c r="CQ786" s="71"/>
      <c r="CR786" s="71"/>
      <c r="CS786" s="16">
        <v>96.88</v>
      </c>
      <c r="CT786" s="16">
        <v>91.44</v>
      </c>
    </row>
    <row r="787" spans="1:98">
      <c r="A787" s="71">
        <v>39060</v>
      </c>
      <c r="D787" s="71"/>
      <c r="G787" s="71"/>
      <c r="I787" s="16">
        <v>79.676666666666662</v>
      </c>
      <c r="K787" s="16">
        <v>81.326666666666668</v>
      </c>
      <c r="L787" s="71"/>
      <c r="M787" s="71"/>
      <c r="O787" s="15">
        <v>199.2</v>
      </c>
      <c r="Q787" s="15">
        <v>17.71</v>
      </c>
      <c r="R787" s="71"/>
      <c r="S787" s="71"/>
      <c r="T787" s="71"/>
      <c r="U787" s="71"/>
      <c r="W787" s="15">
        <v>95.96</v>
      </c>
      <c r="X787" s="71"/>
      <c r="Y787" s="71"/>
      <c r="Z787" s="71"/>
      <c r="AA787" s="71"/>
      <c r="AC787" s="71"/>
      <c r="BE787" s="71"/>
      <c r="BF787" s="71"/>
      <c r="BH787" s="15">
        <v>40.18</v>
      </c>
      <c r="BI787" s="71"/>
      <c r="BM787" s="15">
        <v>16.329999999999998</v>
      </c>
      <c r="BQ787" s="71"/>
      <c r="BX787" s="15">
        <v>31.7</v>
      </c>
      <c r="CA787" s="71"/>
      <c r="CD787" s="71"/>
      <c r="CE787" s="71"/>
      <c r="CF787" s="71"/>
      <c r="CG787" s="71"/>
      <c r="CI787" s="71"/>
      <c r="CJ787" s="15">
        <v>16.75</v>
      </c>
      <c r="CQ787" s="71"/>
      <c r="CR787" s="71"/>
      <c r="CS787" s="16">
        <v>84.17</v>
      </c>
      <c r="CT787" s="16">
        <v>87.64</v>
      </c>
    </row>
    <row r="788" spans="1:98">
      <c r="A788" s="71">
        <v>39067</v>
      </c>
      <c r="D788" s="71"/>
      <c r="G788" s="71"/>
      <c r="I788" s="16">
        <v>69.05</v>
      </c>
      <c r="K788" s="16">
        <v>70.476666666666659</v>
      </c>
      <c r="L788" s="71"/>
      <c r="M788" s="71"/>
      <c r="O788" s="15">
        <v>199</v>
      </c>
      <c r="Q788" s="15">
        <v>17.72</v>
      </c>
      <c r="R788" s="71"/>
      <c r="S788" s="71"/>
      <c r="T788" s="71"/>
      <c r="U788" s="71"/>
      <c r="W788" s="15">
        <v>95.66</v>
      </c>
      <c r="X788" s="71"/>
      <c r="Y788" s="71"/>
      <c r="Z788" s="71"/>
      <c r="AA788" s="71"/>
      <c r="AC788" s="71"/>
      <c r="AF788" s="15">
        <v>129</v>
      </c>
      <c r="BE788" s="71"/>
      <c r="BF788" s="71"/>
      <c r="BH788" s="15">
        <v>39.69</v>
      </c>
      <c r="BI788" s="71"/>
      <c r="BM788" s="15">
        <v>16.22</v>
      </c>
      <c r="BQ788" s="71"/>
      <c r="BX788" s="15">
        <v>31.27</v>
      </c>
      <c r="CA788" s="71"/>
      <c r="CD788" s="71"/>
      <c r="CE788" s="71"/>
      <c r="CF788" s="71"/>
      <c r="CG788" s="71"/>
      <c r="CI788" s="71"/>
      <c r="CJ788" s="15">
        <v>18</v>
      </c>
      <c r="CQ788" s="71"/>
      <c r="CR788" s="71"/>
      <c r="CS788" s="16">
        <v>73.45</v>
      </c>
      <c r="CT788" s="16">
        <v>73.209999999999994</v>
      </c>
    </row>
    <row r="789" spans="1:98">
      <c r="A789" s="71">
        <v>39074</v>
      </c>
      <c r="D789" s="71"/>
      <c r="G789" s="71"/>
      <c r="I789" s="16">
        <v>67.75</v>
      </c>
      <c r="K789" s="16">
        <v>67.36666666666666</v>
      </c>
      <c r="L789" s="71"/>
      <c r="M789" s="71"/>
      <c r="O789" s="15">
        <v>190.32</v>
      </c>
      <c r="Q789" s="15">
        <v>18</v>
      </c>
      <c r="R789" s="71"/>
      <c r="S789" s="71"/>
      <c r="T789" s="71"/>
      <c r="U789" s="71"/>
      <c r="W789" s="15">
        <v>96</v>
      </c>
      <c r="X789" s="71"/>
      <c r="Y789" s="71"/>
      <c r="Z789" s="71"/>
      <c r="AA789" s="71"/>
      <c r="AC789" s="71"/>
      <c r="AF789" s="15">
        <v>129</v>
      </c>
      <c r="BE789" s="71"/>
      <c r="BF789" s="71"/>
      <c r="BH789" s="15">
        <v>39.020000000000003</v>
      </c>
      <c r="BI789" s="71"/>
      <c r="BM789" s="15">
        <v>16.399999999999999</v>
      </c>
      <c r="BQ789" s="71"/>
      <c r="BX789" s="15">
        <v>32.950000000000003</v>
      </c>
      <c r="CA789" s="71"/>
      <c r="CD789" s="71"/>
      <c r="CE789" s="71"/>
      <c r="CF789" s="71"/>
      <c r="CG789" s="71"/>
      <c r="CI789" s="71"/>
      <c r="CJ789" s="15">
        <v>17</v>
      </c>
      <c r="CQ789" s="71"/>
      <c r="CR789" s="71"/>
      <c r="CS789" s="16">
        <v>70.75</v>
      </c>
      <c r="CT789" s="16">
        <v>70.400000000000006</v>
      </c>
    </row>
    <row r="790" spans="1:98">
      <c r="A790" s="71">
        <v>39081</v>
      </c>
      <c r="D790" s="71"/>
      <c r="G790" s="71"/>
      <c r="I790" s="16">
        <v>66</v>
      </c>
      <c r="K790" s="16">
        <v>66</v>
      </c>
      <c r="L790" s="71"/>
      <c r="M790" s="71"/>
      <c r="O790" s="15">
        <v>187.92</v>
      </c>
      <c r="Q790" s="15">
        <v>16.43</v>
      </c>
      <c r="R790" s="71"/>
      <c r="S790" s="71"/>
      <c r="T790" s="71"/>
      <c r="U790" s="71"/>
      <c r="W790" s="15">
        <v>95.46</v>
      </c>
      <c r="X790" s="71"/>
      <c r="Y790" s="71"/>
      <c r="Z790" s="71"/>
      <c r="AA790" s="71"/>
      <c r="AC790" s="71"/>
      <c r="BE790" s="71"/>
      <c r="BF790" s="71"/>
      <c r="BH790" s="15">
        <v>40.08</v>
      </c>
      <c r="BI790" s="71"/>
      <c r="BQ790" s="71"/>
      <c r="BX790" s="15">
        <v>33.42</v>
      </c>
      <c r="CA790" s="71"/>
      <c r="CD790" s="71"/>
      <c r="CE790" s="71"/>
      <c r="CF790" s="71"/>
      <c r="CG790" s="71"/>
      <c r="CI790" s="71"/>
      <c r="CJ790" s="15">
        <v>17</v>
      </c>
      <c r="CQ790" s="71"/>
      <c r="CR790" s="71"/>
      <c r="CS790" s="16">
        <v>69</v>
      </c>
      <c r="CT790" s="16">
        <v>69</v>
      </c>
    </row>
    <row r="791" spans="1:98">
      <c r="A791" s="71">
        <v>39088</v>
      </c>
      <c r="D791" s="71"/>
      <c r="G791" s="71"/>
      <c r="I791" s="16">
        <v>65.166666666666671</v>
      </c>
      <c r="K791" s="16">
        <v>65.166666666666671</v>
      </c>
      <c r="L791" s="71"/>
      <c r="M791" s="71"/>
      <c r="O791" s="15">
        <v>186.25</v>
      </c>
      <c r="Q791" s="15">
        <v>17.97</v>
      </c>
      <c r="R791" s="71"/>
      <c r="S791" s="71"/>
      <c r="T791" s="71"/>
      <c r="U791" s="71"/>
      <c r="X791" s="71"/>
      <c r="Y791" s="71"/>
      <c r="Z791" s="71"/>
      <c r="AA791" s="71"/>
      <c r="AC791" s="71"/>
      <c r="AF791" s="15">
        <v>117.58</v>
      </c>
      <c r="BE791" s="71"/>
      <c r="BF791" s="71"/>
      <c r="BH791" s="15">
        <v>40</v>
      </c>
      <c r="BI791" s="71"/>
      <c r="BM791" s="15">
        <v>18</v>
      </c>
      <c r="BQ791" s="71"/>
      <c r="BX791" s="15">
        <v>36</v>
      </c>
      <c r="CA791" s="71"/>
      <c r="CD791" s="71"/>
      <c r="CE791" s="71"/>
      <c r="CF791" s="71"/>
      <c r="CG791" s="71"/>
      <c r="CI791" s="71"/>
      <c r="CQ791" s="71"/>
      <c r="CR791" s="71"/>
      <c r="CS791" s="16">
        <v>68</v>
      </c>
      <c r="CT791" s="16">
        <v>68</v>
      </c>
    </row>
    <row r="792" spans="1:98">
      <c r="A792" s="71">
        <v>39095</v>
      </c>
      <c r="D792" s="71"/>
      <c r="G792" s="71"/>
      <c r="I792" s="16">
        <v>64.133333333333326</v>
      </c>
      <c r="K792" s="16">
        <v>64.133333333333326</v>
      </c>
      <c r="L792" s="71"/>
      <c r="M792" s="71"/>
      <c r="O792" s="15">
        <v>183.11</v>
      </c>
      <c r="Q792" s="15">
        <v>16.84</v>
      </c>
      <c r="R792" s="71"/>
      <c r="S792" s="71"/>
      <c r="T792" s="71"/>
      <c r="U792" s="71"/>
      <c r="W792" s="15">
        <v>95.3</v>
      </c>
      <c r="X792" s="71"/>
      <c r="Y792" s="71"/>
      <c r="Z792" s="71"/>
      <c r="AA792" s="71"/>
      <c r="AC792" s="71"/>
      <c r="AF792" s="15">
        <v>117</v>
      </c>
      <c r="BE792" s="71"/>
      <c r="BF792" s="71"/>
      <c r="BH792" s="15">
        <v>41.28</v>
      </c>
      <c r="BI792" s="71"/>
      <c r="BM792" s="15">
        <v>17</v>
      </c>
      <c r="BQ792" s="71"/>
      <c r="BX792" s="15">
        <v>35.65</v>
      </c>
      <c r="CA792" s="71"/>
      <c r="CD792" s="71"/>
      <c r="CE792" s="71"/>
      <c r="CF792" s="71"/>
      <c r="CG792" s="71"/>
      <c r="CI792" s="71"/>
      <c r="CJ792" s="15">
        <v>17.28</v>
      </c>
      <c r="CQ792" s="71"/>
      <c r="CR792" s="71"/>
      <c r="CS792" s="16">
        <v>67.099999999999994</v>
      </c>
      <c r="CT792" s="16">
        <v>67.099999999999994</v>
      </c>
    </row>
    <row r="793" spans="1:98">
      <c r="A793" s="71">
        <v>39102</v>
      </c>
      <c r="D793" s="71"/>
      <c r="G793" s="71"/>
      <c r="I793" s="16">
        <v>63.166666666666671</v>
      </c>
      <c r="K793" s="16">
        <v>63.166666666666671</v>
      </c>
      <c r="L793" s="71"/>
      <c r="M793" s="71"/>
      <c r="O793" s="15">
        <v>179.57</v>
      </c>
      <c r="Q793" s="15">
        <v>18.41</v>
      </c>
      <c r="R793" s="71"/>
      <c r="S793" s="71"/>
      <c r="T793" s="71"/>
      <c r="U793" s="71"/>
      <c r="W793" s="15">
        <v>94.72</v>
      </c>
      <c r="X793" s="71"/>
      <c r="Y793" s="71"/>
      <c r="Z793" s="71"/>
      <c r="AA793" s="71"/>
      <c r="AC793" s="71"/>
      <c r="AF793" s="15">
        <v>117.17</v>
      </c>
      <c r="BE793" s="71"/>
      <c r="BF793" s="71"/>
      <c r="BH793" s="15">
        <v>43.33</v>
      </c>
      <c r="BI793" s="71"/>
      <c r="BM793" s="15">
        <v>17</v>
      </c>
      <c r="BQ793" s="71"/>
      <c r="BX793" s="15">
        <v>37.47</v>
      </c>
      <c r="CA793" s="71"/>
      <c r="CD793" s="71"/>
      <c r="CE793" s="71"/>
      <c r="CF793" s="71"/>
      <c r="CG793" s="71"/>
      <c r="CI793" s="71"/>
      <c r="CJ793" s="15">
        <v>18</v>
      </c>
      <c r="CQ793" s="71"/>
      <c r="CR793" s="71"/>
      <c r="CS793" s="16">
        <v>67</v>
      </c>
      <c r="CT793" s="16">
        <v>67</v>
      </c>
    </row>
    <row r="794" spans="1:98">
      <c r="A794" s="71">
        <v>39109</v>
      </c>
      <c r="D794" s="71"/>
      <c r="G794" s="71"/>
      <c r="I794" s="16">
        <v>65.203333333333333</v>
      </c>
      <c r="K794" s="16">
        <v>64.849999999999994</v>
      </c>
      <c r="L794" s="71"/>
      <c r="M794" s="71"/>
      <c r="O794" s="15">
        <v>171.75</v>
      </c>
      <c r="Q794" s="15">
        <v>17.52</v>
      </c>
      <c r="R794" s="71"/>
      <c r="S794" s="71"/>
      <c r="T794" s="71"/>
      <c r="U794" s="71"/>
      <c r="W794" s="15">
        <v>95.86</v>
      </c>
      <c r="X794" s="71"/>
      <c r="Y794" s="71"/>
      <c r="Z794" s="71"/>
      <c r="AA794" s="71"/>
      <c r="AC794" s="71"/>
      <c r="BE794" s="71"/>
      <c r="BF794" s="71"/>
      <c r="BH794" s="15">
        <v>45</v>
      </c>
      <c r="BI794" s="71"/>
      <c r="BM794" s="15">
        <v>17</v>
      </c>
      <c r="BQ794" s="71"/>
      <c r="BX794" s="15">
        <v>37.619999999999997</v>
      </c>
      <c r="CA794" s="71"/>
      <c r="CD794" s="71"/>
      <c r="CE794" s="71"/>
      <c r="CF794" s="71"/>
      <c r="CG794" s="71"/>
      <c r="CI794" s="71"/>
      <c r="CJ794" s="15">
        <v>17</v>
      </c>
      <c r="CQ794" s="71"/>
      <c r="CR794" s="71"/>
      <c r="CS794" s="16">
        <v>69.25</v>
      </c>
      <c r="CT794" s="16">
        <v>69.25</v>
      </c>
    </row>
    <row r="795" spans="1:98">
      <c r="A795" s="71">
        <v>39116</v>
      </c>
      <c r="D795" s="71"/>
      <c r="G795" s="71"/>
      <c r="I795" s="16">
        <v>66.166666666666671</v>
      </c>
      <c r="K795" s="16">
        <v>65.583333333333329</v>
      </c>
      <c r="L795" s="71"/>
      <c r="M795" s="71"/>
      <c r="O795" s="15">
        <v>174.02</v>
      </c>
      <c r="Q795" s="15">
        <v>17.96</v>
      </c>
      <c r="R795" s="71"/>
      <c r="S795" s="71"/>
      <c r="T795" s="71"/>
      <c r="U795" s="71"/>
      <c r="W795" s="15">
        <v>96</v>
      </c>
      <c r="X795" s="71"/>
      <c r="Y795" s="71"/>
      <c r="Z795" s="71"/>
      <c r="AA795" s="71"/>
      <c r="AC795" s="71"/>
      <c r="AF795" s="15">
        <v>118.92</v>
      </c>
      <c r="BE795" s="71"/>
      <c r="BF795" s="71"/>
      <c r="BH795" s="15">
        <v>44.58</v>
      </c>
      <c r="BI795" s="71"/>
      <c r="BM795" s="15">
        <v>16.86</v>
      </c>
      <c r="BQ795" s="71"/>
      <c r="BX795" s="15">
        <v>36.4</v>
      </c>
      <c r="CA795" s="71"/>
      <c r="CD795" s="71"/>
      <c r="CE795" s="71"/>
      <c r="CF795" s="71"/>
      <c r="CG795" s="71"/>
      <c r="CI795" s="71"/>
      <c r="CJ795" s="15">
        <v>17.8</v>
      </c>
      <c r="CQ795" s="71"/>
      <c r="CR795" s="71"/>
      <c r="CS795" s="16">
        <v>70</v>
      </c>
      <c r="CT795" s="16">
        <v>70</v>
      </c>
    </row>
    <row r="796" spans="1:98">
      <c r="A796" s="71">
        <v>39123</v>
      </c>
      <c r="D796" s="71"/>
      <c r="G796" s="71"/>
      <c r="I796" s="16">
        <v>66.7</v>
      </c>
      <c r="K796" s="16">
        <v>66.303333333333327</v>
      </c>
      <c r="L796" s="71"/>
      <c r="M796" s="71"/>
      <c r="O796" s="15">
        <v>175.25</v>
      </c>
      <c r="Q796" s="15">
        <v>18.82</v>
      </c>
      <c r="R796" s="71"/>
      <c r="S796" s="71"/>
      <c r="T796" s="71"/>
      <c r="U796" s="71"/>
      <c r="W796" s="15">
        <v>93.35</v>
      </c>
      <c r="X796" s="71"/>
      <c r="Y796" s="71"/>
      <c r="Z796" s="71"/>
      <c r="AA796" s="71"/>
      <c r="AC796" s="71"/>
      <c r="AF796" s="15">
        <v>118.81</v>
      </c>
      <c r="BE796" s="71"/>
      <c r="BF796" s="71"/>
      <c r="BH796" s="15">
        <v>44.17</v>
      </c>
      <c r="BI796" s="71"/>
      <c r="BM796" s="15">
        <v>17.5</v>
      </c>
      <c r="BQ796" s="71"/>
      <c r="BX796" s="15">
        <v>35.630000000000003</v>
      </c>
      <c r="CA796" s="71"/>
      <c r="CD796" s="71"/>
      <c r="CE796" s="71"/>
      <c r="CF796" s="71"/>
      <c r="CG796" s="71"/>
      <c r="CI796" s="71"/>
      <c r="CJ796" s="15">
        <v>19</v>
      </c>
      <c r="CQ796" s="71"/>
      <c r="CR796" s="71"/>
      <c r="CS796" s="16">
        <v>69.099999999999994</v>
      </c>
      <c r="CT796" s="16">
        <v>69.099999999999994</v>
      </c>
    </row>
    <row r="797" spans="1:98">
      <c r="A797" s="71">
        <v>39130</v>
      </c>
      <c r="D797" s="71"/>
      <c r="G797" s="71"/>
      <c r="I797" s="16">
        <v>67.2</v>
      </c>
      <c r="K797" s="16">
        <v>67.206666666666663</v>
      </c>
      <c r="L797" s="71"/>
      <c r="M797" s="71"/>
      <c r="O797" s="15">
        <v>177.65</v>
      </c>
      <c r="Q797" s="15">
        <v>20.47</v>
      </c>
      <c r="R797" s="71"/>
      <c r="S797" s="71"/>
      <c r="T797" s="71"/>
      <c r="U797" s="71"/>
      <c r="W797" s="15">
        <v>94</v>
      </c>
      <c r="X797" s="71"/>
      <c r="Y797" s="71"/>
      <c r="Z797" s="71"/>
      <c r="AA797" s="71"/>
      <c r="AC797" s="71"/>
      <c r="AF797" s="15">
        <v>115.1</v>
      </c>
      <c r="BE797" s="71"/>
      <c r="BF797" s="71"/>
      <c r="BH797" s="15">
        <v>46.47</v>
      </c>
      <c r="BI797" s="71"/>
      <c r="BM797" s="15">
        <v>17.5</v>
      </c>
      <c r="BQ797" s="71"/>
      <c r="BX797" s="15">
        <v>31.03</v>
      </c>
      <c r="CA797" s="71"/>
      <c r="CD797" s="71"/>
      <c r="CE797" s="71"/>
      <c r="CF797" s="71"/>
      <c r="CG797" s="71"/>
      <c r="CI797" s="71"/>
      <c r="CJ797" s="15">
        <v>18</v>
      </c>
      <c r="CQ797" s="71"/>
      <c r="CR797" s="71"/>
      <c r="CS797" s="16">
        <v>70.2</v>
      </c>
      <c r="CT797" s="16">
        <v>70.22</v>
      </c>
    </row>
    <row r="798" spans="1:98">
      <c r="A798" s="71">
        <v>39137</v>
      </c>
      <c r="D798" s="71"/>
      <c r="G798" s="71"/>
      <c r="I798" s="16">
        <v>67.19</v>
      </c>
      <c r="K798" s="16">
        <v>67.19</v>
      </c>
      <c r="L798" s="71"/>
      <c r="M798" s="71"/>
      <c r="O798" s="15">
        <v>184.33</v>
      </c>
      <c r="Q798" s="15">
        <v>22.73</v>
      </c>
      <c r="R798" s="71"/>
      <c r="S798" s="71"/>
      <c r="T798" s="71"/>
      <c r="U798" s="71"/>
      <c r="W798" s="15">
        <v>95.64</v>
      </c>
      <c r="X798" s="71"/>
      <c r="Y798" s="71"/>
      <c r="Z798" s="71"/>
      <c r="AA798" s="71"/>
      <c r="AC798" s="71"/>
      <c r="AF798" s="15">
        <v>118.95</v>
      </c>
      <c r="BE798" s="71"/>
      <c r="BF798" s="71"/>
      <c r="BH798" s="15">
        <v>48.69</v>
      </c>
      <c r="BI798" s="71"/>
      <c r="BM798" s="15">
        <v>16</v>
      </c>
      <c r="BQ798" s="71"/>
      <c r="BX798" s="15">
        <v>28.22</v>
      </c>
      <c r="CA798" s="71"/>
      <c r="CD798" s="71"/>
      <c r="CE798" s="71"/>
      <c r="CF798" s="71"/>
      <c r="CG798" s="71"/>
      <c r="CI798" s="71"/>
      <c r="CJ798" s="15">
        <v>17</v>
      </c>
      <c r="CQ798" s="71"/>
      <c r="CR798" s="71"/>
      <c r="CS798" s="16">
        <v>70.94</v>
      </c>
      <c r="CT798" s="16">
        <v>70.94</v>
      </c>
    </row>
    <row r="799" spans="1:98">
      <c r="A799" s="71">
        <v>39144</v>
      </c>
      <c r="D799" s="71"/>
      <c r="G799" s="71"/>
      <c r="I799" s="16">
        <v>67.900000000000006</v>
      </c>
      <c r="K799" s="16">
        <v>68.266666666666666</v>
      </c>
      <c r="L799" s="71"/>
      <c r="M799" s="71"/>
      <c r="O799" s="15">
        <v>194.51</v>
      </c>
      <c r="Q799" s="15">
        <v>24.7</v>
      </c>
      <c r="R799" s="71"/>
      <c r="S799" s="71"/>
      <c r="T799" s="71"/>
      <c r="U799" s="71"/>
      <c r="W799" s="15">
        <v>95.07</v>
      </c>
      <c r="X799" s="71"/>
      <c r="Y799" s="71"/>
      <c r="Z799" s="71"/>
      <c r="AA799" s="71"/>
      <c r="AC799" s="71"/>
      <c r="AF799" s="15">
        <v>117</v>
      </c>
      <c r="BE799" s="71"/>
      <c r="BF799" s="71"/>
      <c r="BH799" s="15">
        <v>52.04</v>
      </c>
      <c r="BI799" s="71"/>
      <c r="BM799" s="15">
        <v>18.329999999999998</v>
      </c>
      <c r="BQ799" s="71"/>
      <c r="BX799" s="15">
        <v>29.39</v>
      </c>
      <c r="CA799" s="71"/>
      <c r="CD799" s="71"/>
      <c r="CE799" s="71"/>
      <c r="CF799" s="71"/>
      <c r="CG799" s="71"/>
      <c r="CI799" s="71"/>
      <c r="CJ799" s="15">
        <v>17</v>
      </c>
      <c r="CQ799" s="71"/>
      <c r="CR799" s="71"/>
      <c r="CS799" s="16">
        <v>70.900000000000006</v>
      </c>
      <c r="CT799" s="16">
        <v>70.900000000000006</v>
      </c>
    </row>
    <row r="800" spans="1:98">
      <c r="A800" s="71">
        <v>39151</v>
      </c>
      <c r="D800" s="71"/>
      <c r="G800" s="71"/>
      <c r="I800" s="16">
        <v>67.833333333333329</v>
      </c>
      <c r="K800" s="16">
        <v>67.833333333333329</v>
      </c>
      <c r="L800" s="71"/>
      <c r="M800" s="71"/>
      <c r="O800" s="15">
        <v>201.89</v>
      </c>
      <c r="Q800" s="15">
        <v>26.07</v>
      </c>
      <c r="R800" s="71"/>
      <c r="S800" s="71"/>
      <c r="T800" s="71"/>
      <c r="U800" s="71"/>
      <c r="W800" s="15">
        <v>95.2</v>
      </c>
      <c r="X800" s="71"/>
      <c r="Y800" s="71"/>
      <c r="Z800" s="71"/>
      <c r="AA800" s="71"/>
      <c r="AC800" s="71"/>
      <c r="AF800" s="15">
        <v>116.31</v>
      </c>
      <c r="BE800" s="71"/>
      <c r="BF800" s="71"/>
      <c r="BH800" s="15">
        <v>50.72</v>
      </c>
      <c r="BI800" s="71"/>
      <c r="BQ800" s="71"/>
      <c r="BX800" s="15">
        <v>29.66</v>
      </c>
      <c r="CA800" s="71"/>
      <c r="CD800" s="71"/>
      <c r="CE800" s="71"/>
      <c r="CF800" s="71"/>
      <c r="CG800" s="71"/>
      <c r="CI800" s="71"/>
      <c r="CJ800" s="15">
        <v>20</v>
      </c>
      <c r="CQ800" s="71"/>
      <c r="CR800" s="71"/>
      <c r="CS800" s="16">
        <v>70.5</v>
      </c>
      <c r="CT800" s="16">
        <v>70.5</v>
      </c>
    </row>
    <row r="801" spans="1:98">
      <c r="A801" s="71">
        <v>39158</v>
      </c>
      <c r="D801" s="71"/>
      <c r="G801" s="71"/>
      <c r="I801" s="16">
        <v>68.776666666666671</v>
      </c>
      <c r="K801" s="16">
        <v>68.819999999999993</v>
      </c>
      <c r="L801" s="71"/>
      <c r="M801" s="71"/>
      <c r="O801" s="15">
        <v>208.51</v>
      </c>
      <c r="Q801" s="15">
        <v>26.47</v>
      </c>
      <c r="R801" s="71"/>
      <c r="S801" s="71"/>
      <c r="T801" s="71"/>
      <c r="U801" s="71"/>
      <c r="W801" s="15">
        <v>93.09</v>
      </c>
      <c r="X801" s="71"/>
      <c r="Y801" s="71"/>
      <c r="Z801" s="71"/>
      <c r="AA801" s="71"/>
      <c r="AC801" s="71"/>
      <c r="AF801" s="15">
        <v>117.16</v>
      </c>
      <c r="BE801" s="71"/>
      <c r="BF801" s="71"/>
      <c r="BH801" s="15">
        <v>51</v>
      </c>
      <c r="BI801" s="71"/>
      <c r="BM801" s="15">
        <v>20</v>
      </c>
      <c r="BQ801" s="71"/>
      <c r="BX801" s="15">
        <v>30.32</v>
      </c>
      <c r="CA801" s="71"/>
      <c r="CD801" s="71"/>
      <c r="CE801" s="71"/>
      <c r="CF801" s="71"/>
      <c r="CG801" s="71"/>
      <c r="CI801" s="71"/>
      <c r="CJ801" s="15">
        <v>21.5</v>
      </c>
      <c r="CQ801" s="71"/>
      <c r="CR801" s="71"/>
      <c r="CS801" s="16">
        <v>71</v>
      </c>
      <c r="CT801" s="16">
        <v>71</v>
      </c>
    </row>
    <row r="802" spans="1:98">
      <c r="A802" s="71">
        <v>39165</v>
      </c>
      <c r="D802" s="71"/>
      <c r="G802" s="71"/>
      <c r="I802" s="16">
        <v>68.333333333333329</v>
      </c>
      <c r="K802" s="16">
        <v>68.533333333333331</v>
      </c>
      <c r="L802" s="71"/>
      <c r="M802" s="71"/>
      <c r="O802" s="15">
        <v>216.09</v>
      </c>
      <c r="Q802" s="15">
        <v>26.13</v>
      </c>
      <c r="R802" s="71"/>
      <c r="S802" s="71"/>
      <c r="T802" s="71"/>
      <c r="U802" s="71"/>
      <c r="W802" s="15">
        <v>95.75</v>
      </c>
      <c r="X802" s="71"/>
      <c r="Y802" s="71"/>
      <c r="Z802" s="71"/>
      <c r="AA802" s="71"/>
      <c r="AC802" s="71"/>
      <c r="AF802" s="15">
        <v>116</v>
      </c>
      <c r="BE802" s="71"/>
      <c r="BF802" s="71"/>
      <c r="BH802" s="15">
        <v>49.11</v>
      </c>
      <c r="BI802" s="71"/>
      <c r="BM802" s="15">
        <v>20</v>
      </c>
      <c r="BQ802" s="71"/>
      <c r="BX802" s="15">
        <v>37.159999999999997</v>
      </c>
      <c r="CA802" s="71"/>
      <c r="CD802" s="71"/>
      <c r="CE802" s="71"/>
      <c r="CF802" s="71"/>
      <c r="CG802" s="71"/>
      <c r="CI802" s="71"/>
      <c r="CJ802" s="15">
        <v>19.7</v>
      </c>
      <c r="CQ802" s="71"/>
      <c r="CR802" s="71"/>
      <c r="CS802" s="16">
        <v>70.5</v>
      </c>
      <c r="CT802" s="16">
        <v>70.5</v>
      </c>
    </row>
    <row r="803" spans="1:98">
      <c r="A803" s="71">
        <v>39172</v>
      </c>
      <c r="D803" s="71"/>
      <c r="G803" s="71"/>
      <c r="I803" s="16">
        <v>69.216666666666669</v>
      </c>
      <c r="K803" s="16">
        <v>69.913333333333341</v>
      </c>
      <c r="L803" s="71"/>
      <c r="M803" s="71"/>
      <c r="O803" s="15">
        <v>215.41</v>
      </c>
      <c r="Q803" s="15">
        <v>27.21</v>
      </c>
      <c r="R803" s="71"/>
      <c r="S803" s="71"/>
      <c r="T803" s="71"/>
      <c r="U803" s="71"/>
      <c r="W803" s="15">
        <v>96.8</v>
      </c>
      <c r="X803" s="71"/>
      <c r="Y803" s="71"/>
      <c r="Z803" s="71"/>
      <c r="AA803" s="71"/>
      <c r="AC803" s="71"/>
      <c r="AF803" s="15">
        <v>122.5</v>
      </c>
      <c r="BE803" s="71"/>
      <c r="BF803" s="71"/>
      <c r="BH803" s="15">
        <v>50.46</v>
      </c>
      <c r="BI803" s="71"/>
      <c r="BM803" s="15">
        <v>19</v>
      </c>
      <c r="BQ803" s="71"/>
      <c r="BX803" s="15">
        <v>39.32</v>
      </c>
      <c r="CA803" s="71"/>
      <c r="CD803" s="71"/>
      <c r="CE803" s="71"/>
      <c r="CF803" s="71"/>
      <c r="CG803" s="71"/>
      <c r="CI803" s="71"/>
      <c r="CJ803" s="15">
        <v>22</v>
      </c>
      <c r="CQ803" s="71"/>
      <c r="CR803" s="71"/>
      <c r="CS803" s="16">
        <v>72.650000000000006</v>
      </c>
      <c r="CT803" s="16">
        <v>73.040000000000006</v>
      </c>
    </row>
    <row r="804" spans="1:98">
      <c r="A804" s="71">
        <v>39179</v>
      </c>
      <c r="D804" s="71"/>
      <c r="G804" s="71"/>
      <c r="I804" s="16">
        <v>70.349999999999994</v>
      </c>
      <c r="K804" s="16">
        <v>70.016666666666666</v>
      </c>
      <c r="L804" s="71"/>
      <c r="M804" s="71"/>
      <c r="O804" s="15">
        <v>222.49</v>
      </c>
      <c r="Q804" s="15">
        <v>26.04</v>
      </c>
      <c r="R804" s="71"/>
      <c r="S804" s="71"/>
      <c r="T804" s="71"/>
      <c r="U804" s="71"/>
      <c r="W804" s="15">
        <v>95</v>
      </c>
      <c r="X804" s="71"/>
      <c r="Y804" s="71"/>
      <c r="Z804" s="71"/>
      <c r="AA804" s="71"/>
      <c r="AC804" s="71"/>
      <c r="AF804" s="15">
        <v>120</v>
      </c>
      <c r="BE804" s="71"/>
      <c r="BF804" s="71"/>
      <c r="BH804" s="15">
        <v>50.92</v>
      </c>
      <c r="BI804" s="71"/>
      <c r="BM804" s="15">
        <v>19.489999999999998</v>
      </c>
      <c r="BQ804" s="71"/>
      <c r="BX804" s="15">
        <v>38</v>
      </c>
      <c r="CA804" s="71"/>
      <c r="CD804" s="71"/>
      <c r="CE804" s="71"/>
      <c r="CF804" s="71"/>
      <c r="CG804" s="71"/>
      <c r="CI804" s="71"/>
      <c r="CQ804" s="71"/>
      <c r="CR804" s="71"/>
      <c r="CS804" s="16">
        <v>73.400000000000006</v>
      </c>
      <c r="CT804" s="16">
        <v>73.400000000000006</v>
      </c>
    </row>
    <row r="805" spans="1:98">
      <c r="A805" s="71">
        <v>39186</v>
      </c>
      <c r="D805" s="71"/>
      <c r="G805" s="71"/>
      <c r="I805" s="16">
        <v>70.966666666666669</v>
      </c>
      <c r="K805" s="16">
        <v>70.819999999999993</v>
      </c>
      <c r="L805" s="71"/>
      <c r="M805" s="71"/>
      <c r="O805" s="15">
        <v>228.31</v>
      </c>
      <c r="Q805" s="15">
        <v>26.43</v>
      </c>
      <c r="R805" s="71"/>
      <c r="S805" s="71"/>
      <c r="T805" s="71"/>
      <c r="U805" s="71"/>
      <c r="X805" s="71"/>
      <c r="Y805" s="71"/>
      <c r="Z805" s="71"/>
      <c r="AA805" s="71"/>
      <c r="AC805" s="71"/>
      <c r="BE805" s="71"/>
      <c r="BF805" s="71"/>
      <c r="BH805" s="15">
        <v>51</v>
      </c>
      <c r="BI805" s="71"/>
      <c r="BQ805" s="71"/>
      <c r="BX805" s="15">
        <v>39.94</v>
      </c>
      <c r="CA805" s="71"/>
      <c r="CD805" s="71"/>
      <c r="CE805" s="71"/>
      <c r="CF805" s="71"/>
      <c r="CG805" s="71"/>
      <c r="CI805" s="71"/>
      <c r="CQ805" s="71"/>
      <c r="CR805" s="71"/>
      <c r="CS805" s="16">
        <v>73.900000000000006</v>
      </c>
      <c r="CT805" s="16">
        <v>73.900000000000006</v>
      </c>
    </row>
    <row r="806" spans="1:98">
      <c r="A806" s="71">
        <v>39193</v>
      </c>
      <c r="D806" s="71"/>
      <c r="G806" s="71"/>
      <c r="I806" s="16">
        <v>71.333333333333329</v>
      </c>
      <c r="K806" s="16">
        <v>71.333333333333329</v>
      </c>
      <c r="L806" s="71"/>
      <c r="M806" s="71"/>
      <c r="O806" s="15">
        <v>232.74</v>
      </c>
      <c r="Q806" s="15">
        <v>36.58</v>
      </c>
      <c r="R806" s="71"/>
      <c r="S806" s="71"/>
      <c r="T806" s="71"/>
      <c r="U806" s="71"/>
      <c r="W806" s="15">
        <v>96.5</v>
      </c>
      <c r="X806" s="71"/>
      <c r="Y806" s="71"/>
      <c r="Z806" s="71"/>
      <c r="AA806" s="71"/>
      <c r="AC806" s="71"/>
      <c r="BE806" s="71"/>
      <c r="BF806" s="71"/>
      <c r="BH806" s="15">
        <v>50.9</v>
      </c>
      <c r="BI806" s="71"/>
      <c r="BM806" s="15">
        <v>20.93</v>
      </c>
      <c r="BQ806" s="71"/>
      <c r="BX806" s="15">
        <v>40.31</v>
      </c>
      <c r="CA806" s="71"/>
      <c r="CD806" s="71"/>
      <c r="CE806" s="71"/>
      <c r="CF806" s="71"/>
      <c r="CG806" s="71"/>
      <c r="CI806" s="71"/>
      <c r="CJ806" s="15">
        <v>22.71</v>
      </c>
      <c r="CQ806" s="71"/>
      <c r="CR806" s="71"/>
      <c r="CS806" s="16">
        <v>75</v>
      </c>
      <c r="CT806" s="16">
        <v>75</v>
      </c>
    </row>
    <row r="807" spans="1:98">
      <c r="A807" s="71">
        <v>39200</v>
      </c>
      <c r="D807" s="71"/>
      <c r="G807" s="71"/>
      <c r="I807" s="16">
        <v>72.2</v>
      </c>
      <c r="K807" s="16">
        <v>71.8</v>
      </c>
      <c r="L807" s="71"/>
      <c r="M807" s="71"/>
      <c r="O807" s="15">
        <v>231.94</v>
      </c>
      <c r="Q807" s="15">
        <v>38.619999999999997</v>
      </c>
      <c r="R807" s="71"/>
      <c r="S807" s="71"/>
      <c r="T807" s="71"/>
      <c r="U807" s="71"/>
      <c r="W807" s="15">
        <v>96.71</v>
      </c>
      <c r="X807" s="71"/>
      <c r="Y807" s="71"/>
      <c r="Z807" s="71"/>
      <c r="AA807" s="71"/>
      <c r="AC807" s="71"/>
      <c r="BE807" s="71"/>
      <c r="BF807" s="71"/>
      <c r="BH807" s="15">
        <v>49.67</v>
      </c>
      <c r="BI807" s="71"/>
      <c r="BM807" s="15">
        <v>32</v>
      </c>
      <c r="BQ807" s="71"/>
      <c r="BX807" s="15">
        <v>39.770000000000003</v>
      </c>
      <c r="CA807" s="71"/>
      <c r="CD807" s="71"/>
      <c r="CE807" s="71"/>
      <c r="CF807" s="71"/>
      <c r="CG807" s="71"/>
      <c r="CI807" s="71"/>
      <c r="CJ807" s="15">
        <v>26</v>
      </c>
      <c r="CQ807" s="71"/>
      <c r="CR807" s="71"/>
      <c r="CS807" s="16">
        <v>75.2</v>
      </c>
      <c r="CT807" s="16">
        <v>75.2</v>
      </c>
    </row>
    <row r="808" spans="1:98">
      <c r="A808" s="71">
        <v>39207</v>
      </c>
      <c r="D808" s="71"/>
      <c r="G808" s="71"/>
      <c r="I808" s="16">
        <v>72.833333333333329</v>
      </c>
      <c r="K808" s="16">
        <v>72.833333333333329</v>
      </c>
      <c r="L808" s="71"/>
      <c r="M808" s="71"/>
      <c r="O808" s="15">
        <v>231.68</v>
      </c>
      <c r="Q808" s="15">
        <v>37.92</v>
      </c>
      <c r="R808" s="71"/>
      <c r="S808" s="71"/>
      <c r="T808" s="71"/>
      <c r="U808" s="71"/>
      <c r="X808" s="71"/>
      <c r="Y808" s="71"/>
      <c r="Z808" s="71"/>
      <c r="AA808" s="71"/>
      <c r="AC808" s="71"/>
      <c r="AF808" s="15">
        <v>120</v>
      </c>
      <c r="BE808" s="71"/>
      <c r="BF808" s="71"/>
      <c r="BH808" s="15">
        <v>50</v>
      </c>
      <c r="BI808" s="71"/>
      <c r="BM808" s="15">
        <v>29.67</v>
      </c>
      <c r="BQ808" s="71"/>
      <c r="BX808" s="15">
        <v>40.06</v>
      </c>
      <c r="CA808" s="71"/>
      <c r="CD808" s="71"/>
      <c r="CE808" s="71"/>
      <c r="CF808" s="71"/>
      <c r="CG808" s="71"/>
      <c r="CI808" s="71"/>
      <c r="CJ808" s="15">
        <v>23</v>
      </c>
      <c r="CQ808" s="71"/>
      <c r="CR808" s="71"/>
      <c r="CS808" s="16">
        <v>76</v>
      </c>
      <c r="CT808" s="16">
        <v>76</v>
      </c>
    </row>
    <row r="809" spans="1:98">
      <c r="A809" s="71">
        <v>39214</v>
      </c>
      <c r="D809" s="71"/>
      <c r="G809" s="71"/>
      <c r="I809" s="16">
        <v>73.233333333333334</v>
      </c>
      <c r="K809" s="16">
        <v>73.233333333333334</v>
      </c>
      <c r="L809" s="71"/>
      <c r="M809" s="71"/>
      <c r="O809" s="15">
        <v>232.36</v>
      </c>
      <c r="Q809" s="15">
        <v>38.049999999999997</v>
      </c>
      <c r="R809" s="71"/>
      <c r="S809" s="71"/>
      <c r="T809" s="71"/>
      <c r="U809" s="71"/>
      <c r="W809" s="15">
        <v>95</v>
      </c>
      <c r="X809" s="71"/>
      <c r="Y809" s="71"/>
      <c r="Z809" s="71"/>
      <c r="AA809" s="71"/>
      <c r="AC809" s="71"/>
      <c r="AF809" s="15">
        <v>120</v>
      </c>
      <c r="BE809" s="71"/>
      <c r="BF809" s="71"/>
      <c r="BH809" s="15">
        <v>49.19</v>
      </c>
      <c r="BI809" s="71"/>
      <c r="BM809" s="15">
        <v>26</v>
      </c>
      <c r="BQ809" s="71"/>
      <c r="BX809" s="15">
        <v>41.15</v>
      </c>
      <c r="CA809" s="71"/>
      <c r="CD809" s="71"/>
      <c r="CE809" s="71"/>
      <c r="CF809" s="71"/>
      <c r="CG809" s="71"/>
      <c r="CI809" s="71"/>
      <c r="CQ809" s="71"/>
      <c r="CR809" s="71"/>
      <c r="CS809" s="16">
        <v>75.5</v>
      </c>
      <c r="CT809" s="16">
        <v>75.5</v>
      </c>
    </row>
    <row r="810" spans="1:98">
      <c r="A810" s="71">
        <v>39221</v>
      </c>
      <c r="D810" s="71"/>
      <c r="G810" s="71"/>
      <c r="I810" s="16">
        <v>74</v>
      </c>
      <c r="K810" s="16">
        <v>73.666666666666671</v>
      </c>
      <c r="L810" s="71"/>
      <c r="M810" s="71"/>
      <c r="O810" s="15">
        <v>231.62</v>
      </c>
      <c r="Q810" s="15">
        <v>38.25</v>
      </c>
      <c r="R810" s="71"/>
      <c r="S810" s="71"/>
      <c r="T810" s="71"/>
      <c r="U810" s="71"/>
      <c r="X810" s="71"/>
      <c r="Y810" s="71"/>
      <c r="Z810" s="71"/>
      <c r="AA810" s="71"/>
      <c r="AC810" s="71"/>
      <c r="BE810" s="71"/>
      <c r="BF810" s="71"/>
      <c r="BH810" s="15">
        <v>51.72</v>
      </c>
      <c r="BI810" s="71"/>
      <c r="BM810" s="15">
        <v>28</v>
      </c>
      <c r="BQ810" s="71"/>
      <c r="BX810" s="15">
        <v>46.4</v>
      </c>
      <c r="CA810" s="71"/>
      <c r="CD810" s="71"/>
      <c r="CE810" s="71"/>
      <c r="CF810" s="71"/>
      <c r="CG810" s="71"/>
      <c r="CI810" s="71"/>
      <c r="CJ810" s="15">
        <v>26</v>
      </c>
      <c r="CQ810" s="71"/>
      <c r="CR810" s="71"/>
      <c r="CS810" s="16">
        <v>77</v>
      </c>
      <c r="CT810" s="16">
        <v>77</v>
      </c>
    </row>
    <row r="811" spans="1:98">
      <c r="A811" s="71">
        <v>39228</v>
      </c>
      <c r="D811" s="71"/>
      <c r="G811" s="71"/>
      <c r="I811" s="16">
        <v>74.599999999999994</v>
      </c>
      <c r="K811" s="16">
        <v>74.599999999999994</v>
      </c>
      <c r="L811" s="71"/>
      <c r="M811" s="71"/>
      <c r="O811" s="15">
        <v>234.77</v>
      </c>
      <c r="Q811" s="15">
        <v>38.83</v>
      </c>
      <c r="R811" s="71"/>
      <c r="S811" s="71"/>
      <c r="T811" s="71"/>
      <c r="U811" s="71"/>
      <c r="W811" s="15">
        <v>97.69</v>
      </c>
      <c r="X811" s="71"/>
      <c r="Y811" s="71"/>
      <c r="Z811" s="71"/>
      <c r="AA811" s="71"/>
      <c r="AC811" s="71"/>
      <c r="BE811" s="71"/>
      <c r="BF811" s="71"/>
      <c r="BH811" s="15">
        <v>51.94</v>
      </c>
      <c r="BI811" s="71"/>
      <c r="BM811" s="15">
        <v>27</v>
      </c>
      <c r="BQ811" s="71"/>
      <c r="BX811" s="15">
        <v>42.51</v>
      </c>
      <c r="CA811" s="71"/>
      <c r="CD811" s="71"/>
      <c r="CE811" s="71"/>
      <c r="CF811" s="71"/>
      <c r="CG811" s="71"/>
      <c r="CI811" s="71"/>
      <c r="CJ811" s="15">
        <v>24.5</v>
      </c>
      <c r="CQ811" s="71"/>
      <c r="CR811" s="71"/>
      <c r="CS811" s="16">
        <v>77.599999999999994</v>
      </c>
      <c r="CT811" s="16">
        <v>77.599999999999994</v>
      </c>
    </row>
    <row r="812" spans="1:98">
      <c r="A812" s="71">
        <v>39235</v>
      </c>
      <c r="D812" s="71"/>
      <c r="G812" s="71"/>
      <c r="I812" s="16">
        <v>75.283333333333331</v>
      </c>
      <c r="K812" s="16">
        <v>75</v>
      </c>
      <c r="L812" s="71"/>
      <c r="M812" s="71"/>
      <c r="O812" s="15">
        <v>236.91</v>
      </c>
      <c r="Q812" s="15">
        <v>39.08</v>
      </c>
      <c r="R812" s="71"/>
      <c r="S812" s="71"/>
      <c r="T812" s="71"/>
      <c r="U812" s="71"/>
      <c r="W812" s="15">
        <v>96</v>
      </c>
      <c r="X812" s="71"/>
      <c r="Y812" s="71"/>
      <c r="Z812" s="71"/>
      <c r="AA812" s="71"/>
      <c r="AC812" s="71"/>
      <c r="BE812" s="71"/>
      <c r="BF812" s="71"/>
      <c r="BH812" s="15">
        <v>52.25</v>
      </c>
      <c r="BI812" s="71"/>
      <c r="BQ812" s="71"/>
      <c r="BX812" s="15">
        <v>45.83</v>
      </c>
      <c r="CA812" s="71"/>
      <c r="CD812" s="71"/>
      <c r="CE812" s="71"/>
      <c r="CF812" s="71"/>
      <c r="CG812" s="71"/>
      <c r="CI812" s="71"/>
      <c r="CQ812" s="71"/>
      <c r="CR812" s="71"/>
      <c r="CS812" s="16">
        <v>78</v>
      </c>
      <c r="CT812" s="16">
        <v>78</v>
      </c>
    </row>
    <row r="813" spans="1:98">
      <c r="A813" s="71">
        <v>39242</v>
      </c>
      <c r="D813" s="71"/>
      <c r="G813" s="71"/>
      <c r="I813" s="16">
        <v>77.400000000000006</v>
      </c>
      <c r="K813" s="16">
        <v>76.599999999999994</v>
      </c>
      <c r="L813" s="71"/>
      <c r="M813" s="71"/>
      <c r="O813" s="15">
        <v>239.59</v>
      </c>
      <c r="Q813" s="15">
        <v>38.51</v>
      </c>
      <c r="R813" s="71"/>
      <c r="S813" s="71"/>
      <c r="T813" s="71"/>
      <c r="U813" s="71"/>
      <c r="W813" s="15">
        <v>95.65</v>
      </c>
      <c r="X813" s="71"/>
      <c r="Y813" s="71"/>
      <c r="Z813" s="71"/>
      <c r="AA813" s="71"/>
      <c r="AC813" s="71"/>
      <c r="BE813" s="71"/>
      <c r="BF813" s="71"/>
      <c r="BH813" s="15">
        <v>56.46</v>
      </c>
      <c r="BI813" s="71"/>
      <c r="BM813" s="15">
        <v>26</v>
      </c>
      <c r="BQ813" s="71"/>
      <c r="BX813" s="15">
        <v>46.08</v>
      </c>
      <c r="CA813" s="71"/>
      <c r="CD813" s="71"/>
      <c r="CE813" s="71"/>
      <c r="CF813" s="71"/>
      <c r="CG813" s="71"/>
      <c r="CI813" s="71"/>
      <c r="CQ813" s="71"/>
      <c r="CR813" s="71"/>
      <c r="CS813" s="16">
        <v>82</v>
      </c>
      <c r="CT813" s="16">
        <v>79.599999999999994</v>
      </c>
    </row>
    <row r="814" spans="1:98">
      <c r="A814" s="71">
        <v>39249</v>
      </c>
      <c r="D814" s="71"/>
      <c r="G814" s="71"/>
      <c r="I814" s="16">
        <v>78.266666666666666</v>
      </c>
      <c r="K814" s="16">
        <v>78.2</v>
      </c>
      <c r="L814" s="71"/>
      <c r="M814" s="71"/>
      <c r="O814" s="15">
        <v>244.84</v>
      </c>
      <c r="Q814" s="15">
        <v>38.51</v>
      </c>
      <c r="R814" s="71"/>
      <c r="S814" s="71"/>
      <c r="T814" s="71"/>
      <c r="U814" s="71"/>
      <c r="W814" s="15">
        <v>96</v>
      </c>
      <c r="X814" s="71"/>
      <c r="Y814" s="71"/>
      <c r="Z814" s="71"/>
      <c r="AA814" s="71"/>
      <c r="AC814" s="71"/>
      <c r="BE814" s="71"/>
      <c r="BF814" s="71"/>
      <c r="BH814" s="15">
        <v>59.61</v>
      </c>
      <c r="BI814" s="71"/>
      <c r="BM814" s="15">
        <v>26.66</v>
      </c>
      <c r="BQ814" s="71"/>
      <c r="BX814" s="15">
        <v>52.66</v>
      </c>
      <c r="CA814" s="71"/>
      <c r="CD814" s="71"/>
      <c r="CE814" s="71"/>
      <c r="CF814" s="71"/>
      <c r="CG814" s="71"/>
      <c r="CI814" s="71"/>
      <c r="CJ814" s="15">
        <v>26</v>
      </c>
      <c r="CQ814" s="71"/>
      <c r="CR814" s="71"/>
      <c r="CS814" s="16">
        <v>82</v>
      </c>
      <c r="CT814" s="16">
        <v>82</v>
      </c>
    </row>
    <row r="815" spans="1:98">
      <c r="A815" s="71">
        <v>39256</v>
      </c>
      <c r="D815" s="71"/>
      <c r="G815" s="71"/>
      <c r="I815" s="16">
        <v>80.733333333333334</v>
      </c>
      <c r="K815" s="16">
        <v>80.13333333333334</v>
      </c>
      <c r="L815" s="71"/>
      <c r="M815" s="71"/>
      <c r="O815" s="15">
        <v>251.18</v>
      </c>
      <c r="Q815" s="15">
        <v>36.54</v>
      </c>
      <c r="R815" s="71"/>
      <c r="S815" s="71"/>
      <c r="T815" s="71"/>
      <c r="U815" s="71"/>
      <c r="W815" s="15">
        <v>94.5</v>
      </c>
      <c r="X815" s="71"/>
      <c r="Y815" s="71"/>
      <c r="Z815" s="71"/>
      <c r="AA815" s="71"/>
      <c r="AC815" s="71"/>
      <c r="BE815" s="71"/>
      <c r="BF815" s="71"/>
      <c r="BH815" s="15">
        <v>59.86</v>
      </c>
      <c r="BI815" s="71"/>
      <c r="BM815" s="15">
        <v>25.4</v>
      </c>
      <c r="BQ815" s="71"/>
      <c r="BX815" s="15">
        <v>51.54</v>
      </c>
      <c r="CA815" s="71"/>
      <c r="CD815" s="71"/>
      <c r="CE815" s="71"/>
      <c r="CF815" s="71"/>
      <c r="CG815" s="71"/>
      <c r="CI815" s="71"/>
      <c r="CJ815" s="15">
        <v>28.59</v>
      </c>
      <c r="CQ815" s="71"/>
      <c r="CR815" s="71"/>
      <c r="CS815" s="16">
        <v>83.2</v>
      </c>
      <c r="CT815" s="16">
        <v>83.2</v>
      </c>
    </row>
    <row r="816" spans="1:98">
      <c r="A816" s="71">
        <v>39263</v>
      </c>
      <c r="D816" s="71"/>
      <c r="G816" s="71"/>
      <c r="I816" s="16">
        <v>81.900000000000006</v>
      </c>
      <c r="K816" s="16">
        <v>81.900000000000006</v>
      </c>
      <c r="L816" s="71"/>
      <c r="M816" s="71"/>
      <c r="O816" s="15">
        <v>259.57</v>
      </c>
      <c r="Q816" s="15">
        <v>34.06</v>
      </c>
      <c r="R816" s="71"/>
      <c r="S816" s="71"/>
      <c r="T816" s="71"/>
      <c r="U816" s="71"/>
      <c r="W816" s="15">
        <v>88</v>
      </c>
      <c r="X816" s="71"/>
      <c r="Y816" s="71"/>
      <c r="Z816" s="71"/>
      <c r="AA816" s="71"/>
      <c r="AC816" s="71"/>
      <c r="BE816" s="71"/>
      <c r="BF816" s="71"/>
      <c r="BH816" s="15">
        <v>59.15</v>
      </c>
      <c r="BI816" s="71"/>
      <c r="BM816" s="15">
        <v>26.75</v>
      </c>
      <c r="BQ816" s="71"/>
      <c r="BX816" s="15">
        <v>48.71</v>
      </c>
      <c r="CA816" s="71"/>
      <c r="CD816" s="71"/>
      <c r="CE816" s="71"/>
      <c r="CF816" s="71"/>
      <c r="CG816" s="71"/>
      <c r="CI816" s="71"/>
      <c r="CJ816" s="15">
        <v>26.46</v>
      </c>
      <c r="CQ816" s="71"/>
      <c r="CR816" s="71"/>
      <c r="CS816" s="16">
        <v>84.9</v>
      </c>
      <c r="CT816" s="16">
        <v>84.9</v>
      </c>
    </row>
    <row r="817" spans="1:98">
      <c r="A817" s="71">
        <v>39270</v>
      </c>
      <c r="D817" s="71"/>
      <c r="G817" s="71"/>
      <c r="I817" s="16">
        <v>83</v>
      </c>
      <c r="K817" s="16">
        <v>82.5</v>
      </c>
      <c r="L817" s="71"/>
      <c r="M817" s="71"/>
      <c r="O817" s="15">
        <v>263.61</v>
      </c>
      <c r="Q817" s="15">
        <v>31.82</v>
      </c>
      <c r="R817" s="71"/>
      <c r="S817" s="71"/>
      <c r="T817" s="71"/>
      <c r="U817" s="71"/>
      <c r="W817" s="15">
        <v>96</v>
      </c>
      <c r="X817" s="71"/>
      <c r="Y817" s="71"/>
      <c r="Z817" s="71"/>
      <c r="AA817" s="71"/>
      <c r="AC817" s="71"/>
      <c r="BE817" s="71"/>
      <c r="BF817" s="71"/>
      <c r="BH817" s="15">
        <v>59.7</v>
      </c>
      <c r="BI817" s="71"/>
      <c r="BM817" s="15">
        <v>29</v>
      </c>
      <c r="BQ817" s="71"/>
      <c r="BX817" s="15">
        <v>47.98</v>
      </c>
      <c r="CA817" s="71"/>
      <c r="CD817" s="71"/>
      <c r="CE817" s="71"/>
      <c r="CF817" s="71"/>
      <c r="CG817" s="71"/>
      <c r="CI817" s="71"/>
      <c r="CJ817" s="15">
        <v>28.3</v>
      </c>
      <c r="CQ817" s="71"/>
      <c r="CR817" s="71"/>
      <c r="CS817" s="16">
        <v>87</v>
      </c>
      <c r="CT817" s="16">
        <v>85.5</v>
      </c>
    </row>
    <row r="818" spans="1:98">
      <c r="A818" s="71">
        <v>39277</v>
      </c>
      <c r="D818" s="71"/>
      <c r="G818" s="71"/>
      <c r="I818" s="16">
        <v>83.033333333333346</v>
      </c>
      <c r="K818" s="16">
        <v>82.5</v>
      </c>
      <c r="L818" s="71"/>
      <c r="M818" s="71"/>
      <c r="O818" s="15">
        <v>271.3</v>
      </c>
      <c r="Q818" s="15">
        <v>31.85</v>
      </c>
      <c r="R818" s="71"/>
      <c r="S818" s="71"/>
      <c r="T818" s="71"/>
      <c r="U818" s="71"/>
      <c r="W818" s="15">
        <v>96</v>
      </c>
      <c r="X818" s="71"/>
      <c r="Y818" s="71"/>
      <c r="Z818" s="71"/>
      <c r="AA818" s="71"/>
      <c r="AC818" s="71"/>
      <c r="AF818" s="15">
        <v>125.29</v>
      </c>
      <c r="BE818" s="71"/>
      <c r="BF818" s="71"/>
      <c r="BH818" s="15">
        <v>59.79</v>
      </c>
      <c r="BI818" s="71"/>
      <c r="BM818" s="15">
        <v>26.6</v>
      </c>
      <c r="BQ818" s="71"/>
      <c r="BX818" s="15">
        <v>48.71</v>
      </c>
      <c r="CA818" s="71"/>
      <c r="CD818" s="71"/>
      <c r="CE818" s="71"/>
      <c r="CF818" s="71"/>
      <c r="CG818" s="71"/>
      <c r="CI818" s="71"/>
      <c r="CJ818" s="15">
        <v>29.51</v>
      </c>
      <c r="CQ818" s="71"/>
      <c r="CR818" s="71"/>
      <c r="CS818" s="16">
        <v>86.1</v>
      </c>
      <c r="CT818" s="16">
        <v>85.5</v>
      </c>
    </row>
    <row r="819" spans="1:98">
      <c r="A819" s="71">
        <v>39284</v>
      </c>
      <c r="D819" s="71"/>
      <c r="G819" s="71"/>
      <c r="I819" s="16">
        <v>84.483333333333334</v>
      </c>
      <c r="K819" s="16">
        <v>82.8</v>
      </c>
      <c r="L819" s="71"/>
      <c r="M819" s="71"/>
      <c r="O819" s="15">
        <v>278.45</v>
      </c>
      <c r="Q819" s="15">
        <v>29.45</v>
      </c>
      <c r="R819" s="71"/>
      <c r="S819" s="71"/>
      <c r="T819" s="71"/>
      <c r="U819" s="71"/>
      <c r="W819" s="15">
        <v>96</v>
      </c>
      <c r="X819" s="71"/>
      <c r="Y819" s="71"/>
      <c r="Z819" s="71"/>
      <c r="AA819" s="71"/>
      <c r="AC819" s="71"/>
      <c r="BE819" s="71"/>
      <c r="BF819" s="71"/>
      <c r="BH819" s="15">
        <v>60.31</v>
      </c>
      <c r="BI819" s="71"/>
      <c r="BM819" s="15">
        <v>28</v>
      </c>
      <c r="BQ819" s="71"/>
      <c r="BX819" s="15">
        <v>49.64</v>
      </c>
      <c r="CA819" s="71"/>
      <c r="CD819" s="71"/>
      <c r="CE819" s="71"/>
      <c r="CF819" s="71"/>
      <c r="CG819" s="71"/>
      <c r="CI819" s="71"/>
      <c r="CJ819" s="15">
        <v>24.41</v>
      </c>
      <c r="CQ819" s="71"/>
      <c r="CR819" s="71"/>
      <c r="CS819" s="16">
        <v>88.25</v>
      </c>
      <c r="CT819" s="16">
        <v>85.8</v>
      </c>
    </row>
    <row r="820" spans="1:98">
      <c r="A820" s="71">
        <v>39291</v>
      </c>
      <c r="D820" s="71"/>
      <c r="G820" s="71"/>
      <c r="I820" s="16">
        <v>84.7</v>
      </c>
      <c r="K820" s="16">
        <v>84.6</v>
      </c>
      <c r="L820" s="71"/>
      <c r="M820" s="71"/>
      <c r="O820" s="15">
        <v>282.07</v>
      </c>
      <c r="Q820" s="15">
        <v>24.2</v>
      </c>
      <c r="R820" s="71"/>
      <c r="S820" s="71"/>
      <c r="T820" s="71"/>
      <c r="U820" s="71"/>
      <c r="W820" s="15">
        <v>95.4</v>
      </c>
      <c r="X820" s="71"/>
      <c r="Y820" s="71"/>
      <c r="Z820" s="71"/>
      <c r="AA820" s="71"/>
      <c r="AC820" s="71"/>
      <c r="BE820" s="71"/>
      <c r="BF820" s="71"/>
      <c r="BH820" s="15">
        <v>59.72</v>
      </c>
      <c r="BI820" s="71"/>
      <c r="BM820" s="15">
        <v>22.99</v>
      </c>
      <c r="BQ820" s="71"/>
      <c r="BX820" s="15">
        <v>49.06</v>
      </c>
      <c r="CA820" s="71"/>
      <c r="CD820" s="71"/>
      <c r="CE820" s="71"/>
      <c r="CF820" s="71"/>
      <c r="CG820" s="71"/>
      <c r="CI820" s="71"/>
      <c r="CJ820" s="15">
        <v>23.61</v>
      </c>
      <c r="CQ820" s="71"/>
      <c r="CR820" s="71"/>
      <c r="CS820" s="16">
        <v>87.7</v>
      </c>
      <c r="CT820" s="16">
        <v>90</v>
      </c>
    </row>
    <row r="821" spans="1:98">
      <c r="A821" s="71">
        <v>39298</v>
      </c>
      <c r="D821" s="71"/>
      <c r="G821" s="71"/>
      <c r="I821" s="16">
        <v>85.333333333333329</v>
      </c>
      <c r="K821" s="16">
        <v>84.333333333333329</v>
      </c>
      <c r="L821" s="71"/>
      <c r="M821" s="71"/>
      <c r="O821" s="15">
        <v>284.52999999999997</v>
      </c>
      <c r="Q821" s="15">
        <v>21.6</v>
      </c>
      <c r="R821" s="71"/>
      <c r="S821" s="71"/>
      <c r="T821" s="71"/>
      <c r="U821" s="71"/>
      <c r="W821" s="15">
        <v>95.5</v>
      </c>
      <c r="X821" s="71"/>
      <c r="Y821" s="71"/>
      <c r="Z821" s="71"/>
      <c r="AA821" s="71"/>
      <c r="AC821" s="71"/>
      <c r="BE821" s="71"/>
      <c r="BF821" s="71"/>
      <c r="BH821" s="15">
        <v>59.86</v>
      </c>
      <c r="BI821" s="71"/>
      <c r="BM821" s="15">
        <v>19.97</v>
      </c>
      <c r="BQ821" s="71"/>
      <c r="BX821" s="15">
        <v>50.69</v>
      </c>
      <c r="CA821" s="71"/>
      <c r="CD821" s="71"/>
      <c r="CE821" s="71"/>
      <c r="CF821" s="71"/>
      <c r="CG821" s="71"/>
      <c r="CI821" s="71"/>
      <c r="CQ821" s="71"/>
      <c r="CR821" s="71"/>
      <c r="CS821" s="16">
        <v>88</v>
      </c>
      <c r="CT821" s="16">
        <v>88</v>
      </c>
    </row>
    <row r="822" spans="1:98">
      <c r="A822" s="71">
        <v>39305</v>
      </c>
      <c r="D822" s="71"/>
      <c r="G822" s="71"/>
      <c r="I822" s="16">
        <v>84.066666666666663</v>
      </c>
      <c r="K822" s="16">
        <v>84.316666666666677</v>
      </c>
      <c r="L822" s="71"/>
      <c r="M822" s="71"/>
      <c r="N822" s="15">
        <v>138.41999999999999</v>
      </c>
      <c r="O822" s="15">
        <v>286.94</v>
      </c>
      <c r="Q822" s="15">
        <v>20.82</v>
      </c>
      <c r="R822" s="71"/>
      <c r="S822" s="71"/>
      <c r="T822" s="71"/>
      <c r="U822" s="71"/>
      <c r="W822" s="15">
        <v>96</v>
      </c>
      <c r="X822" s="71"/>
      <c r="Y822" s="71"/>
      <c r="Z822" s="71"/>
      <c r="AA822" s="71"/>
      <c r="AC822" s="71"/>
      <c r="BE822" s="71"/>
      <c r="BF822" s="71"/>
      <c r="BH822" s="15">
        <v>58.21</v>
      </c>
      <c r="BI822" s="71"/>
      <c r="BM822" s="15">
        <v>19.75</v>
      </c>
      <c r="BQ822" s="71"/>
      <c r="BX822" s="15">
        <v>50.24</v>
      </c>
      <c r="CA822" s="71"/>
      <c r="CD822" s="71"/>
      <c r="CE822" s="71"/>
      <c r="CF822" s="71"/>
      <c r="CG822" s="71"/>
      <c r="CI822" s="71"/>
      <c r="CJ822" s="15">
        <v>20</v>
      </c>
      <c r="CQ822" s="71"/>
      <c r="CR822" s="71"/>
      <c r="CS822" s="16">
        <v>86</v>
      </c>
      <c r="CT822" s="16">
        <v>88</v>
      </c>
    </row>
    <row r="823" spans="1:98">
      <c r="A823" s="71">
        <v>39312</v>
      </c>
      <c r="D823" s="71"/>
      <c r="G823" s="71"/>
      <c r="I823" s="16">
        <v>87.233333333333334</v>
      </c>
      <c r="K823" s="16">
        <v>86.333333333333329</v>
      </c>
      <c r="L823" s="71"/>
      <c r="M823" s="71"/>
      <c r="N823" s="15">
        <v>151.65</v>
      </c>
      <c r="O823" s="15">
        <v>286.23</v>
      </c>
      <c r="Q823" s="15">
        <v>19.75</v>
      </c>
      <c r="R823" s="71"/>
      <c r="S823" s="71"/>
      <c r="T823" s="71"/>
      <c r="U823" s="71"/>
      <c r="W823" s="15">
        <v>96</v>
      </c>
      <c r="X823" s="71"/>
      <c r="Y823" s="71"/>
      <c r="Z823" s="71"/>
      <c r="AA823" s="71"/>
      <c r="AC823" s="71"/>
      <c r="AF823" s="15">
        <v>125.8</v>
      </c>
      <c r="BE823" s="71"/>
      <c r="BF823" s="71"/>
      <c r="BH823" s="15">
        <v>60.12</v>
      </c>
      <c r="BI823" s="71"/>
      <c r="BM823" s="15">
        <v>19.91</v>
      </c>
      <c r="BQ823" s="71"/>
      <c r="BX823" s="15">
        <v>51.31</v>
      </c>
      <c r="CA823" s="71"/>
      <c r="CD823" s="71"/>
      <c r="CE823" s="71"/>
      <c r="CF823" s="71"/>
      <c r="CG823" s="71"/>
      <c r="CI823" s="71"/>
      <c r="CJ823" s="15">
        <v>20</v>
      </c>
      <c r="CQ823" s="71"/>
      <c r="CR823" s="71"/>
      <c r="CS823" s="16">
        <v>91.8</v>
      </c>
      <c r="CT823" s="16">
        <v>90</v>
      </c>
    </row>
    <row r="824" spans="1:98">
      <c r="A824" s="71">
        <v>39319</v>
      </c>
      <c r="D824" s="71"/>
      <c r="G824" s="71"/>
      <c r="I824" s="16">
        <v>86.466666666666654</v>
      </c>
      <c r="K824" s="16">
        <v>86.233333333333334</v>
      </c>
      <c r="L824" s="71"/>
      <c r="M824" s="71"/>
      <c r="N824" s="15">
        <v>143.16999999999999</v>
      </c>
      <c r="O824" s="15">
        <v>288.17</v>
      </c>
      <c r="Q824" s="15">
        <v>19.809999999999999</v>
      </c>
      <c r="R824" s="71"/>
      <c r="S824" s="71"/>
      <c r="T824" s="71"/>
      <c r="U824" s="71"/>
      <c r="W824" s="15">
        <v>95.4</v>
      </c>
      <c r="X824" s="71"/>
      <c r="Y824" s="71"/>
      <c r="Z824" s="71"/>
      <c r="AA824" s="71"/>
      <c r="AC824" s="71"/>
      <c r="AF824" s="15">
        <v>128</v>
      </c>
      <c r="BE824" s="71"/>
      <c r="BF824" s="71"/>
      <c r="BH824" s="15">
        <v>59.33</v>
      </c>
      <c r="BI824" s="71"/>
      <c r="BM824" s="15">
        <v>18</v>
      </c>
      <c r="BQ824" s="71"/>
      <c r="BX824" s="15">
        <v>48.05</v>
      </c>
      <c r="CA824" s="71"/>
      <c r="CD824" s="71"/>
      <c r="CE824" s="71"/>
      <c r="CF824" s="71"/>
      <c r="CG824" s="71"/>
      <c r="CI824" s="71"/>
      <c r="CJ824" s="15">
        <v>18.5</v>
      </c>
      <c r="CQ824" s="71"/>
      <c r="CR824" s="71"/>
      <c r="CS824" s="16">
        <v>90.7</v>
      </c>
      <c r="CT824" s="16">
        <v>90</v>
      </c>
    </row>
    <row r="825" spans="1:98">
      <c r="A825" s="71">
        <v>39326</v>
      </c>
      <c r="D825" s="71"/>
      <c r="G825" s="71"/>
      <c r="I825" s="16">
        <v>88.5</v>
      </c>
      <c r="K825" s="16">
        <v>88.886666666666656</v>
      </c>
      <c r="L825" s="71"/>
      <c r="M825" s="71"/>
      <c r="N825" s="15">
        <v>139.66999999999999</v>
      </c>
      <c r="O825" s="15">
        <v>287.89</v>
      </c>
      <c r="Q825" s="15">
        <v>20.91</v>
      </c>
      <c r="R825" s="71"/>
      <c r="S825" s="71"/>
      <c r="T825" s="71"/>
      <c r="U825" s="71"/>
      <c r="W825" s="15">
        <v>95.73</v>
      </c>
      <c r="X825" s="71"/>
      <c r="Y825" s="71"/>
      <c r="Z825" s="71"/>
      <c r="AA825" s="71"/>
      <c r="AC825" s="71"/>
      <c r="AF825" s="15">
        <v>128</v>
      </c>
      <c r="BE825" s="71"/>
      <c r="BF825" s="71"/>
      <c r="BH825" s="15">
        <v>61.78</v>
      </c>
      <c r="BI825" s="71"/>
      <c r="BM825" s="15">
        <v>19</v>
      </c>
      <c r="BQ825" s="71"/>
      <c r="BX825" s="15">
        <v>48.56</v>
      </c>
      <c r="CA825" s="71"/>
      <c r="CD825" s="71"/>
      <c r="CE825" s="71"/>
      <c r="CF825" s="71"/>
      <c r="CG825" s="71"/>
      <c r="CI825" s="71"/>
      <c r="CJ825" s="15">
        <v>19.170000000000002</v>
      </c>
      <c r="CQ825" s="71"/>
      <c r="CR825" s="71"/>
      <c r="CS825" s="16">
        <v>91</v>
      </c>
      <c r="CT825" s="16">
        <v>90.8</v>
      </c>
    </row>
    <row r="826" spans="1:98">
      <c r="A826" s="71">
        <v>39333</v>
      </c>
      <c r="D826" s="71"/>
      <c r="G826" s="71"/>
      <c r="I826" s="16">
        <v>89</v>
      </c>
      <c r="K826" s="16">
        <v>88.376666666666665</v>
      </c>
      <c r="L826" s="71"/>
      <c r="M826" s="71"/>
      <c r="N826" s="15">
        <v>149.65</v>
      </c>
      <c r="O826" s="15">
        <v>290.14</v>
      </c>
      <c r="Q826" s="15">
        <v>20.09</v>
      </c>
      <c r="R826" s="71"/>
      <c r="S826" s="71"/>
      <c r="T826" s="71"/>
      <c r="U826" s="71"/>
      <c r="W826" s="15">
        <v>95.53</v>
      </c>
      <c r="X826" s="71"/>
      <c r="Y826" s="71"/>
      <c r="Z826" s="71"/>
      <c r="AA826" s="71"/>
      <c r="AC826" s="71"/>
      <c r="BE826" s="71"/>
      <c r="BF826" s="71"/>
      <c r="BH826" s="15">
        <v>59.35</v>
      </c>
      <c r="BI826" s="71"/>
      <c r="BM826" s="15">
        <v>18.93</v>
      </c>
      <c r="BQ826" s="71"/>
      <c r="BX826" s="15">
        <v>48.29</v>
      </c>
      <c r="CA826" s="71"/>
      <c r="CD826" s="71"/>
      <c r="CE826" s="71"/>
      <c r="CF826" s="71"/>
      <c r="CG826" s="71"/>
      <c r="CI826" s="71"/>
      <c r="CJ826" s="15">
        <v>18.329999999999998</v>
      </c>
      <c r="CQ826" s="71"/>
      <c r="CR826" s="71"/>
      <c r="CS826" s="16">
        <v>93</v>
      </c>
      <c r="CT826" s="16">
        <v>92.5</v>
      </c>
    </row>
    <row r="827" spans="1:98">
      <c r="A827" s="71">
        <v>39340</v>
      </c>
      <c r="D827" s="71"/>
      <c r="G827" s="71"/>
      <c r="I827" s="16">
        <v>89.93</v>
      </c>
      <c r="K827" s="16">
        <v>90.323333333333338</v>
      </c>
      <c r="L827" s="71"/>
      <c r="M827" s="71"/>
      <c r="N827" s="15">
        <v>152.44999999999999</v>
      </c>
      <c r="O827" s="15">
        <v>289.86</v>
      </c>
      <c r="Q827" s="15">
        <v>19.79</v>
      </c>
      <c r="R827" s="71"/>
      <c r="S827" s="71"/>
      <c r="T827" s="71"/>
      <c r="U827" s="71"/>
      <c r="W827" s="15">
        <v>96.38</v>
      </c>
      <c r="X827" s="71"/>
      <c r="Y827" s="71"/>
      <c r="Z827" s="71"/>
      <c r="AA827" s="71"/>
      <c r="AC827" s="71"/>
      <c r="AF827" s="15">
        <v>135</v>
      </c>
      <c r="BE827" s="71"/>
      <c r="BF827" s="71"/>
      <c r="BH827" s="15">
        <v>59.45</v>
      </c>
      <c r="BI827" s="71"/>
      <c r="BM827" s="15">
        <v>18.53</v>
      </c>
      <c r="BQ827" s="71"/>
      <c r="BX827" s="15">
        <v>49.29</v>
      </c>
      <c r="CA827" s="71"/>
      <c r="CD827" s="71"/>
      <c r="CE827" s="71"/>
      <c r="CF827" s="71"/>
      <c r="CG827" s="71"/>
      <c r="CI827" s="71"/>
      <c r="CJ827" s="15">
        <v>16.579999999999998</v>
      </c>
      <c r="CQ827" s="71"/>
      <c r="CR827" s="71"/>
      <c r="CS827" s="16">
        <v>93.83</v>
      </c>
      <c r="CT827" s="16">
        <v>94</v>
      </c>
    </row>
    <row r="828" spans="1:98">
      <c r="A828" s="71">
        <v>39347</v>
      </c>
      <c r="D828" s="71"/>
      <c r="G828" s="71"/>
      <c r="I828" s="16">
        <v>89.706666666666663</v>
      </c>
      <c r="K828" s="16">
        <v>90.333333333333329</v>
      </c>
      <c r="L828" s="71"/>
      <c r="M828" s="71"/>
      <c r="N828" s="15">
        <v>158.72</v>
      </c>
      <c r="O828" s="15">
        <v>288.39</v>
      </c>
      <c r="Q828" s="15">
        <v>20.48</v>
      </c>
      <c r="R828" s="71"/>
      <c r="S828" s="71"/>
      <c r="T828" s="71"/>
      <c r="U828" s="71"/>
      <c r="W828" s="15">
        <v>95.66</v>
      </c>
      <c r="X828" s="71"/>
      <c r="Y828" s="71"/>
      <c r="Z828" s="71"/>
      <c r="AA828" s="71"/>
      <c r="AC828" s="71"/>
      <c r="BE828" s="71"/>
      <c r="BF828" s="71"/>
      <c r="BH828" s="15">
        <v>59.83</v>
      </c>
      <c r="BI828" s="71"/>
      <c r="BM828" s="15">
        <v>18</v>
      </c>
      <c r="BQ828" s="71"/>
      <c r="BX828" s="15">
        <v>48.54</v>
      </c>
      <c r="CA828" s="71"/>
      <c r="CD828" s="71"/>
      <c r="CE828" s="71"/>
      <c r="CF828" s="71"/>
      <c r="CG828" s="71"/>
      <c r="CI828" s="71"/>
      <c r="CQ828" s="71"/>
      <c r="CR828" s="71"/>
      <c r="CS828" s="16">
        <v>93</v>
      </c>
      <c r="CT828" s="16">
        <v>94</v>
      </c>
    </row>
    <row r="829" spans="1:98">
      <c r="A829" s="71">
        <v>39354</v>
      </c>
      <c r="D829" s="71"/>
      <c r="G829" s="71"/>
      <c r="I829" s="16">
        <v>91.103333333333339</v>
      </c>
      <c r="K829" s="16">
        <v>90.833333333333329</v>
      </c>
      <c r="L829" s="71"/>
      <c r="M829" s="71"/>
      <c r="N829" s="15">
        <v>158.71</v>
      </c>
      <c r="O829" s="15">
        <v>287.98</v>
      </c>
      <c r="Q829" s="15">
        <v>19.899999999999999</v>
      </c>
      <c r="R829" s="71"/>
      <c r="S829" s="71"/>
      <c r="T829" s="71"/>
      <c r="U829" s="71"/>
      <c r="W829" s="15">
        <v>95.63</v>
      </c>
      <c r="X829" s="71"/>
      <c r="Y829" s="71"/>
      <c r="Z829" s="71"/>
      <c r="AA829" s="71"/>
      <c r="AC829" s="71"/>
      <c r="AF829" s="15">
        <v>130</v>
      </c>
      <c r="BE829" s="71"/>
      <c r="BF829" s="71"/>
      <c r="BH829" s="15">
        <v>59.41</v>
      </c>
      <c r="BI829" s="71"/>
      <c r="BQ829" s="71"/>
      <c r="BX829" s="15">
        <v>47.67</v>
      </c>
      <c r="CA829" s="71"/>
      <c r="CD829" s="71"/>
      <c r="CE829" s="71"/>
      <c r="CF829" s="71"/>
      <c r="CG829" s="71"/>
      <c r="CI829" s="71"/>
      <c r="CJ829" s="15">
        <v>17.5</v>
      </c>
      <c r="CQ829" s="71"/>
      <c r="CR829" s="71"/>
      <c r="CS829" s="16">
        <v>93.6</v>
      </c>
      <c r="CT829" s="16">
        <v>95</v>
      </c>
    </row>
    <row r="830" spans="1:98">
      <c r="A830" s="71">
        <v>39361</v>
      </c>
      <c r="D830" s="71"/>
      <c r="G830" s="71"/>
      <c r="I830" s="16">
        <v>91.55</v>
      </c>
      <c r="K830" s="16">
        <v>90.926666666666662</v>
      </c>
      <c r="L830" s="71"/>
      <c r="M830" s="71"/>
      <c r="N830" s="15">
        <v>158.44999999999999</v>
      </c>
      <c r="O830" s="15">
        <v>284.33999999999997</v>
      </c>
      <c r="Q830" s="15">
        <v>19.89</v>
      </c>
      <c r="R830" s="71"/>
      <c r="S830" s="71"/>
      <c r="T830" s="71"/>
      <c r="U830" s="71"/>
      <c r="W830" s="15">
        <v>95.33</v>
      </c>
      <c r="X830" s="71"/>
      <c r="Y830" s="71"/>
      <c r="Z830" s="71"/>
      <c r="AA830" s="71"/>
      <c r="AC830" s="71"/>
      <c r="BE830" s="71"/>
      <c r="BF830" s="71"/>
      <c r="BH830" s="15">
        <v>60</v>
      </c>
      <c r="BI830" s="71"/>
      <c r="BM830" s="15">
        <v>21</v>
      </c>
      <c r="BQ830" s="71"/>
      <c r="BX830" s="15">
        <v>48.14</v>
      </c>
      <c r="CA830" s="71"/>
      <c r="CD830" s="71"/>
      <c r="CE830" s="71"/>
      <c r="CF830" s="71"/>
      <c r="CG830" s="71"/>
      <c r="CI830" s="71"/>
      <c r="CJ830" s="15">
        <v>19</v>
      </c>
      <c r="CQ830" s="71"/>
      <c r="CR830" s="71"/>
      <c r="CS830" s="16">
        <v>95</v>
      </c>
      <c r="CT830" s="16">
        <v>94.1</v>
      </c>
    </row>
    <row r="831" spans="1:98">
      <c r="A831" s="71">
        <v>39368</v>
      </c>
      <c r="D831" s="71"/>
      <c r="G831" s="71"/>
      <c r="I831" s="16">
        <v>91.833333333333329</v>
      </c>
      <c r="K831" s="16">
        <v>91.833333333333329</v>
      </c>
      <c r="L831" s="71"/>
      <c r="M831" s="71"/>
      <c r="N831" s="15">
        <v>159</v>
      </c>
      <c r="O831" s="15">
        <v>270.64999999999998</v>
      </c>
      <c r="Q831" s="15">
        <v>20.329999999999998</v>
      </c>
      <c r="R831" s="71"/>
      <c r="S831" s="71"/>
      <c r="T831" s="71"/>
      <c r="U831" s="71"/>
      <c r="W831" s="15">
        <v>95.14</v>
      </c>
      <c r="X831" s="71"/>
      <c r="Y831" s="71"/>
      <c r="Z831" s="71"/>
      <c r="AA831" s="71"/>
      <c r="AC831" s="71"/>
      <c r="BE831" s="71"/>
      <c r="BF831" s="71"/>
      <c r="BH831" s="15">
        <v>57.27</v>
      </c>
      <c r="BI831" s="71"/>
      <c r="BM831" s="15">
        <v>19.5</v>
      </c>
      <c r="BQ831" s="71"/>
      <c r="BX831" s="15">
        <v>56.33</v>
      </c>
      <c r="CA831" s="71"/>
      <c r="CD831" s="71"/>
      <c r="CE831" s="71"/>
      <c r="CF831" s="71"/>
      <c r="CG831" s="71"/>
      <c r="CI831" s="71"/>
      <c r="CJ831" s="15">
        <v>19.43</v>
      </c>
      <c r="CQ831" s="71"/>
      <c r="CR831" s="71"/>
      <c r="CS831" s="16">
        <v>95</v>
      </c>
      <c r="CT831" s="16">
        <v>95</v>
      </c>
    </row>
    <row r="832" spans="1:98">
      <c r="A832" s="71">
        <v>39375</v>
      </c>
      <c r="D832" s="71"/>
      <c r="G832" s="71"/>
      <c r="I832" s="16">
        <v>92.333333333333329</v>
      </c>
      <c r="K832" s="16">
        <v>92.333333333333329</v>
      </c>
      <c r="L832" s="71"/>
      <c r="M832" s="71"/>
      <c r="N832" s="15">
        <v>163.63999999999999</v>
      </c>
      <c r="O832" s="15">
        <v>251.35</v>
      </c>
      <c r="Q832" s="15">
        <v>19.95</v>
      </c>
      <c r="R832" s="71"/>
      <c r="S832" s="71"/>
      <c r="T832" s="71"/>
      <c r="U832" s="71"/>
      <c r="W832" s="15">
        <v>94.94</v>
      </c>
      <c r="X832" s="71"/>
      <c r="Y832" s="71"/>
      <c r="Z832" s="71"/>
      <c r="AA832" s="71"/>
      <c r="AC832" s="71"/>
      <c r="AF832" s="15">
        <v>132.88999999999999</v>
      </c>
      <c r="BE832" s="71"/>
      <c r="BF832" s="71"/>
      <c r="BH832" s="15">
        <v>59.33</v>
      </c>
      <c r="BI832" s="71"/>
      <c r="BM832" s="15">
        <v>19.13</v>
      </c>
      <c r="BQ832" s="71"/>
      <c r="BX832" s="15">
        <v>48.9</v>
      </c>
      <c r="CA832" s="71"/>
      <c r="CD832" s="71"/>
      <c r="CE832" s="71"/>
      <c r="CF832" s="71"/>
      <c r="CG832" s="71"/>
      <c r="CI832" s="71"/>
      <c r="CJ832" s="15">
        <v>18.489999999999998</v>
      </c>
      <c r="CQ832" s="71"/>
      <c r="CR832" s="71"/>
      <c r="CS832" s="16">
        <v>95</v>
      </c>
      <c r="CT832" s="16">
        <v>95</v>
      </c>
    </row>
    <row r="833" spans="1:98">
      <c r="A833" s="71">
        <v>39382</v>
      </c>
      <c r="D833" s="71"/>
      <c r="G833" s="71"/>
      <c r="I833" s="16">
        <v>93.043333333333337</v>
      </c>
      <c r="K833" s="16">
        <v>92.38</v>
      </c>
      <c r="L833" s="71"/>
      <c r="M833" s="71"/>
      <c r="N833" s="15">
        <v>135</v>
      </c>
      <c r="O833" s="15">
        <v>239.31</v>
      </c>
      <c r="Q833" s="15">
        <v>18.23</v>
      </c>
      <c r="R833" s="71"/>
      <c r="S833" s="71"/>
      <c r="T833" s="71"/>
      <c r="U833" s="71"/>
      <c r="W833" s="15">
        <v>96.38</v>
      </c>
      <c r="X833" s="71"/>
      <c r="Y833" s="71"/>
      <c r="Z833" s="71"/>
      <c r="AA833" s="71"/>
      <c r="AC833" s="71"/>
      <c r="AF833" s="15">
        <v>135</v>
      </c>
      <c r="BE833" s="71"/>
      <c r="BF833" s="71"/>
      <c r="BH833" s="15">
        <v>60</v>
      </c>
      <c r="BI833" s="71"/>
      <c r="BM833" s="15">
        <v>18.37</v>
      </c>
      <c r="BQ833" s="71"/>
      <c r="BX833" s="15">
        <v>48.52</v>
      </c>
      <c r="CA833" s="71"/>
      <c r="CD833" s="71"/>
      <c r="CE833" s="71"/>
      <c r="CF833" s="71"/>
      <c r="CG833" s="71"/>
      <c r="CI833" s="71"/>
      <c r="CJ833" s="15">
        <v>17</v>
      </c>
      <c r="CQ833" s="71"/>
      <c r="CR833" s="71"/>
      <c r="CS833" s="16">
        <v>96</v>
      </c>
      <c r="CT833" s="16">
        <v>96</v>
      </c>
    </row>
    <row r="834" spans="1:98">
      <c r="A834" s="71">
        <v>39389</v>
      </c>
      <c r="D834" s="71"/>
      <c r="G834" s="71"/>
      <c r="I834" s="16">
        <v>93.556666666666672</v>
      </c>
      <c r="K834" s="16">
        <v>93.333333333333329</v>
      </c>
      <c r="L834" s="71"/>
      <c r="M834" s="71"/>
      <c r="N834" s="15">
        <v>176.05</v>
      </c>
      <c r="O834" s="15">
        <v>218.44</v>
      </c>
      <c r="Q834" s="15">
        <v>18.440000000000001</v>
      </c>
      <c r="R834" s="71"/>
      <c r="S834" s="71"/>
      <c r="T834" s="71"/>
      <c r="U834" s="71"/>
      <c r="W834" s="15">
        <v>95.75</v>
      </c>
      <c r="X834" s="71"/>
      <c r="Y834" s="71"/>
      <c r="Z834" s="71"/>
      <c r="AA834" s="71"/>
      <c r="AC834" s="71"/>
      <c r="AF834" s="15">
        <v>135</v>
      </c>
      <c r="BE834" s="71"/>
      <c r="BF834" s="71"/>
      <c r="BH834" s="15">
        <v>59.63</v>
      </c>
      <c r="BI834" s="71"/>
      <c r="BM834" s="15">
        <v>16.71</v>
      </c>
      <c r="BQ834" s="71"/>
      <c r="BX834" s="15">
        <v>48.04</v>
      </c>
      <c r="CA834" s="71"/>
      <c r="CD834" s="71"/>
      <c r="CE834" s="71"/>
      <c r="CF834" s="71"/>
      <c r="CG834" s="71"/>
      <c r="CI834" s="71"/>
      <c r="CJ834" s="15">
        <v>15.05</v>
      </c>
      <c r="CQ834" s="71"/>
      <c r="CR834" s="71"/>
      <c r="CS834" s="16">
        <v>97</v>
      </c>
      <c r="CT834" s="16">
        <v>97</v>
      </c>
    </row>
    <row r="835" spans="1:98">
      <c r="A835" s="71">
        <v>39396</v>
      </c>
      <c r="D835" s="71"/>
      <c r="G835" s="71"/>
      <c r="I835" s="16">
        <v>93.623333333333335</v>
      </c>
      <c r="K835" s="16">
        <v>93.623333333333335</v>
      </c>
      <c r="L835" s="71"/>
      <c r="M835" s="71"/>
      <c r="N835" s="15">
        <v>135</v>
      </c>
      <c r="O835" s="15">
        <v>204.47</v>
      </c>
      <c r="Q835" s="15">
        <v>17.84</v>
      </c>
      <c r="R835" s="71"/>
      <c r="S835" s="71"/>
      <c r="T835" s="71"/>
      <c r="U835" s="71"/>
      <c r="W835" s="15">
        <v>95.33</v>
      </c>
      <c r="X835" s="71"/>
      <c r="Y835" s="71"/>
      <c r="Z835" s="71"/>
      <c r="AA835" s="71"/>
      <c r="AC835" s="71"/>
      <c r="AF835" s="15">
        <v>135</v>
      </c>
      <c r="BE835" s="71"/>
      <c r="BF835" s="71"/>
      <c r="BH835" s="15">
        <v>58.57</v>
      </c>
      <c r="BI835" s="71"/>
      <c r="BM835" s="15">
        <v>13.17</v>
      </c>
      <c r="BQ835" s="71"/>
      <c r="BX835" s="15">
        <v>48.21</v>
      </c>
      <c r="CA835" s="71"/>
      <c r="CD835" s="71"/>
      <c r="CE835" s="71"/>
      <c r="CF835" s="71"/>
      <c r="CG835" s="71"/>
      <c r="CI835" s="71"/>
      <c r="CJ835" s="15">
        <v>17</v>
      </c>
      <c r="CQ835" s="71"/>
      <c r="CR835" s="71"/>
      <c r="CS835" s="16">
        <v>96.6</v>
      </c>
      <c r="CT835" s="16">
        <v>96.6</v>
      </c>
    </row>
    <row r="836" spans="1:98">
      <c r="A836" s="71">
        <v>39403</v>
      </c>
      <c r="D836" s="71"/>
      <c r="G836" s="71"/>
      <c r="I836" s="16">
        <v>92.23</v>
      </c>
      <c r="K836" s="16">
        <v>92.086666666666659</v>
      </c>
      <c r="L836" s="71"/>
      <c r="M836" s="71"/>
      <c r="N836" s="15">
        <v>174</v>
      </c>
      <c r="O836" s="15">
        <v>200</v>
      </c>
      <c r="Q836" s="15">
        <v>17.77</v>
      </c>
      <c r="R836" s="71"/>
      <c r="S836" s="71"/>
      <c r="T836" s="71"/>
      <c r="U836" s="71"/>
      <c r="W836" s="15">
        <v>96.74</v>
      </c>
      <c r="X836" s="71"/>
      <c r="Y836" s="71"/>
      <c r="Z836" s="71"/>
      <c r="AA836" s="71"/>
      <c r="AC836" s="71"/>
      <c r="AF836" s="15">
        <v>135</v>
      </c>
      <c r="BE836" s="71"/>
      <c r="BF836" s="71"/>
      <c r="BH836" s="15">
        <v>60.05</v>
      </c>
      <c r="BI836" s="71"/>
      <c r="BQ836" s="71"/>
      <c r="BX836" s="15">
        <v>47.79</v>
      </c>
      <c r="CA836" s="71"/>
      <c r="CD836" s="71"/>
      <c r="CE836" s="71"/>
      <c r="CF836" s="71"/>
      <c r="CG836" s="71"/>
      <c r="CI836" s="71"/>
      <c r="CJ836" s="15">
        <v>15.43</v>
      </c>
      <c r="CQ836" s="71"/>
      <c r="CR836" s="71"/>
      <c r="CS836" s="16">
        <v>94.93</v>
      </c>
      <c r="CT836" s="16">
        <v>94.5</v>
      </c>
    </row>
    <row r="837" spans="1:98">
      <c r="A837" s="71">
        <v>39410</v>
      </c>
      <c r="D837" s="71"/>
      <c r="G837" s="71"/>
      <c r="I837" s="16">
        <v>90.653333333333322</v>
      </c>
      <c r="K837" s="16">
        <v>92.166666666666671</v>
      </c>
      <c r="L837" s="71"/>
      <c r="M837" s="71"/>
      <c r="O837" s="15">
        <v>196.73</v>
      </c>
      <c r="Q837" s="15">
        <v>18.309999999999999</v>
      </c>
      <c r="R837" s="71"/>
      <c r="S837" s="71"/>
      <c r="T837" s="71"/>
      <c r="U837" s="71"/>
      <c r="X837" s="71"/>
      <c r="Y837" s="71"/>
      <c r="Z837" s="71"/>
      <c r="AA837" s="71"/>
      <c r="AC837" s="71"/>
      <c r="AF837" s="15">
        <v>135</v>
      </c>
      <c r="BE837" s="71"/>
      <c r="BF837" s="71"/>
      <c r="BH837" s="15">
        <v>60</v>
      </c>
      <c r="BI837" s="71"/>
      <c r="BM837" s="15">
        <v>17.75</v>
      </c>
      <c r="BQ837" s="71"/>
      <c r="BX837" s="15">
        <v>48.76</v>
      </c>
      <c r="CA837" s="71"/>
      <c r="CD837" s="71"/>
      <c r="CE837" s="71"/>
      <c r="CF837" s="71"/>
      <c r="CG837" s="71"/>
      <c r="CI837" s="71"/>
      <c r="CQ837" s="71"/>
      <c r="CR837" s="71"/>
      <c r="CS837" s="16">
        <v>94</v>
      </c>
      <c r="CT837" s="16">
        <v>96</v>
      </c>
    </row>
    <row r="838" spans="1:98">
      <c r="A838" s="71">
        <v>39417</v>
      </c>
      <c r="D838" s="71"/>
      <c r="G838" s="71"/>
      <c r="I838" s="16">
        <v>89.67</v>
      </c>
      <c r="K838" s="16">
        <v>88.77</v>
      </c>
      <c r="L838" s="71"/>
      <c r="M838" s="71"/>
      <c r="N838" s="15">
        <v>145</v>
      </c>
      <c r="O838" s="15">
        <v>195.3</v>
      </c>
      <c r="Q838" s="15">
        <v>17.54</v>
      </c>
      <c r="R838" s="71"/>
      <c r="S838" s="71"/>
      <c r="T838" s="71"/>
      <c r="U838" s="71"/>
      <c r="W838" s="15">
        <v>96.53</v>
      </c>
      <c r="X838" s="71"/>
      <c r="Y838" s="71"/>
      <c r="Z838" s="71"/>
      <c r="AA838" s="71"/>
      <c r="AC838" s="71"/>
      <c r="BE838" s="71"/>
      <c r="BF838" s="71"/>
      <c r="BH838" s="15">
        <v>60</v>
      </c>
      <c r="BI838" s="71"/>
      <c r="BM838" s="15">
        <v>16</v>
      </c>
      <c r="BQ838" s="71"/>
      <c r="BX838" s="15">
        <v>48.57</v>
      </c>
      <c r="CA838" s="71"/>
      <c r="CD838" s="71"/>
      <c r="CE838" s="71"/>
      <c r="CF838" s="71"/>
      <c r="CG838" s="71"/>
      <c r="CI838" s="71"/>
      <c r="CJ838" s="15">
        <v>16.600000000000001</v>
      </c>
      <c r="CQ838" s="71"/>
      <c r="CR838" s="71"/>
      <c r="CS838" s="16">
        <v>92.07</v>
      </c>
      <c r="CT838" s="16">
        <v>91.61</v>
      </c>
    </row>
    <row r="839" spans="1:98">
      <c r="A839" s="71">
        <v>39424</v>
      </c>
      <c r="D839" s="71"/>
      <c r="G839" s="71"/>
      <c r="I839" s="16">
        <v>85.61</v>
      </c>
      <c r="K839" s="16">
        <v>85.8</v>
      </c>
      <c r="L839" s="71"/>
      <c r="M839" s="71"/>
      <c r="N839" s="15">
        <v>164</v>
      </c>
      <c r="O839" s="15">
        <v>190.65</v>
      </c>
      <c r="Q839" s="15">
        <v>17.190000000000001</v>
      </c>
      <c r="R839" s="71"/>
      <c r="S839" s="71"/>
      <c r="T839" s="71"/>
      <c r="U839" s="71"/>
      <c r="W839" s="15">
        <v>96.32</v>
      </c>
      <c r="X839" s="71"/>
      <c r="Y839" s="71"/>
      <c r="Z839" s="71"/>
      <c r="AA839" s="71"/>
      <c r="AC839" s="71"/>
      <c r="AF839" s="15">
        <v>135</v>
      </c>
      <c r="BE839" s="71"/>
      <c r="BF839" s="71"/>
      <c r="BH839" s="15">
        <v>58.84</v>
      </c>
      <c r="BI839" s="71"/>
      <c r="BM839" s="15">
        <v>17.25</v>
      </c>
      <c r="BQ839" s="71"/>
      <c r="BX839" s="15">
        <v>47.42</v>
      </c>
      <c r="CA839" s="71"/>
      <c r="CD839" s="71"/>
      <c r="CE839" s="71"/>
      <c r="CF839" s="71"/>
      <c r="CG839" s="71"/>
      <c r="CI839" s="71"/>
      <c r="CQ839" s="71"/>
      <c r="CR839" s="71"/>
      <c r="CS839" s="16">
        <v>88</v>
      </c>
      <c r="CT839" s="16">
        <v>88.43</v>
      </c>
    </row>
    <row r="840" spans="1:98">
      <c r="A840" s="71">
        <v>39431</v>
      </c>
      <c r="D840" s="71"/>
      <c r="G840" s="71"/>
      <c r="I840" s="16">
        <v>83.14</v>
      </c>
      <c r="K840" s="16">
        <v>83</v>
      </c>
      <c r="L840" s="71"/>
      <c r="M840" s="71"/>
      <c r="N840" s="15">
        <v>158</v>
      </c>
      <c r="O840" s="15">
        <v>188</v>
      </c>
      <c r="Q840" s="15">
        <v>18.25</v>
      </c>
      <c r="R840" s="71"/>
      <c r="S840" s="71"/>
      <c r="T840" s="71"/>
      <c r="U840" s="71"/>
      <c r="W840" s="15">
        <v>96.95</v>
      </c>
      <c r="X840" s="71"/>
      <c r="Y840" s="71"/>
      <c r="Z840" s="71"/>
      <c r="AA840" s="71"/>
      <c r="AC840" s="71"/>
      <c r="AF840" s="15">
        <v>135</v>
      </c>
      <c r="BE840" s="71"/>
      <c r="BF840" s="71"/>
      <c r="BH840" s="15">
        <v>58.45</v>
      </c>
      <c r="BI840" s="71"/>
      <c r="BM840" s="15">
        <v>16</v>
      </c>
      <c r="BQ840" s="71"/>
      <c r="BX840" s="15">
        <v>48.78</v>
      </c>
      <c r="CA840" s="71"/>
      <c r="CD840" s="71"/>
      <c r="CE840" s="71"/>
      <c r="CF840" s="71"/>
      <c r="CG840" s="71"/>
      <c r="CI840" s="71"/>
      <c r="CQ840" s="71"/>
      <c r="CR840" s="71"/>
      <c r="CS840" s="16">
        <v>85.25</v>
      </c>
      <c r="CT840" s="16">
        <v>86</v>
      </c>
    </row>
    <row r="841" spans="1:98">
      <c r="A841" s="71">
        <v>39438</v>
      </c>
      <c r="D841" s="71"/>
      <c r="G841" s="71"/>
      <c r="I841" s="16">
        <v>75.599999999999994</v>
      </c>
      <c r="K841" s="16">
        <v>75.599999999999994</v>
      </c>
      <c r="L841" s="71"/>
      <c r="M841" s="71"/>
      <c r="N841" s="15">
        <v>152.54</v>
      </c>
      <c r="O841" s="15">
        <v>172.38</v>
      </c>
      <c r="Q841" s="15">
        <v>18.2</v>
      </c>
      <c r="R841" s="71"/>
      <c r="S841" s="71"/>
      <c r="T841" s="71"/>
      <c r="U841" s="71"/>
      <c r="W841" s="15">
        <v>97</v>
      </c>
      <c r="X841" s="71"/>
      <c r="Y841" s="71"/>
      <c r="Z841" s="71"/>
      <c r="AA841" s="71"/>
      <c r="AC841" s="71"/>
      <c r="BE841" s="71"/>
      <c r="BF841" s="71"/>
      <c r="BH841" s="15">
        <v>59.46</v>
      </c>
      <c r="BI841" s="71"/>
      <c r="BM841" s="15">
        <v>19</v>
      </c>
      <c r="BQ841" s="71"/>
      <c r="BX841" s="15">
        <v>48</v>
      </c>
      <c r="CA841" s="71"/>
      <c r="CD841" s="71"/>
      <c r="CE841" s="71"/>
      <c r="CF841" s="71"/>
      <c r="CG841" s="71"/>
      <c r="CI841" s="71"/>
      <c r="CJ841" s="15">
        <v>16.86</v>
      </c>
      <c r="CQ841" s="71"/>
      <c r="CR841" s="71"/>
      <c r="CS841" s="16">
        <v>78.599999999999994</v>
      </c>
      <c r="CT841" s="16">
        <v>78.599999999999994</v>
      </c>
    </row>
    <row r="842" spans="1:98">
      <c r="A842" s="71">
        <v>39445</v>
      </c>
      <c r="D842" s="71"/>
      <c r="G842" s="71"/>
      <c r="I842" s="16">
        <v>72.5</v>
      </c>
      <c r="K842" s="16">
        <v>72.5</v>
      </c>
      <c r="L842" s="71"/>
      <c r="M842" s="71"/>
      <c r="N842" s="15">
        <v>158</v>
      </c>
      <c r="O842" s="15">
        <v>173.81</v>
      </c>
      <c r="Q842" s="15">
        <v>17.78</v>
      </c>
      <c r="R842" s="71"/>
      <c r="S842" s="71"/>
      <c r="T842" s="71"/>
      <c r="U842" s="71"/>
      <c r="W842" s="15">
        <v>98</v>
      </c>
      <c r="X842" s="71"/>
      <c r="Y842" s="71"/>
      <c r="Z842" s="71"/>
      <c r="AA842" s="71"/>
      <c r="AC842" s="71"/>
      <c r="AF842" s="15">
        <v>135</v>
      </c>
      <c r="BE842" s="71"/>
      <c r="BF842" s="71"/>
      <c r="BH842" s="15">
        <v>59.86</v>
      </c>
      <c r="BI842" s="71"/>
      <c r="BM842" s="15">
        <v>17</v>
      </c>
      <c r="BQ842" s="71"/>
      <c r="BX842" s="15">
        <v>48.45</v>
      </c>
      <c r="CA842" s="71"/>
      <c r="CD842" s="71"/>
      <c r="CE842" s="71"/>
      <c r="CF842" s="71"/>
      <c r="CG842" s="71"/>
      <c r="CI842" s="71"/>
      <c r="CJ842" s="15">
        <v>16</v>
      </c>
      <c r="CQ842" s="71"/>
      <c r="CR842" s="71"/>
      <c r="CS842" s="16">
        <v>75.5</v>
      </c>
      <c r="CT842" s="16">
        <v>75.5</v>
      </c>
    </row>
    <row r="843" spans="1:98">
      <c r="A843" s="71">
        <v>39452</v>
      </c>
      <c r="D843" s="71"/>
      <c r="G843" s="71"/>
      <c r="I843" s="16">
        <v>71.333333333333329</v>
      </c>
      <c r="K843" s="16">
        <v>71.333333333333329</v>
      </c>
      <c r="L843" s="71"/>
      <c r="M843" s="71"/>
      <c r="N843" s="15">
        <v>158.5</v>
      </c>
      <c r="O843" s="15">
        <v>174.36</v>
      </c>
      <c r="Q843" s="15">
        <v>17.649999999999999</v>
      </c>
      <c r="R843" s="71"/>
      <c r="S843" s="71"/>
      <c r="T843" s="71"/>
      <c r="U843" s="71"/>
      <c r="W843" s="15">
        <v>97.27</v>
      </c>
      <c r="X843" s="71"/>
      <c r="Y843" s="71"/>
      <c r="Z843" s="71"/>
      <c r="AA843" s="71"/>
      <c r="AC843" s="71"/>
      <c r="AF843" s="15">
        <v>133</v>
      </c>
      <c r="BE843" s="71"/>
      <c r="BF843" s="71"/>
      <c r="BH843" s="15">
        <v>59</v>
      </c>
      <c r="BI843" s="71"/>
      <c r="BQ843" s="71"/>
      <c r="BX843" s="15">
        <v>47.6</v>
      </c>
      <c r="CA843" s="71"/>
      <c r="CD843" s="71"/>
      <c r="CE843" s="71"/>
      <c r="CF843" s="71"/>
      <c r="CG843" s="71"/>
      <c r="CI843" s="71"/>
      <c r="CQ843" s="71"/>
      <c r="CR843" s="71"/>
      <c r="CS843" s="16">
        <v>74.25</v>
      </c>
      <c r="CT843" s="16">
        <v>74.25</v>
      </c>
    </row>
    <row r="844" spans="1:98">
      <c r="A844" s="71">
        <v>39459</v>
      </c>
      <c r="D844" s="71"/>
      <c r="G844" s="71"/>
      <c r="I844" s="16">
        <v>70.03</v>
      </c>
      <c r="K844" s="16">
        <v>70.176666666666662</v>
      </c>
      <c r="L844" s="71"/>
      <c r="M844" s="71"/>
      <c r="N844" s="15">
        <v>158.44</v>
      </c>
      <c r="O844" s="15">
        <v>172.32</v>
      </c>
      <c r="Q844" s="15">
        <v>17.02</v>
      </c>
      <c r="R844" s="71"/>
      <c r="S844" s="71"/>
      <c r="T844" s="71"/>
      <c r="U844" s="71"/>
      <c r="W844" s="15">
        <v>96.77</v>
      </c>
      <c r="X844" s="71"/>
      <c r="Y844" s="71"/>
      <c r="Z844" s="71"/>
      <c r="AA844" s="71"/>
      <c r="AC844" s="71"/>
      <c r="BE844" s="71"/>
      <c r="BF844" s="71"/>
      <c r="BH844" s="15">
        <v>56.98</v>
      </c>
      <c r="BI844" s="71"/>
      <c r="BM844" s="15">
        <v>16.2</v>
      </c>
      <c r="BQ844" s="71"/>
      <c r="BX844" s="15">
        <v>48.28</v>
      </c>
      <c r="CA844" s="71"/>
      <c r="CD844" s="71"/>
      <c r="CE844" s="71"/>
      <c r="CF844" s="71"/>
      <c r="CG844" s="71"/>
      <c r="CI844" s="71"/>
      <c r="CJ844" s="15">
        <v>18</v>
      </c>
      <c r="CQ844" s="71"/>
      <c r="CR844" s="71"/>
      <c r="CS844" s="16">
        <v>72.52</v>
      </c>
      <c r="CT844" s="16">
        <v>73</v>
      </c>
    </row>
    <row r="845" spans="1:98">
      <c r="A845" s="71">
        <v>39466</v>
      </c>
      <c r="D845" s="71"/>
      <c r="G845" s="71"/>
      <c r="I845" s="16">
        <v>69.433333333333323</v>
      </c>
      <c r="K845" s="16">
        <v>69.44</v>
      </c>
      <c r="L845" s="71"/>
      <c r="M845" s="71"/>
      <c r="N845" s="15">
        <v>153.29</v>
      </c>
      <c r="O845" s="15">
        <v>173.45</v>
      </c>
      <c r="Q845" s="15">
        <v>16.79</v>
      </c>
      <c r="R845" s="71"/>
      <c r="S845" s="71"/>
      <c r="T845" s="71"/>
      <c r="U845" s="71"/>
      <c r="W845" s="15">
        <v>97.05</v>
      </c>
      <c r="X845" s="71"/>
      <c r="Y845" s="71"/>
      <c r="Z845" s="71"/>
      <c r="AA845" s="71"/>
      <c r="AC845" s="71"/>
      <c r="AF845" s="15">
        <v>131.62</v>
      </c>
      <c r="BE845" s="71"/>
      <c r="BF845" s="71"/>
      <c r="BH845" s="15">
        <v>57</v>
      </c>
      <c r="BI845" s="71"/>
      <c r="BM845" s="15">
        <v>16.8</v>
      </c>
      <c r="BQ845" s="71"/>
      <c r="BX845" s="15">
        <v>46.85</v>
      </c>
      <c r="CA845" s="71"/>
      <c r="CD845" s="71"/>
      <c r="CE845" s="71"/>
      <c r="CF845" s="71"/>
      <c r="CG845" s="71"/>
      <c r="CI845" s="71"/>
      <c r="CQ845" s="71"/>
      <c r="CR845" s="71"/>
      <c r="CS845" s="16">
        <v>73.099999999999994</v>
      </c>
      <c r="CT845" s="16">
        <v>73.099999999999994</v>
      </c>
    </row>
    <row r="846" spans="1:98">
      <c r="A846" s="71">
        <v>39473</v>
      </c>
      <c r="D846" s="71"/>
      <c r="G846" s="71"/>
      <c r="I846" s="16">
        <v>70.75</v>
      </c>
      <c r="K846" s="16">
        <v>70.75</v>
      </c>
      <c r="L846" s="71"/>
      <c r="M846" s="71"/>
      <c r="O846" s="15">
        <v>174.15</v>
      </c>
      <c r="Q846" s="15">
        <v>17.75</v>
      </c>
      <c r="R846" s="71"/>
      <c r="S846" s="71"/>
      <c r="T846" s="71"/>
      <c r="U846" s="71"/>
      <c r="X846" s="71"/>
      <c r="Y846" s="71"/>
      <c r="Z846" s="71"/>
      <c r="AA846" s="71"/>
      <c r="AC846" s="71"/>
      <c r="BE846" s="71"/>
      <c r="BF846" s="71"/>
      <c r="BH846" s="15">
        <v>56</v>
      </c>
      <c r="BI846" s="71"/>
      <c r="BQ846" s="71"/>
      <c r="BX846" s="15">
        <v>47</v>
      </c>
      <c r="CA846" s="71"/>
      <c r="CD846" s="71"/>
      <c r="CE846" s="71"/>
      <c r="CF846" s="71"/>
      <c r="CG846" s="71"/>
      <c r="CI846" s="71"/>
      <c r="CQ846" s="71"/>
      <c r="CR846" s="71"/>
      <c r="CS846" s="16">
        <v>73.75</v>
      </c>
      <c r="CT846" s="16">
        <v>73.75</v>
      </c>
    </row>
    <row r="847" spans="1:98">
      <c r="A847" s="71">
        <v>39480</v>
      </c>
      <c r="D847" s="71"/>
      <c r="G847" s="71"/>
      <c r="I847" s="16">
        <v>72.053333333333342</v>
      </c>
      <c r="K847" s="16">
        <v>72.069999999999993</v>
      </c>
      <c r="L847" s="71"/>
      <c r="M847" s="71"/>
      <c r="N847" s="15">
        <v>154</v>
      </c>
      <c r="O847" s="15">
        <v>173.13</v>
      </c>
      <c r="Q847" s="15">
        <v>17.07</v>
      </c>
      <c r="R847" s="71"/>
      <c r="S847" s="71"/>
      <c r="T847" s="71"/>
      <c r="U847" s="71"/>
      <c r="W847" s="15">
        <v>98</v>
      </c>
      <c r="X847" s="71"/>
      <c r="Y847" s="71"/>
      <c r="Z847" s="71"/>
      <c r="AA847" s="71"/>
      <c r="AC847" s="71"/>
      <c r="AF847" s="15">
        <v>134</v>
      </c>
      <c r="BE847" s="71"/>
      <c r="BF847" s="71"/>
      <c r="BH847" s="15">
        <v>56.75</v>
      </c>
      <c r="BI847" s="71"/>
      <c r="BM847" s="15">
        <v>17.329999999999998</v>
      </c>
      <c r="BQ847" s="71"/>
      <c r="BX847" s="15">
        <v>47.89</v>
      </c>
      <c r="CA847" s="71"/>
      <c r="CD847" s="71"/>
      <c r="CE847" s="71"/>
      <c r="CF847" s="71"/>
      <c r="CG847" s="71"/>
      <c r="CI847" s="71"/>
      <c r="CJ847" s="15">
        <v>16.690000000000001</v>
      </c>
      <c r="CQ847" s="71"/>
      <c r="CR847" s="71"/>
      <c r="CS847" s="16">
        <v>74</v>
      </c>
      <c r="CT847" s="16">
        <v>74</v>
      </c>
    </row>
    <row r="848" spans="1:98">
      <c r="A848" s="71">
        <v>39487</v>
      </c>
      <c r="D848" s="71"/>
      <c r="G848" s="71"/>
      <c r="I848" s="16">
        <v>72.5</v>
      </c>
      <c r="K848" s="16">
        <v>72.5</v>
      </c>
      <c r="L848" s="71"/>
      <c r="M848" s="71"/>
      <c r="N848" s="15">
        <v>158.33000000000001</v>
      </c>
      <c r="O848" s="15">
        <v>173.64</v>
      </c>
      <c r="Q848" s="15">
        <v>17.8</v>
      </c>
      <c r="R848" s="71"/>
      <c r="S848" s="71"/>
      <c r="T848" s="71"/>
      <c r="U848" s="71"/>
      <c r="W848" s="15">
        <v>98</v>
      </c>
      <c r="X848" s="71"/>
      <c r="Y848" s="71"/>
      <c r="Z848" s="71"/>
      <c r="AA848" s="71"/>
      <c r="AC848" s="71"/>
      <c r="BE848" s="71"/>
      <c r="BF848" s="71"/>
      <c r="BH848" s="15">
        <v>54.04</v>
      </c>
      <c r="BI848" s="71"/>
      <c r="BM848" s="15">
        <v>16.899999999999999</v>
      </c>
      <c r="BQ848" s="71"/>
      <c r="BX848" s="15">
        <v>47.01</v>
      </c>
      <c r="CA848" s="71"/>
      <c r="CD848" s="71"/>
      <c r="CE848" s="71"/>
      <c r="CF848" s="71"/>
      <c r="CG848" s="71"/>
      <c r="CI848" s="71"/>
      <c r="CJ848" s="15">
        <v>19.309999999999999</v>
      </c>
      <c r="CQ848" s="71"/>
      <c r="CR848" s="71"/>
      <c r="CS848" s="16">
        <v>75.5</v>
      </c>
      <c r="CT848" s="16">
        <v>75.5</v>
      </c>
    </row>
    <row r="849" spans="1:98">
      <c r="A849" s="71">
        <v>39494</v>
      </c>
      <c r="D849" s="71"/>
      <c r="G849" s="71"/>
      <c r="I849" s="16">
        <v>73.333333333333329</v>
      </c>
      <c r="K849" s="16">
        <v>73.333333333333329</v>
      </c>
      <c r="L849" s="71"/>
      <c r="M849" s="71"/>
      <c r="N849" s="15">
        <v>158.63999999999999</v>
      </c>
      <c r="O849" s="15">
        <v>172.67</v>
      </c>
      <c r="Q849" s="15">
        <v>18.5</v>
      </c>
      <c r="R849" s="71"/>
      <c r="S849" s="71"/>
      <c r="T849" s="71"/>
      <c r="U849" s="71"/>
      <c r="X849" s="71"/>
      <c r="Y849" s="71"/>
      <c r="Z849" s="71"/>
      <c r="AA849" s="71"/>
      <c r="AC849" s="71"/>
      <c r="BE849" s="71"/>
      <c r="BF849" s="71"/>
      <c r="BI849" s="71"/>
      <c r="BM849" s="15">
        <v>18</v>
      </c>
      <c r="BQ849" s="71"/>
      <c r="BX849" s="15">
        <v>49</v>
      </c>
      <c r="CA849" s="71"/>
      <c r="CD849" s="71"/>
      <c r="CE849" s="71"/>
      <c r="CF849" s="71"/>
      <c r="CG849" s="71"/>
      <c r="CI849" s="71"/>
      <c r="CJ849" s="15">
        <v>20</v>
      </c>
      <c r="CQ849" s="71"/>
      <c r="CR849" s="71"/>
      <c r="CS849" s="16">
        <v>76</v>
      </c>
      <c r="CT849" s="16">
        <v>76</v>
      </c>
    </row>
    <row r="850" spans="1:98">
      <c r="A850" s="71">
        <v>39501</v>
      </c>
      <c r="D850" s="71"/>
      <c r="G850" s="71"/>
      <c r="I850" s="16">
        <v>73.706666666666663</v>
      </c>
      <c r="K850" s="16">
        <v>73.706666666666663</v>
      </c>
      <c r="L850" s="71"/>
      <c r="M850" s="71"/>
      <c r="N850" s="15">
        <v>158.80000000000001</v>
      </c>
      <c r="O850" s="15">
        <v>173.25</v>
      </c>
      <c r="Q850" s="15">
        <v>18</v>
      </c>
      <c r="R850" s="71"/>
      <c r="S850" s="71"/>
      <c r="T850" s="71"/>
      <c r="U850" s="71"/>
      <c r="W850" s="15">
        <v>96.67</v>
      </c>
      <c r="X850" s="71"/>
      <c r="Y850" s="71"/>
      <c r="Z850" s="71"/>
      <c r="AA850" s="71"/>
      <c r="AC850" s="71"/>
      <c r="BE850" s="71"/>
      <c r="BF850" s="71"/>
      <c r="BH850" s="15">
        <v>54.02</v>
      </c>
      <c r="BI850" s="71"/>
      <c r="BM850" s="15">
        <v>18</v>
      </c>
      <c r="BQ850" s="71"/>
      <c r="BX850" s="15">
        <v>48.62</v>
      </c>
      <c r="CA850" s="71"/>
      <c r="CD850" s="71"/>
      <c r="CE850" s="71"/>
      <c r="CF850" s="71"/>
      <c r="CG850" s="71"/>
      <c r="CI850" s="71"/>
      <c r="CJ850" s="15">
        <v>20</v>
      </c>
      <c r="CQ850" s="71"/>
      <c r="CR850" s="71"/>
      <c r="CS850" s="16">
        <v>77</v>
      </c>
      <c r="CT850" s="16">
        <v>77</v>
      </c>
    </row>
    <row r="851" spans="1:98">
      <c r="A851" s="71">
        <v>39508</v>
      </c>
      <c r="D851" s="71"/>
      <c r="G851" s="71"/>
      <c r="I851" s="16">
        <v>74.13333333333334</v>
      </c>
      <c r="K851" s="16">
        <v>74.396666666666661</v>
      </c>
      <c r="L851" s="71"/>
      <c r="M851" s="71"/>
      <c r="N851" s="15">
        <v>159.75</v>
      </c>
      <c r="O851" s="15">
        <v>173.98</v>
      </c>
      <c r="Q851" s="15">
        <v>19.47</v>
      </c>
      <c r="R851" s="71"/>
      <c r="S851" s="71"/>
      <c r="T851" s="71"/>
      <c r="U851" s="71"/>
      <c r="W851" s="15">
        <v>96.41</v>
      </c>
      <c r="X851" s="71"/>
      <c r="Y851" s="71"/>
      <c r="Z851" s="71"/>
      <c r="AA851" s="71"/>
      <c r="AC851" s="71"/>
      <c r="BE851" s="71"/>
      <c r="BF851" s="71"/>
      <c r="BI851" s="71"/>
      <c r="BM851" s="15">
        <v>18.670000000000002</v>
      </c>
      <c r="BQ851" s="71"/>
      <c r="CA851" s="71"/>
      <c r="CD851" s="71"/>
      <c r="CE851" s="71"/>
      <c r="CF851" s="71"/>
      <c r="CG851" s="71"/>
      <c r="CI851" s="71"/>
      <c r="CJ851" s="15">
        <v>20.100000000000001</v>
      </c>
      <c r="CQ851" s="71"/>
      <c r="CR851" s="71"/>
      <c r="CS851" s="16">
        <v>77.400000000000006</v>
      </c>
      <c r="CT851" s="16">
        <v>78.19</v>
      </c>
    </row>
    <row r="852" spans="1:98">
      <c r="A852" s="71">
        <v>39515</v>
      </c>
      <c r="D852" s="71"/>
      <c r="G852" s="71"/>
      <c r="I852" s="16">
        <v>79.153333333333322</v>
      </c>
      <c r="K852" s="16">
        <v>78.976666666666674</v>
      </c>
      <c r="L852" s="71"/>
      <c r="M852" s="71"/>
      <c r="N852" s="15">
        <v>151.61000000000001</v>
      </c>
      <c r="O852" s="15">
        <v>173.85</v>
      </c>
      <c r="Q852" s="15">
        <v>19.63</v>
      </c>
      <c r="R852" s="71"/>
      <c r="S852" s="71"/>
      <c r="T852" s="71"/>
      <c r="U852" s="71"/>
      <c r="W852" s="15">
        <v>96.32</v>
      </c>
      <c r="X852" s="71"/>
      <c r="Y852" s="71"/>
      <c r="Z852" s="71"/>
      <c r="AA852" s="71"/>
      <c r="AC852" s="71"/>
      <c r="AF852" s="15">
        <v>130</v>
      </c>
      <c r="BE852" s="71"/>
      <c r="BF852" s="71"/>
      <c r="BH852" s="15">
        <v>52</v>
      </c>
      <c r="BI852" s="71"/>
      <c r="BM852" s="15">
        <v>19.25</v>
      </c>
      <c r="BQ852" s="71"/>
      <c r="BX852" s="15">
        <v>49.15</v>
      </c>
      <c r="CA852" s="71"/>
      <c r="CD852" s="71"/>
      <c r="CE852" s="71"/>
      <c r="CF852" s="71"/>
      <c r="CG852" s="71"/>
      <c r="CI852" s="71"/>
      <c r="CJ852" s="15">
        <v>20.75</v>
      </c>
      <c r="CQ852" s="71"/>
      <c r="CR852" s="71"/>
      <c r="CS852" s="16">
        <v>82.46</v>
      </c>
      <c r="CT852" s="16">
        <v>81.93</v>
      </c>
    </row>
    <row r="853" spans="1:98">
      <c r="A853" s="71">
        <v>39522</v>
      </c>
      <c r="D853" s="71"/>
      <c r="G853" s="71"/>
      <c r="I853" s="16">
        <v>79.233333333333334</v>
      </c>
      <c r="K853" s="16">
        <v>78.533333333333331</v>
      </c>
      <c r="L853" s="71"/>
      <c r="M853" s="71"/>
      <c r="N853" s="15">
        <v>137.33000000000001</v>
      </c>
      <c r="O853" s="15">
        <v>175.67</v>
      </c>
      <c r="Q853" s="15">
        <v>20.48</v>
      </c>
      <c r="R853" s="71"/>
      <c r="S853" s="71"/>
      <c r="T853" s="71"/>
      <c r="U853" s="71"/>
      <c r="W853" s="15">
        <v>97.18</v>
      </c>
      <c r="X853" s="71"/>
      <c r="Y853" s="71"/>
      <c r="Z853" s="71"/>
      <c r="AA853" s="71"/>
      <c r="AC853" s="71"/>
      <c r="AF853" s="15">
        <v>129.06</v>
      </c>
      <c r="BE853" s="71"/>
      <c r="BF853" s="71"/>
      <c r="BH853" s="15">
        <v>51.4</v>
      </c>
      <c r="BI853" s="71"/>
      <c r="BM853" s="15">
        <v>20.5</v>
      </c>
      <c r="BQ853" s="71"/>
      <c r="BX853" s="15">
        <v>50.01</v>
      </c>
      <c r="CA853" s="71"/>
      <c r="CD853" s="71"/>
      <c r="CE853" s="71"/>
      <c r="CF853" s="71"/>
      <c r="CG853" s="71"/>
      <c r="CI853" s="71"/>
      <c r="CQ853" s="71"/>
      <c r="CR853" s="71"/>
      <c r="CS853" s="16">
        <v>82.5</v>
      </c>
      <c r="CT853" s="16">
        <v>82.5</v>
      </c>
    </row>
    <row r="854" spans="1:98">
      <c r="A854" s="71">
        <v>39529</v>
      </c>
      <c r="D854" s="71"/>
      <c r="G854" s="71"/>
      <c r="I854" s="16">
        <v>80.333333333333329</v>
      </c>
      <c r="K854" s="16">
        <v>79.75</v>
      </c>
      <c r="L854" s="71"/>
      <c r="M854" s="71"/>
      <c r="O854" s="15">
        <v>174.87</v>
      </c>
      <c r="Q854" s="15">
        <v>20.67</v>
      </c>
      <c r="R854" s="71"/>
      <c r="S854" s="71"/>
      <c r="T854" s="71"/>
      <c r="U854" s="71"/>
      <c r="W854" s="15">
        <v>97.36</v>
      </c>
      <c r="X854" s="71"/>
      <c r="Y854" s="71"/>
      <c r="Z854" s="71"/>
      <c r="AA854" s="71"/>
      <c r="AC854" s="71"/>
      <c r="AF854" s="15">
        <v>129.16999999999999</v>
      </c>
      <c r="BE854" s="71"/>
      <c r="BF854" s="71"/>
      <c r="BH854" s="15">
        <v>48.54</v>
      </c>
      <c r="BI854" s="71"/>
      <c r="BQ854" s="71"/>
      <c r="CA854" s="71"/>
      <c r="CD854" s="71"/>
      <c r="CE854" s="71"/>
      <c r="CF854" s="71"/>
      <c r="CG854" s="71"/>
      <c r="CI854" s="71"/>
      <c r="CJ854" s="15">
        <v>22.43</v>
      </c>
      <c r="CQ854" s="71"/>
      <c r="CR854" s="71"/>
      <c r="CS854" s="16">
        <v>83</v>
      </c>
      <c r="CT854" s="16">
        <v>81.25</v>
      </c>
    </row>
    <row r="855" spans="1:98">
      <c r="A855" s="71">
        <v>39536</v>
      </c>
      <c r="D855" s="71"/>
      <c r="G855" s="71"/>
      <c r="I855" s="16">
        <v>80</v>
      </c>
      <c r="K855" s="16">
        <v>80</v>
      </c>
      <c r="L855" s="71"/>
      <c r="M855" s="71"/>
      <c r="N855" s="15">
        <v>158</v>
      </c>
      <c r="O855" s="15">
        <v>174.81</v>
      </c>
      <c r="Q855" s="15">
        <v>22.72</v>
      </c>
      <c r="R855" s="71"/>
      <c r="S855" s="71"/>
      <c r="T855" s="71"/>
      <c r="U855" s="71"/>
      <c r="W855" s="15">
        <v>97</v>
      </c>
      <c r="X855" s="71"/>
      <c r="Y855" s="71"/>
      <c r="Z855" s="71"/>
      <c r="AA855" s="71"/>
      <c r="AC855" s="71"/>
      <c r="BE855" s="71"/>
      <c r="BF855" s="71"/>
      <c r="BH855" s="15">
        <v>49.76</v>
      </c>
      <c r="BI855" s="71"/>
      <c r="BM855" s="15">
        <v>23.65</v>
      </c>
      <c r="BQ855" s="71"/>
      <c r="BX855" s="15">
        <v>49.23</v>
      </c>
      <c r="CA855" s="71"/>
      <c r="CD855" s="71"/>
      <c r="CE855" s="71"/>
      <c r="CF855" s="71"/>
      <c r="CG855" s="71"/>
      <c r="CI855" s="71"/>
      <c r="CJ855" s="15">
        <v>23</v>
      </c>
      <c r="CQ855" s="71"/>
      <c r="CR855" s="71"/>
      <c r="CS855" s="16">
        <v>83</v>
      </c>
      <c r="CT855" s="16">
        <v>83</v>
      </c>
    </row>
    <row r="856" spans="1:98">
      <c r="A856" s="71">
        <v>39543</v>
      </c>
      <c r="D856" s="71"/>
      <c r="G856" s="71"/>
      <c r="I856" s="16">
        <v>81.766666666666666</v>
      </c>
      <c r="K856" s="16">
        <v>81.766666666666666</v>
      </c>
      <c r="L856" s="71"/>
      <c r="M856" s="71"/>
      <c r="N856" s="15">
        <v>158.36000000000001</v>
      </c>
      <c r="O856" s="15">
        <v>175.13</v>
      </c>
      <c r="Q856" s="15">
        <v>23.89</v>
      </c>
      <c r="R856" s="71"/>
      <c r="S856" s="71"/>
      <c r="T856" s="71"/>
      <c r="U856" s="71"/>
      <c r="W856" s="15">
        <v>99.5</v>
      </c>
      <c r="X856" s="71"/>
      <c r="Y856" s="71"/>
      <c r="Z856" s="71"/>
      <c r="AA856" s="71"/>
      <c r="AC856" s="71"/>
      <c r="AF856" s="15">
        <v>132.5</v>
      </c>
      <c r="BE856" s="71"/>
      <c r="BF856" s="71"/>
      <c r="BH856" s="15">
        <v>49.5</v>
      </c>
      <c r="BI856" s="71"/>
      <c r="BM856" s="15">
        <v>22.33</v>
      </c>
      <c r="BQ856" s="71"/>
      <c r="BX856" s="15">
        <v>48.46</v>
      </c>
      <c r="CA856" s="71"/>
      <c r="CD856" s="71"/>
      <c r="CE856" s="71"/>
      <c r="CF856" s="71"/>
      <c r="CG856" s="71"/>
      <c r="CI856" s="71"/>
      <c r="CJ856" s="15">
        <v>24</v>
      </c>
      <c r="CQ856" s="71"/>
      <c r="CR856" s="71"/>
      <c r="CS856" s="16">
        <v>86</v>
      </c>
      <c r="CT856" s="16">
        <v>86</v>
      </c>
    </row>
    <row r="857" spans="1:98">
      <c r="A857" s="71">
        <v>39550</v>
      </c>
      <c r="D857" s="71"/>
      <c r="G857" s="71"/>
      <c r="I857" s="16">
        <v>82.3</v>
      </c>
      <c r="K857" s="16">
        <v>81.900000000000006</v>
      </c>
      <c r="L857" s="71"/>
      <c r="M857" s="71"/>
      <c r="N857" s="15">
        <v>159.12</v>
      </c>
      <c r="O857" s="15">
        <v>174.37</v>
      </c>
      <c r="Q857" s="15">
        <v>24.77</v>
      </c>
      <c r="R857" s="71"/>
      <c r="S857" s="71"/>
      <c r="T857" s="71"/>
      <c r="U857" s="71"/>
      <c r="W857" s="15">
        <v>98.27</v>
      </c>
      <c r="X857" s="71"/>
      <c r="Y857" s="71"/>
      <c r="Z857" s="71"/>
      <c r="AA857" s="71"/>
      <c r="AC857" s="71"/>
      <c r="AF857" s="15">
        <v>133.27000000000001</v>
      </c>
      <c r="BE857" s="71"/>
      <c r="BF857" s="71"/>
      <c r="BH857" s="15">
        <v>51.22</v>
      </c>
      <c r="BI857" s="71"/>
      <c r="BQ857" s="71"/>
      <c r="BX857" s="15">
        <v>49.47</v>
      </c>
      <c r="CA857" s="71"/>
      <c r="CD857" s="71"/>
      <c r="CE857" s="71"/>
      <c r="CF857" s="71"/>
      <c r="CG857" s="71"/>
      <c r="CI857" s="71"/>
      <c r="CQ857" s="71"/>
      <c r="CR857" s="71"/>
      <c r="CS857" s="16">
        <v>86</v>
      </c>
      <c r="CT857" s="16">
        <v>84.9</v>
      </c>
    </row>
    <row r="858" spans="1:98">
      <c r="A858" s="71">
        <v>39557</v>
      </c>
      <c r="D858" s="71"/>
      <c r="G858" s="71"/>
      <c r="I858" s="16">
        <v>83.066666666666663</v>
      </c>
      <c r="K858" s="16">
        <v>82.6</v>
      </c>
      <c r="L858" s="71"/>
      <c r="M858" s="71"/>
      <c r="N858" s="15">
        <v>157.66999999999999</v>
      </c>
      <c r="O858" s="15">
        <v>175.19</v>
      </c>
      <c r="Q858" s="15">
        <v>27.45</v>
      </c>
      <c r="R858" s="71"/>
      <c r="S858" s="71"/>
      <c r="T858" s="71"/>
      <c r="U858" s="71"/>
      <c r="W858" s="15">
        <v>102.13</v>
      </c>
      <c r="X858" s="71"/>
      <c r="Y858" s="71"/>
      <c r="Z858" s="71"/>
      <c r="AA858" s="71"/>
      <c r="AC858" s="71"/>
      <c r="AF858" s="15">
        <v>132</v>
      </c>
      <c r="BE858" s="71"/>
      <c r="BF858" s="71"/>
      <c r="BH858" s="15">
        <v>50.2</v>
      </c>
      <c r="BI858" s="71"/>
      <c r="BM858" s="15">
        <v>25.5</v>
      </c>
      <c r="BQ858" s="71"/>
      <c r="BX858" s="15">
        <v>50.2</v>
      </c>
      <c r="CA858" s="71"/>
      <c r="CD858" s="71"/>
      <c r="CE858" s="71"/>
      <c r="CF858" s="71"/>
      <c r="CG858" s="71"/>
      <c r="CI858" s="71"/>
      <c r="CJ858" s="15">
        <v>24.87</v>
      </c>
      <c r="CQ858" s="71"/>
      <c r="CR858" s="71"/>
      <c r="CS858" s="16">
        <v>87</v>
      </c>
      <c r="CT858" s="16">
        <v>85.6</v>
      </c>
    </row>
    <row r="859" spans="1:98">
      <c r="A859" s="71">
        <v>39564</v>
      </c>
      <c r="D859" s="71"/>
      <c r="G859" s="71"/>
      <c r="I859" s="16">
        <v>85.516666666666666</v>
      </c>
      <c r="K859" s="16">
        <v>85.1</v>
      </c>
      <c r="L859" s="71"/>
      <c r="M859" s="71"/>
      <c r="N859" s="15">
        <v>158.19</v>
      </c>
      <c r="O859" s="15">
        <v>175.38</v>
      </c>
      <c r="Q859" s="15">
        <v>28.81</v>
      </c>
      <c r="R859" s="71"/>
      <c r="S859" s="71"/>
      <c r="T859" s="71"/>
      <c r="U859" s="71"/>
      <c r="W859" s="15">
        <v>100.28</v>
      </c>
      <c r="X859" s="71"/>
      <c r="Y859" s="71"/>
      <c r="Z859" s="71"/>
      <c r="AA859" s="71"/>
      <c r="AC859" s="71"/>
      <c r="AF859" s="15">
        <v>134.71</v>
      </c>
      <c r="BE859" s="71"/>
      <c r="BF859" s="71"/>
      <c r="BH859" s="15">
        <v>52.23</v>
      </c>
      <c r="BI859" s="71"/>
      <c r="BM859" s="15">
        <v>25.67</v>
      </c>
      <c r="BQ859" s="71"/>
      <c r="BX859" s="15">
        <v>52.07</v>
      </c>
      <c r="CA859" s="71"/>
      <c r="CD859" s="71"/>
      <c r="CE859" s="71"/>
      <c r="CF859" s="71"/>
      <c r="CG859" s="71"/>
      <c r="CI859" s="71"/>
      <c r="CQ859" s="71"/>
      <c r="CR859" s="71"/>
      <c r="CS859" s="16">
        <v>86.25</v>
      </c>
      <c r="CT859" s="16">
        <v>87.3</v>
      </c>
    </row>
    <row r="860" spans="1:98">
      <c r="A860" s="71">
        <v>39571</v>
      </c>
      <c r="D860" s="71"/>
      <c r="G860" s="71"/>
      <c r="I860" s="16">
        <v>85.616666666666674</v>
      </c>
      <c r="K860" s="16">
        <v>85.45</v>
      </c>
      <c r="L860" s="71"/>
      <c r="M860" s="71"/>
      <c r="N860" s="15">
        <v>158</v>
      </c>
      <c r="O860" s="15">
        <v>176</v>
      </c>
      <c r="Q860" s="15">
        <v>32.270000000000003</v>
      </c>
      <c r="R860" s="71"/>
      <c r="S860" s="71"/>
      <c r="T860" s="71"/>
      <c r="U860" s="71"/>
      <c r="W860" s="15">
        <v>101</v>
      </c>
      <c r="X860" s="71"/>
      <c r="Y860" s="71"/>
      <c r="Z860" s="71"/>
      <c r="AA860" s="71"/>
      <c r="AC860" s="71"/>
      <c r="BE860" s="71"/>
      <c r="BF860" s="71"/>
      <c r="BH860" s="15">
        <v>53</v>
      </c>
      <c r="BI860" s="71"/>
      <c r="BM860" s="15">
        <v>35</v>
      </c>
      <c r="BQ860" s="71"/>
      <c r="BX860" s="15">
        <v>50.68</v>
      </c>
      <c r="CA860" s="71"/>
      <c r="CD860" s="71"/>
      <c r="CE860" s="71"/>
      <c r="CF860" s="71"/>
      <c r="CG860" s="71"/>
      <c r="CI860" s="71"/>
      <c r="CQ860" s="71"/>
      <c r="CR860" s="71"/>
      <c r="CS860" s="16">
        <v>88.25</v>
      </c>
      <c r="CT860" s="16">
        <v>88.25</v>
      </c>
    </row>
    <row r="861" spans="1:98">
      <c r="A861" s="71">
        <v>39578</v>
      </c>
      <c r="D861" s="71"/>
      <c r="G861" s="71"/>
      <c r="I861" s="16">
        <v>85.616666666666674</v>
      </c>
      <c r="K861" s="16">
        <v>85.966666666666654</v>
      </c>
      <c r="L861" s="71"/>
      <c r="M861" s="71"/>
      <c r="N861" s="15">
        <v>158.44999999999999</v>
      </c>
      <c r="O861" s="15">
        <v>174.44</v>
      </c>
      <c r="Q861" s="15">
        <v>34.39</v>
      </c>
      <c r="R861" s="71"/>
      <c r="S861" s="71"/>
      <c r="T861" s="71"/>
      <c r="U861" s="71"/>
      <c r="W861" s="15">
        <v>101.57</v>
      </c>
      <c r="X861" s="71"/>
      <c r="Y861" s="71"/>
      <c r="Z861" s="71"/>
      <c r="AA861" s="71"/>
      <c r="AC861" s="71"/>
      <c r="BE861" s="71"/>
      <c r="BF861" s="71"/>
      <c r="BH861" s="15">
        <v>53</v>
      </c>
      <c r="BI861" s="71"/>
      <c r="BQ861" s="71"/>
      <c r="BX861" s="15">
        <v>51.91</v>
      </c>
      <c r="CA861" s="71"/>
      <c r="CD861" s="71"/>
      <c r="CE861" s="71"/>
      <c r="CF861" s="71"/>
      <c r="CG861" s="71"/>
      <c r="CI861" s="71"/>
      <c r="CQ861" s="71"/>
      <c r="CR861" s="71"/>
      <c r="CS861" s="16">
        <v>88.8</v>
      </c>
      <c r="CT861" s="16">
        <v>88.8</v>
      </c>
    </row>
    <row r="862" spans="1:98">
      <c r="A862" s="71">
        <v>39585</v>
      </c>
      <c r="D862" s="71"/>
      <c r="G862" s="71"/>
      <c r="I862" s="16">
        <v>86.166666666666671</v>
      </c>
      <c r="K862" s="16">
        <v>86.166666666666671</v>
      </c>
      <c r="L862" s="71"/>
      <c r="M862" s="71"/>
      <c r="N862" s="15">
        <v>169.45</v>
      </c>
      <c r="O862" s="15">
        <v>174.96</v>
      </c>
      <c r="Q862" s="15">
        <v>34.78</v>
      </c>
      <c r="R862" s="71"/>
      <c r="S862" s="71"/>
      <c r="T862" s="71"/>
      <c r="U862" s="71"/>
      <c r="W862" s="15">
        <v>105</v>
      </c>
      <c r="X862" s="71"/>
      <c r="Y862" s="71"/>
      <c r="Z862" s="71"/>
      <c r="AA862" s="71"/>
      <c r="AC862" s="71"/>
      <c r="AF862" s="15">
        <v>134.9</v>
      </c>
      <c r="BE862" s="71"/>
      <c r="BF862" s="71"/>
      <c r="BH862" s="15">
        <v>53.5</v>
      </c>
      <c r="BI862" s="71"/>
      <c r="BM862" s="15">
        <v>31.83</v>
      </c>
      <c r="BQ862" s="71"/>
      <c r="BX862" s="15">
        <v>51.49</v>
      </c>
      <c r="CA862" s="71"/>
      <c r="CD862" s="71"/>
      <c r="CE862" s="71"/>
      <c r="CF862" s="71"/>
      <c r="CG862" s="71"/>
      <c r="CI862" s="71"/>
      <c r="CJ862" s="15">
        <v>30</v>
      </c>
      <c r="CQ862" s="71"/>
      <c r="CR862" s="71"/>
      <c r="CS862" s="16">
        <v>89</v>
      </c>
      <c r="CT862" s="16">
        <v>89</v>
      </c>
    </row>
    <row r="863" spans="1:98">
      <c r="A863" s="71">
        <v>39592</v>
      </c>
      <c r="D863" s="71"/>
      <c r="G863" s="71"/>
      <c r="I863" s="16">
        <v>86.933333333333337</v>
      </c>
      <c r="K863" s="16">
        <v>86.766666666666666</v>
      </c>
      <c r="L863" s="71"/>
      <c r="M863" s="71"/>
      <c r="N863" s="15">
        <v>163</v>
      </c>
      <c r="O863" s="15">
        <v>174.04</v>
      </c>
      <c r="Q863" s="15">
        <v>35.32</v>
      </c>
      <c r="R863" s="71"/>
      <c r="S863" s="71"/>
      <c r="T863" s="71"/>
      <c r="U863" s="71"/>
      <c r="X863" s="71"/>
      <c r="Y863" s="71"/>
      <c r="Z863" s="71"/>
      <c r="AA863" s="71"/>
      <c r="AC863" s="71"/>
      <c r="AF863" s="15">
        <v>133</v>
      </c>
      <c r="BE863" s="71"/>
      <c r="BF863" s="71"/>
      <c r="BH863" s="15">
        <v>53.82</v>
      </c>
      <c r="BI863" s="71"/>
      <c r="BM863" s="15">
        <v>30</v>
      </c>
      <c r="BQ863" s="71"/>
      <c r="BX863" s="15">
        <v>51.2</v>
      </c>
      <c r="CA863" s="71"/>
      <c r="CD863" s="71"/>
      <c r="CE863" s="71"/>
      <c r="CF863" s="71"/>
      <c r="CG863" s="71"/>
      <c r="CI863" s="71"/>
      <c r="CJ863" s="15">
        <v>29.33</v>
      </c>
      <c r="CQ863" s="71"/>
      <c r="CR863" s="71"/>
      <c r="CS863" s="16">
        <v>89.4</v>
      </c>
      <c r="CT863" s="16">
        <v>90</v>
      </c>
    </row>
    <row r="864" spans="1:98">
      <c r="A864" s="71">
        <v>39599</v>
      </c>
      <c r="D864" s="71"/>
      <c r="G864" s="71"/>
      <c r="I864" s="16">
        <v>87.39</v>
      </c>
      <c r="K864" s="16">
        <v>87.28</v>
      </c>
      <c r="L864" s="71"/>
      <c r="M864" s="71"/>
      <c r="N864" s="15">
        <v>159.15</v>
      </c>
      <c r="O864" s="15">
        <v>174.6</v>
      </c>
      <c r="Q864" s="15">
        <v>33.17</v>
      </c>
      <c r="R864" s="71"/>
      <c r="S864" s="71"/>
      <c r="T864" s="71"/>
      <c r="U864" s="71"/>
      <c r="X864" s="71"/>
      <c r="Y864" s="71"/>
      <c r="Z864" s="71"/>
      <c r="AA864" s="71"/>
      <c r="AC864" s="71"/>
      <c r="AF864" s="15">
        <v>132.09</v>
      </c>
      <c r="BE864" s="71"/>
      <c r="BF864" s="71"/>
      <c r="BH864" s="15">
        <v>53.2</v>
      </c>
      <c r="BI864" s="71"/>
      <c r="BM864" s="15">
        <v>29</v>
      </c>
      <c r="BQ864" s="71"/>
      <c r="BX864" s="15">
        <v>50.87</v>
      </c>
      <c r="CA864" s="71"/>
      <c r="CD864" s="71"/>
      <c r="CE864" s="71"/>
      <c r="CF864" s="71"/>
      <c r="CG864" s="71"/>
      <c r="CI864" s="71"/>
      <c r="CJ864" s="15">
        <v>32</v>
      </c>
      <c r="CQ864" s="71"/>
      <c r="CR864" s="71"/>
      <c r="CS864" s="16">
        <v>90.13</v>
      </c>
      <c r="CT864" s="16">
        <v>90.13</v>
      </c>
    </row>
    <row r="865" spans="1:98">
      <c r="A865" s="71">
        <v>39606</v>
      </c>
      <c r="D865" s="71"/>
      <c r="G865" s="71"/>
      <c r="I865" s="16">
        <v>88</v>
      </c>
      <c r="K865" s="16">
        <v>87.833333333333329</v>
      </c>
      <c r="L865" s="71"/>
      <c r="M865" s="71"/>
      <c r="O865" s="15">
        <v>172.88</v>
      </c>
      <c r="Q865" s="15">
        <v>32.619999999999997</v>
      </c>
      <c r="R865" s="71"/>
      <c r="S865" s="71"/>
      <c r="T865" s="71"/>
      <c r="U865" s="71"/>
      <c r="W865" s="15">
        <v>102.64</v>
      </c>
      <c r="X865" s="71"/>
      <c r="Y865" s="71"/>
      <c r="Z865" s="71"/>
      <c r="AA865" s="71"/>
      <c r="AC865" s="71"/>
      <c r="BE865" s="71"/>
      <c r="BF865" s="71"/>
      <c r="BH865" s="15">
        <v>53.97</v>
      </c>
      <c r="BI865" s="71"/>
      <c r="BM865" s="15">
        <v>31.5</v>
      </c>
      <c r="BQ865" s="71"/>
      <c r="BX865" s="15">
        <v>49.46</v>
      </c>
      <c r="CA865" s="71"/>
      <c r="CD865" s="71"/>
      <c r="CE865" s="71"/>
      <c r="CF865" s="71"/>
      <c r="CG865" s="71"/>
      <c r="CI865" s="71"/>
      <c r="CJ865" s="15">
        <v>30</v>
      </c>
      <c r="CQ865" s="71"/>
      <c r="CR865" s="71"/>
      <c r="CS865" s="16">
        <v>91</v>
      </c>
      <c r="CT865" s="16">
        <v>91</v>
      </c>
    </row>
    <row r="866" spans="1:98">
      <c r="A866" s="71">
        <v>39613</v>
      </c>
      <c r="D866" s="71"/>
      <c r="G866" s="71"/>
      <c r="I866" s="16">
        <v>88</v>
      </c>
      <c r="K866" s="16">
        <v>87.5</v>
      </c>
      <c r="L866" s="71"/>
      <c r="M866" s="71"/>
      <c r="N866" s="15">
        <v>159</v>
      </c>
      <c r="O866" s="15">
        <v>174.59</v>
      </c>
      <c r="Q866" s="15">
        <v>32.409999999999997</v>
      </c>
      <c r="R866" s="71"/>
      <c r="S866" s="71"/>
      <c r="T866" s="71"/>
      <c r="U866" s="71"/>
      <c r="W866" s="15">
        <v>102.58</v>
      </c>
      <c r="X866" s="71"/>
      <c r="Y866" s="71"/>
      <c r="Z866" s="71"/>
      <c r="AA866" s="71"/>
      <c r="AC866" s="71"/>
      <c r="BE866" s="71"/>
      <c r="BF866" s="71"/>
      <c r="BH866" s="15">
        <v>52.93</v>
      </c>
      <c r="BI866" s="71"/>
      <c r="BM866" s="15">
        <v>28.14</v>
      </c>
      <c r="BQ866" s="71"/>
      <c r="BX866" s="15">
        <v>49.69</v>
      </c>
      <c r="CA866" s="71"/>
      <c r="CD866" s="71"/>
      <c r="CE866" s="71"/>
      <c r="CF866" s="71"/>
      <c r="CG866" s="71"/>
      <c r="CI866" s="71"/>
      <c r="CQ866" s="71"/>
      <c r="CR866" s="71"/>
      <c r="CS866" s="16">
        <v>91</v>
      </c>
      <c r="CT866" s="16">
        <v>90</v>
      </c>
    </row>
    <row r="867" spans="1:98">
      <c r="A867" s="71">
        <v>39620</v>
      </c>
      <c r="D867" s="71"/>
      <c r="G867" s="71"/>
      <c r="I867" s="16">
        <v>89.25</v>
      </c>
      <c r="K867" s="16">
        <v>88.5</v>
      </c>
      <c r="L867" s="71"/>
      <c r="M867" s="71"/>
      <c r="N867" s="15">
        <v>158.76</v>
      </c>
      <c r="O867" s="15">
        <v>172.3</v>
      </c>
      <c r="Q867" s="15">
        <v>29.48</v>
      </c>
      <c r="R867" s="71"/>
      <c r="S867" s="71"/>
      <c r="T867" s="71"/>
      <c r="U867" s="71"/>
      <c r="W867" s="15">
        <v>104.11</v>
      </c>
      <c r="X867" s="71"/>
      <c r="Y867" s="71"/>
      <c r="Z867" s="71"/>
      <c r="AA867" s="71"/>
      <c r="AC867" s="71"/>
      <c r="BE867" s="71"/>
      <c r="BF867" s="71"/>
      <c r="BH867" s="15">
        <v>53</v>
      </c>
      <c r="BI867" s="71"/>
      <c r="BM867" s="15">
        <v>27</v>
      </c>
      <c r="BQ867" s="71"/>
      <c r="BX867" s="15">
        <v>48.31</v>
      </c>
      <c r="CA867" s="71"/>
      <c r="CD867" s="71"/>
      <c r="CE867" s="71"/>
      <c r="CF867" s="71"/>
      <c r="CG867" s="71"/>
      <c r="CI867" s="71"/>
      <c r="CQ867" s="71"/>
      <c r="CR867" s="71"/>
      <c r="CS867" s="16">
        <v>93.5</v>
      </c>
      <c r="CT867" s="16">
        <v>91.5</v>
      </c>
    </row>
    <row r="868" spans="1:98">
      <c r="A868" s="71">
        <v>39627</v>
      </c>
      <c r="D868" s="71"/>
      <c r="G868" s="71"/>
      <c r="I868" s="16">
        <v>88.566666666666677</v>
      </c>
      <c r="K868" s="16">
        <v>88.5</v>
      </c>
      <c r="L868" s="71"/>
      <c r="M868" s="71"/>
      <c r="N868" s="15">
        <v>158</v>
      </c>
      <c r="O868" s="15">
        <v>171.9</v>
      </c>
      <c r="Q868" s="15">
        <v>25.93</v>
      </c>
      <c r="R868" s="71"/>
      <c r="S868" s="71"/>
      <c r="T868" s="71"/>
      <c r="U868" s="71"/>
      <c r="W868" s="15">
        <v>104</v>
      </c>
      <c r="X868" s="71"/>
      <c r="Y868" s="71"/>
      <c r="Z868" s="71"/>
      <c r="AA868" s="71"/>
      <c r="AC868" s="71"/>
      <c r="AF868" s="15">
        <v>133</v>
      </c>
      <c r="BE868" s="71"/>
      <c r="BF868" s="71"/>
      <c r="BH868" s="15">
        <v>54.63</v>
      </c>
      <c r="BI868" s="71"/>
      <c r="BM868" s="15">
        <v>27.36</v>
      </c>
      <c r="BQ868" s="71"/>
      <c r="BX868" s="15">
        <v>48.07</v>
      </c>
      <c r="CA868" s="71"/>
      <c r="CD868" s="71"/>
      <c r="CE868" s="71"/>
      <c r="CF868" s="71"/>
      <c r="CG868" s="71"/>
      <c r="CI868" s="71"/>
      <c r="CJ868" s="15">
        <v>26</v>
      </c>
      <c r="CQ868" s="71"/>
      <c r="CR868" s="71"/>
      <c r="CS868" s="16">
        <v>91.65</v>
      </c>
      <c r="CT868" s="16">
        <v>91.5</v>
      </c>
    </row>
    <row r="869" spans="1:98">
      <c r="A869" s="71">
        <v>39634</v>
      </c>
      <c r="D869" s="71"/>
      <c r="G869" s="71"/>
      <c r="I869" s="16">
        <v>89</v>
      </c>
      <c r="K869" s="16">
        <v>89</v>
      </c>
      <c r="L869" s="71"/>
      <c r="M869" s="71"/>
      <c r="N869" s="15">
        <v>179</v>
      </c>
      <c r="O869" s="15">
        <v>172.59</v>
      </c>
      <c r="Q869" s="15">
        <v>26.69</v>
      </c>
      <c r="R869" s="71"/>
      <c r="S869" s="71"/>
      <c r="T869" s="71"/>
      <c r="U869" s="71"/>
      <c r="X869" s="71"/>
      <c r="Y869" s="71"/>
      <c r="Z869" s="71"/>
      <c r="AA869" s="71"/>
      <c r="AC869" s="71"/>
      <c r="AF869" s="15">
        <v>135</v>
      </c>
      <c r="BE869" s="71"/>
      <c r="BF869" s="71"/>
      <c r="BH869" s="15">
        <v>54</v>
      </c>
      <c r="BI869" s="71"/>
      <c r="BM869" s="15">
        <v>26</v>
      </c>
      <c r="BQ869" s="71"/>
      <c r="BX869" s="15">
        <v>46.13</v>
      </c>
      <c r="CA869" s="71"/>
      <c r="CD869" s="71"/>
      <c r="CE869" s="71"/>
      <c r="CF869" s="71"/>
      <c r="CG869" s="71"/>
      <c r="CI869" s="71"/>
      <c r="CQ869" s="71"/>
      <c r="CR869" s="71"/>
      <c r="CS869" s="16">
        <v>92</v>
      </c>
      <c r="CT869" s="16">
        <v>92</v>
      </c>
    </row>
    <row r="870" spans="1:98">
      <c r="A870" s="71">
        <v>39641</v>
      </c>
      <c r="D870" s="71"/>
      <c r="G870" s="71"/>
      <c r="I870" s="16">
        <v>88.833333333333329</v>
      </c>
      <c r="K870" s="16">
        <v>89.026666666666657</v>
      </c>
      <c r="L870" s="71"/>
      <c r="M870" s="71"/>
      <c r="N870" s="15">
        <v>157.22</v>
      </c>
      <c r="O870" s="15">
        <v>172.76</v>
      </c>
      <c r="Q870" s="15">
        <v>25.83</v>
      </c>
      <c r="R870" s="71"/>
      <c r="S870" s="71"/>
      <c r="T870" s="71"/>
      <c r="U870" s="71"/>
      <c r="W870" s="15">
        <v>103.53</v>
      </c>
      <c r="X870" s="71"/>
      <c r="Y870" s="71"/>
      <c r="Z870" s="71"/>
      <c r="AA870" s="71"/>
      <c r="AC870" s="71"/>
      <c r="BE870" s="71"/>
      <c r="BF870" s="71"/>
      <c r="BH870" s="15">
        <v>53.67</v>
      </c>
      <c r="BI870" s="71"/>
      <c r="BQ870" s="71"/>
      <c r="BX870" s="15">
        <v>45.82</v>
      </c>
      <c r="CA870" s="71"/>
      <c r="CD870" s="71"/>
      <c r="CE870" s="71"/>
      <c r="CF870" s="71"/>
      <c r="CG870" s="71"/>
      <c r="CI870" s="71"/>
      <c r="CJ870" s="15">
        <v>26.22</v>
      </c>
      <c r="CQ870" s="71"/>
      <c r="CR870" s="71"/>
      <c r="CS870" s="16">
        <v>92</v>
      </c>
      <c r="CT870" s="16">
        <v>92</v>
      </c>
    </row>
    <row r="871" spans="1:98">
      <c r="A871" s="71">
        <v>39648</v>
      </c>
      <c r="D871" s="71"/>
      <c r="G871" s="71"/>
      <c r="I871" s="16">
        <v>89.733333333333334</v>
      </c>
      <c r="K871" s="16">
        <v>89.95</v>
      </c>
      <c r="L871" s="71"/>
      <c r="M871" s="71"/>
      <c r="N871" s="15">
        <v>166.64</v>
      </c>
      <c r="O871" s="15">
        <v>173</v>
      </c>
      <c r="Q871" s="15">
        <v>25.25</v>
      </c>
      <c r="R871" s="71"/>
      <c r="S871" s="71"/>
      <c r="T871" s="71"/>
      <c r="U871" s="71"/>
      <c r="W871" s="15">
        <v>103.94</v>
      </c>
      <c r="X871" s="71"/>
      <c r="Y871" s="71"/>
      <c r="Z871" s="71"/>
      <c r="AA871" s="71"/>
      <c r="AC871" s="71"/>
      <c r="AF871" s="15">
        <v>133</v>
      </c>
      <c r="BE871" s="71"/>
      <c r="BF871" s="71"/>
      <c r="BI871" s="71"/>
      <c r="BM871" s="15">
        <v>25.14</v>
      </c>
      <c r="BQ871" s="71"/>
      <c r="BX871" s="15">
        <v>44.88</v>
      </c>
      <c r="CA871" s="71"/>
      <c r="CD871" s="71"/>
      <c r="CE871" s="71"/>
      <c r="CF871" s="71"/>
      <c r="CG871" s="71"/>
      <c r="CI871" s="71"/>
      <c r="CJ871" s="15">
        <v>26.12</v>
      </c>
      <c r="CQ871" s="71"/>
      <c r="CR871" s="71"/>
      <c r="CS871" s="16">
        <v>92.6</v>
      </c>
      <c r="CT871" s="16">
        <v>93.25</v>
      </c>
    </row>
    <row r="872" spans="1:98">
      <c r="A872" s="71">
        <v>39655</v>
      </c>
      <c r="D872" s="71"/>
      <c r="G872" s="71"/>
      <c r="I872" s="16">
        <v>90.6</v>
      </c>
      <c r="K872" s="16">
        <v>90.733333333333334</v>
      </c>
      <c r="L872" s="71"/>
      <c r="M872" s="71"/>
      <c r="N872" s="15">
        <v>169</v>
      </c>
      <c r="O872" s="15">
        <v>173.18</v>
      </c>
      <c r="Q872" s="15">
        <v>26.28</v>
      </c>
      <c r="R872" s="71"/>
      <c r="S872" s="71"/>
      <c r="T872" s="71"/>
      <c r="U872" s="71"/>
      <c r="W872" s="15">
        <v>104.77</v>
      </c>
      <c r="X872" s="71"/>
      <c r="Y872" s="71"/>
      <c r="Z872" s="71"/>
      <c r="AA872" s="71"/>
      <c r="AC872" s="71"/>
      <c r="BE872" s="71"/>
      <c r="BF872" s="71"/>
      <c r="BH872" s="15">
        <v>53.48</v>
      </c>
      <c r="BI872" s="71"/>
      <c r="BM872" s="15">
        <v>23</v>
      </c>
      <c r="BQ872" s="71"/>
      <c r="BX872" s="15">
        <v>43.89</v>
      </c>
      <c r="CA872" s="71"/>
      <c r="CD872" s="71"/>
      <c r="CE872" s="71"/>
      <c r="CF872" s="71"/>
      <c r="CG872" s="71"/>
      <c r="CI872" s="71"/>
      <c r="CJ872" s="15">
        <v>24.83</v>
      </c>
      <c r="CQ872" s="71"/>
      <c r="CR872" s="71"/>
      <c r="CS872" s="16">
        <v>93.6</v>
      </c>
      <c r="CT872" s="16">
        <v>93.6</v>
      </c>
    </row>
    <row r="873" spans="1:98">
      <c r="A873" s="71">
        <v>39662</v>
      </c>
      <c r="D873" s="71"/>
      <c r="G873" s="71"/>
      <c r="I873" s="16">
        <v>91.266666666666666</v>
      </c>
      <c r="K873" s="16">
        <v>91.4</v>
      </c>
      <c r="L873" s="71"/>
      <c r="M873" s="71"/>
      <c r="N873" s="15">
        <v>162</v>
      </c>
      <c r="O873" s="15">
        <v>172.42</v>
      </c>
      <c r="Q873" s="15">
        <v>25.97</v>
      </c>
      <c r="R873" s="71"/>
      <c r="S873" s="71"/>
      <c r="T873" s="71"/>
      <c r="U873" s="71"/>
      <c r="X873" s="71"/>
      <c r="Y873" s="71"/>
      <c r="Z873" s="71"/>
      <c r="AA873" s="71"/>
      <c r="AC873" s="71"/>
      <c r="AF873" s="15">
        <v>133.43</v>
      </c>
      <c r="BE873" s="71"/>
      <c r="BF873" s="71"/>
      <c r="BH873" s="15">
        <v>52.11</v>
      </c>
      <c r="BI873" s="71"/>
      <c r="BQ873" s="71"/>
      <c r="BX873" s="15">
        <v>42.88</v>
      </c>
      <c r="CA873" s="71"/>
      <c r="CD873" s="71"/>
      <c r="CE873" s="71"/>
      <c r="CF873" s="71"/>
      <c r="CG873" s="71"/>
      <c r="CI873" s="71"/>
      <c r="CJ873" s="15">
        <v>27.5</v>
      </c>
      <c r="CQ873" s="71"/>
      <c r="CR873" s="71"/>
      <c r="CS873" s="16">
        <v>94</v>
      </c>
      <c r="CT873" s="16">
        <v>94.4</v>
      </c>
    </row>
    <row r="874" spans="1:98">
      <c r="A874" s="71">
        <v>39669</v>
      </c>
      <c r="D874" s="71"/>
      <c r="G874" s="71"/>
      <c r="I874" s="16">
        <v>92.7</v>
      </c>
      <c r="K874" s="16">
        <v>92.466666666666654</v>
      </c>
      <c r="L874" s="71"/>
      <c r="M874" s="71"/>
      <c r="O874" s="15">
        <v>172.85</v>
      </c>
      <c r="R874" s="71"/>
      <c r="S874" s="71"/>
      <c r="T874" s="71"/>
      <c r="U874" s="71"/>
      <c r="W874" s="15">
        <v>104</v>
      </c>
      <c r="X874" s="71"/>
      <c r="Y874" s="71"/>
      <c r="Z874" s="71"/>
      <c r="AA874" s="71"/>
      <c r="AC874" s="71"/>
      <c r="AF874" s="15">
        <v>134.31</v>
      </c>
      <c r="BE874" s="71"/>
      <c r="BF874" s="71"/>
      <c r="BH874" s="15">
        <v>54.2</v>
      </c>
      <c r="BI874" s="71"/>
      <c r="BQ874" s="71"/>
      <c r="BX874" s="15">
        <v>43.3</v>
      </c>
      <c r="CA874" s="71"/>
      <c r="CD874" s="71"/>
      <c r="CE874" s="71"/>
      <c r="CF874" s="71"/>
      <c r="CG874" s="71"/>
      <c r="CI874" s="71"/>
      <c r="CJ874" s="15">
        <v>27</v>
      </c>
      <c r="CQ874" s="71"/>
      <c r="CR874" s="71"/>
      <c r="CS874" s="16">
        <v>95.7</v>
      </c>
      <c r="CT874" s="16">
        <v>95.7</v>
      </c>
    </row>
    <row r="875" spans="1:98">
      <c r="A875" s="71">
        <v>39676</v>
      </c>
      <c r="D875" s="71"/>
      <c r="G875" s="71"/>
      <c r="I875" s="16">
        <v>93.833333333333329</v>
      </c>
      <c r="K875" s="16">
        <v>93.5</v>
      </c>
      <c r="L875" s="71"/>
      <c r="M875" s="71"/>
      <c r="O875" s="15">
        <v>172.71</v>
      </c>
      <c r="Q875" s="15">
        <v>26.51</v>
      </c>
      <c r="R875" s="71"/>
      <c r="S875" s="71"/>
      <c r="T875" s="71"/>
      <c r="U875" s="71"/>
      <c r="W875" s="15">
        <v>103</v>
      </c>
      <c r="X875" s="71"/>
      <c r="Y875" s="71"/>
      <c r="Z875" s="71"/>
      <c r="AA875" s="71"/>
      <c r="AC875" s="71"/>
      <c r="BE875" s="71"/>
      <c r="BF875" s="71"/>
      <c r="BH875" s="15">
        <v>51.94</v>
      </c>
      <c r="BI875" s="71"/>
      <c r="BM875" s="15">
        <v>27</v>
      </c>
      <c r="BQ875" s="71"/>
      <c r="BX875" s="15">
        <v>42.75</v>
      </c>
      <c r="CA875" s="71"/>
      <c r="CD875" s="71"/>
      <c r="CE875" s="71"/>
      <c r="CF875" s="71"/>
      <c r="CG875" s="71"/>
      <c r="CI875" s="71"/>
      <c r="CQ875" s="71"/>
      <c r="CR875" s="71"/>
      <c r="CS875" s="16">
        <v>96.5</v>
      </c>
      <c r="CT875" s="16">
        <v>96.5</v>
      </c>
    </row>
    <row r="876" spans="1:98">
      <c r="A876" s="71">
        <v>39683</v>
      </c>
      <c r="D876" s="71"/>
      <c r="G876" s="71"/>
      <c r="I876" s="16">
        <v>94.483333333333334</v>
      </c>
      <c r="K876" s="16">
        <v>94.45</v>
      </c>
      <c r="L876" s="71"/>
      <c r="M876" s="71"/>
      <c r="O876" s="15">
        <v>172</v>
      </c>
      <c r="Q876" s="15">
        <v>27.21</v>
      </c>
      <c r="R876" s="71"/>
      <c r="S876" s="71"/>
      <c r="T876" s="71"/>
      <c r="U876" s="71"/>
      <c r="W876" s="15">
        <v>104</v>
      </c>
      <c r="X876" s="71"/>
      <c r="Y876" s="71"/>
      <c r="Z876" s="71"/>
      <c r="AA876" s="71"/>
      <c r="AC876" s="71"/>
      <c r="AF876" s="15">
        <v>134</v>
      </c>
      <c r="BE876" s="71"/>
      <c r="BF876" s="71"/>
      <c r="BH876" s="15">
        <v>52.71</v>
      </c>
      <c r="BI876" s="71"/>
      <c r="BM876" s="15">
        <v>25.53</v>
      </c>
      <c r="BQ876" s="71"/>
      <c r="BX876" s="15">
        <v>43.04</v>
      </c>
      <c r="CA876" s="71"/>
      <c r="CD876" s="71"/>
      <c r="CE876" s="71"/>
      <c r="CF876" s="71"/>
      <c r="CG876" s="71"/>
      <c r="CI876" s="71"/>
      <c r="CQ876" s="71"/>
      <c r="CR876" s="71"/>
      <c r="CS876" s="16">
        <v>98.25</v>
      </c>
      <c r="CT876" s="16">
        <v>98.25</v>
      </c>
    </row>
    <row r="877" spans="1:98">
      <c r="A877" s="71">
        <v>39690</v>
      </c>
      <c r="D877" s="71"/>
      <c r="G877" s="71"/>
      <c r="I877" s="16">
        <v>95.366666666666674</v>
      </c>
      <c r="K877" s="16">
        <v>95.266666666666666</v>
      </c>
      <c r="L877" s="71"/>
      <c r="M877" s="71"/>
      <c r="N877" s="15">
        <v>179</v>
      </c>
      <c r="O877" s="15">
        <v>173.36</v>
      </c>
      <c r="Q877" s="15">
        <v>27.96</v>
      </c>
      <c r="R877" s="71"/>
      <c r="S877" s="71"/>
      <c r="T877" s="71"/>
      <c r="U877" s="71"/>
      <c r="X877" s="71"/>
      <c r="Y877" s="71"/>
      <c r="Z877" s="71"/>
      <c r="AA877" s="71"/>
      <c r="AC877" s="71"/>
      <c r="AF877" s="15">
        <v>133</v>
      </c>
      <c r="BE877" s="71"/>
      <c r="BF877" s="71"/>
      <c r="BH877" s="15">
        <v>52.1</v>
      </c>
      <c r="BI877" s="71"/>
      <c r="BM877" s="15">
        <v>28.24</v>
      </c>
      <c r="BQ877" s="71"/>
      <c r="BX877" s="15">
        <v>44.37</v>
      </c>
      <c r="CA877" s="71"/>
      <c r="CD877" s="71"/>
      <c r="CE877" s="71"/>
      <c r="CF877" s="71"/>
      <c r="CG877" s="71"/>
      <c r="CI877" s="71"/>
      <c r="CJ877" s="15">
        <v>24</v>
      </c>
      <c r="CQ877" s="71"/>
      <c r="CR877" s="71"/>
      <c r="CS877" s="16">
        <v>98.3</v>
      </c>
      <c r="CT877" s="16">
        <v>98</v>
      </c>
    </row>
    <row r="878" spans="1:98">
      <c r="A878" s="71">
        <v>39697</v>
      </c>
      <c r="D878" s="71"/>
      <c r="G878" s="71"/>
      <c r="I878" s="16">
        <v>96.166666666666671</v>
      </c>
      <c r="K878" s="16">
        <v>97.166666666666671</v>
      </c>
      <c r="L878" s="71"/>
      <c r="M878" s="71"/>
      <c r="N878" s="15">
        <v>172.5</v>
      </c>
      <c r="O878" s="15">
        <v>171.67</v>
      </c>
      <c r="Q878" s="15">
        <v>30.2</v>
      </c>
      <c r="R878" s="71"/>
      <c r="S878" s="71"/>
      <c r="T878" s="71"/>
      <c r="U878" s="71"/>
      <c r="W878" s="15">
        <v>103.6</v>
      </c>
      <c r="X878" s="71"/>
      <c r="Y878" s="71"/>
      <c r="Z878" s="71"/>
      <c r="AA878" s="71"/>
      <c r="AC878" s="71"/>
      <c r="BE878" s="71"/>
      <c r="BF878" s="71"/>
      <c r="BH878" s="15">
        <v>52.32</v>
      </c>
      <c r="BI878" s="71"/>
      <c r="BM878" s="15">
        <v>28</v>
      </c>
      <c r="BQ878" s="71"/>
      <c r="BX878" s="15">
        <v>44.29</v>
      </c>
      <c r="CA878" s="71"/>
      <c r="CD878" s="71"/>
      <c r="CE878" s="71"/>
      <c r="CF878" s="71"/>
      <c r="CG878" s="71"/>
      <c r="CI878" s="71"/>
      <c r="CQ878" s="71"/>
      <c r="CR878" s="71"/>
      <c r="CS878" s="16">
        <v>100</v>
      </c>
      <c r="CT878" s="16">
        <v>98.5</v>
      </c>
    </row>
    <row r="879" spans="1:98">
      <c r="A879" s="71">
        <v>39704</v>
      </c>
      <c r="D879" s="71"/>
      <c r="G879" s="71"/>
      <c r="I879" s="16">
        <v>97.333333333333329</v>
      </c>
      <c r="K879" s="16">
        <v>97.366666666666674</v>
      </c>
      <c r="L879" s="71"/>
      <c r="M879" s="71"/>
      <c r="O879" s="15">
        <v>171.86</v>
      </c>
      <c r="Q879" s="15">
        <v>29.81</v>
      </c>
      <c r="R879" s="71"/>
      <c r="S879" s="71"/>
      <c r="T879" s="71"/>
      <c r="U879" s="71"/>
      <c r="W879" s="15">
        <v>103.5</v>
      </c>
      <c r="X879" s="71"/>
      <c r="Y879" s="71"/>
      <c r="Z879" s="71"/>
      <c r="AA879" s="71"/>
      <c r="AC879" s="71"/>
      <c r="BE879" s="71"/>
      <c r="BF879" s="71"/>
      <c r="BH879" s="15">
        <v>53.21</v>
      </c>
      <c r="BI879" s="71"/>
      <c r="BM879" s="15">
        <v>30</v>
      </c>
      <c r="BQ879" s="71"/>
      <c r="BX879" s="15">
        <v>44.95</v>
      </c>
      <c r="CA879" s="71"/>
      <c r="CD879" s="71"/>
      <c r="CE879" s="71"/>
      <c r="CF879" s="71"/>
      <c r="CG879" s="71"/>
      <c r="CI879" s="71"/>
      <c r="CQ879" s="71"/>
      <c r="CR879" s="71"/>
      <c r="CS879" s="16">
        <v>100</v>
      </c>
      <c r="CT879" s="16">
        <v>100.1</v>
      </c>
    </row>
    <row r="880" spans="1:98">
      <c r="A880" s="71">
        <v>39711</v>
      </c>
      <c r="D880" s="71"/>
      <c r="G880" s="71"/>
      <c r="I880" s="16">
        <v>96.12</v>
      </c>
      <c r="K880" s="16">
        <v>95</v>
      </c>
      <c r="L880" s="71"/>
      <c r="M880" s="71"/>
      <c r="O880" s="15">
        <v>172.5</v>
      </c>
      <c r="Q880" s="15">
        <v>30.83</v>
      </c>
      <c r="R880" s="71"/>
      <c r="S880" s="71"/>
      <c r="T880" s="71"/>
      <c r="U880" s="71"/>
      <c r="X880" s="71"/>
      <c r="Y880" s="71"/>
      <c r="Z880" s="71"/>
      <c r="AA880" s="71"/>
      <c r="AC880" s="71"/>
      <c r="BE880" s="71"/>
      <c r="BF880" s="71"/>
      <c r="BH880" s="15">
        <v>54.5</v>
      </c>
      <c r="BI880" s="71"/>
      <c r="BM880" s="15">
        <v>30</v>
      </c>
      <c r="BQ880" s="71"/>
      <c r="BX880" s="15">
        <v>44.66</v>
      </c>
      <c r="CA880" s="71"/>
      <c r="CD880" s="71"/>
      <c r="CE880" s="71"/>
      <c r="CF880" s="71"/>
      <c r="CG880" s="71"/>
      <c r="CI880" s="71"/>
      <c r="CJ880" s="15">
        <v>29</v>
      </c>
      <c r="CQ880" s="71"/>
      <c r="CR880" s="71"/>
      <c r="CS880" s="16">
        <v>99.79</v>
      </c>
      <c r="CT880" s="16">
        <v>99</v>
      </c>
    </row>
    <row r="881" spans="1:98">
      <c r="A881" s="71">
        <v>39718</v>
      </c>
      <c r="D881" s="71"/>
      <c r="G881" s="71"/>
      <c r="I881" s="16">
        <v>96.833333333333329</v>
      </c>
      <c r="K881" s="16">
        <v>96.666666666666671</v>
      </c>
      <c r="L881" s="71"/>
      <c r="M881" s="71"/>
      <c r="N881" s="15">
        <v>86.72</v>
      </c>
      <c r="O881" s="15">
        <v>174</v>
      </c>
      <c r="Q881" s="15">
        <v>29.3</v>
      </c>
      <c r="R881" s="71"/>
      <c r="S881" s="71"/>
      <c r="T881" s="71"/>
      <c r="U881" s="71"/>
      <c r="W881" s="15">
        <v>103</v>
      </c>
      <c r="X881" s="71"/>
      <c r="Y881" s="71"/>
      <c r="Z881" s="71"/>
      <c r="AA881" s="71"/>
      <c r="AC881" s="71"/>
      <c r="AF881" s="15">
        <v>127.09</v>
      </c>
      <c r="BE881" s="71"/>
      <c r="BF881" s="71"/>
      <c r="BH881" s="15">
        <v>55.05</v>
      </c>
      <c r="BI881" s="71"/>
      <c r="BM881" s="15">
        <v>29.33</v>
      </c>
      <c r="BQ881" s="71"/>
      <c r="BX881" s="15">
        <v>44.89</v>
      </c>
      <c r="CA881" s="71"/>
      <c r="CD881" s="71"/>
      <c r="CE881" s="71"/>
      <c r="CF881" s="71"/>
      <c r="CG881" s="71"/>
      <c r="CI881" s="71"/>
      <c r="CJ881" s="15">
        <v>29</v>
      </c>
      <c r="CQ881" s="71"/>
      <c r="CR881" s="71"/>
      <c r="CS881" s="16">
        <v>100</v>
      </c>
      <c r="CT881" s="16">
        <v>99.5</v>
      </c>
    </row>
    <row r="882" spans="1:98">
      <c r="A882" s="71">
        <v>39725</v>
      </c>
      <c r="D882" s="71"/>
      <c r="G882" s="71"/>
      <c r="I882" s="16">
        <v>97.166666666666671</v>
      </c>
      <c r="K882" s="16">
        <v>97</v>
      </c>
      <c r="L882" s="71"/>
      <c r="M882" s="71"/>
      <c r="N882" s="15">
        <v>164.75</v>
      </c>
      <c r="Q882" s="15">
        <v>30</v>
      </c>
      <c r="R882" s="71"/>
      <c r="S882" s="71"/>
      <c r="T882" s="71"/>
      <c r="U882" s="71"/>
      <c r="W882" s="15">
        <v>103</v>
      </c>
      <c r="X882" s="71"/>
      <c r="Y882" s="71"/>
      <c r="Z882" s="71"/>
      <c r="AA882" s="71"/>
      <c r="AC882" s="71"/>
      <c r="BE882" s="71"/>
      <c r="BF882" s="71"/>
      <c r="BH882" s="15">
        <v>53.72</v>
      </c>
      <c r="BI882" s="71"/>
      <c r="BM882" s="15">
        <v>29.6</v>
      </c>
      <c r="BQ882" s="71"/>
      <c r="BX882" s="15">
        <v>45.29</v>
      </c>
      <c r="CA882" s="71"/>
      <c r="CD882" s="71"/>
      <c r="CE882" s="71"/>
      <c r="CF882" s="71"/>
      <c r="CG882" s="71"/>
      <c r="CI882" s="71"/>
      <c r="CJ882" s="15">
        <v>25</v>
      </c>
      <c r="CQ882" s="71"/>
      <c r="CR882" s="71"/>
      <c r="CS882" s="16">
        <v>100</v>
      </c>
      <c r="CT882" s="16">
        <v>99.5</v>
      </c>
    </row>
    <row r="883" spans="1:98">
      <c r="A883" s="71">
        <v>39732</v>
      </c>
      <c r="D883" s="71"/>
      <c r="G883" s="71"/>
      <c r="I883" s="16">
        <v>95.733333333333334</v>
      </c>
      <c r="K883" s="16">
        <v>96.066666666666677</v>
      </c>
      <c r="L883" s="71"/>
      <c r="M883" s="71"/>
      <c r="N883" s="15">
        <v>159.72999999999999</v>
      </c>
      <c r="O883" s="15">
        <v>168.2</v>
      </c>
      <c r="Q883" s="15">
        <v>27.05</v>
      </c>
      <c r="R883" s="71"/>
      <c r="S883" s="71"/>
      <c r="T883" s="71"/>
      <c r="U883" s="71"/>
      <c r="W883" s="15">
        <v>103.05</v>
      </c>
      <c r="X883" s="71"/>
      <c r="Y883" s="71"/>
      <c r="Z883" s="71"/>
      <c r="AA883" s="71"/>
      <c r="AC883" s="71"/>
      <c r="AF883" s="15">
        <v>127</v>
      </c>
      <c r="BE883" s="71"/>
      <c r="BF883" s="71"/>
      <c r="BH883" s="15">
        <v>53.83</v>
      </c>
      <c r="BI883" s="71"/>
      <c r="BM883" s="15">
        <v>27.69</v>
      </c>
      <c r="BQ883" s="71"/>
      <c r="BX883" s="15">
        <v>47.33</v>
      </c>
      <c r="CA883" s="71"/>
      <c r="CD883" s="71"/>
      <c r="CE883" s="71"/>
      <c r="CF883" s="71"/>
      <c r="CG883" s="71"/>
      <c r="CI883" s="71"/>
      <c r="CJ883" s="15">
        <v>28</v>
      </c>
      <c r="CQ883" s="71"/>
      <c r="CR883" s="71"/>
      <c r="CS883" s="16">
        <v>99.2</v>
      </c>
      <c r="CT883" s="16">
        <v>98.9</v>
      </c>
    </row>
    <row r="884" spans="1:98">
      <c r="A884" s="71">
        <v>39739</v>
      </c>
      <c r="D884" s="71"/>
      <c r="G884" s="71"/>
      <c r="I884" s="16">
        <v>95.833333333333329</v>
      </c>
      <c r="K884" s="16">
        <v>95.333333333333329</v>
      </c>
      <c r="L884" s="71"/>
      <c r="M884" s="71"/>
      <c r="O884" s="15">
        <v>167</v>
      </c>
      <c r="Q884" s="15">
        <v>26.12</v>
      </c>
      <c r="R884" s="71"/>
      <c r="S884" s="71"/>
      <c r="T884" s="71"/>
      <c r="U884" s="71"/>
      <c r="W884" s="15">
        <v>102.5</v>
      </c>
      <c r="X884" s="71"/>
      <c r="Y884" s="71"/>
      <c r="Z884" s="71"/>
      <c r="AA884" s="71"/>
      <c r="AC884" s="71"/>
      <c r="AF884" s="15">
        <v>125</v>
      </c>
      <c r="BE884" s="71"/>
      <c r="BF884" s="71"/>
      <c r="BH884" s="15">
        <v>54.56</v>
      </c>
      <c r="BI884" s="71"/>
      <c r="BM884" s="15">
        <v>27.75</v>
      </c>
      <c r="BQ884" s="71"/>
      <c r="BX884" s="15">
        <v>48.63</v>
      </c>
      <c r="CA884" s="71"/>
      <c r="CD884" s="71"/>
      <c r="CE884" s="71"/>
      <c r="CF884" s="71"/>
      <c r="CG884" s="71"/>
      <c r="CI884" s="71"/>
      <c r="CJ884" s="15">
        <v>24</v>
      </c>
      <c r="CQ884" s="71"/>
      <c r="CR884" s="71"/>
      <c r="CS884" s="16">
        <v>98</v>
      </c>
      <c r="CT884" s="16">
        <v>98.5</v>
      </c>
    </row>
    <row r="885" spans="1:98">
      <c r="A885" s="71">
        <v>39746</v>
      </c>
      <c r="D885" s="71"/>
      <c r="G885" s="71"/>
      <c r="I885" s="16">
        <v>93.733333333333334</v>
      </c>
      <c r="K885" s="16">
        <v>94.1</v>
      </c>
      <c r="L885" s="71"/>
      <c r="M885" s="71"/>
      <c r="N885" s="15">
        <v>125</v>
      </c>
      <c r="O885" s="15">
        <v>167.53</v>
      </c>
      <c r="Q885" s="15">
        <v>25.59</v>
      </c>
      <c r="R885" s="71"/>
      <c r="S885" s="71"/>
      <c r="T885" s="71"/>
      <c r="U885" s="71"/>
      <c r="W885" s="15">
        <v>103.37</v>
      </c>
      <c r="X885" s="71"/>
      <c r="Y885" s="71"/>
      <c r="Z885" s="71"/>
      <c r="AA885" s="71"/>
      <c r="AC885" s="71"/>
      <c r="AF885" s="15">
        <v>125</v>
      </c>
      <c r="BE885" s="71"/>
      <c r="BF885" s="71"/>
      <c r="BH885" s="15">
        <v>54.31</v>
      </c>
      <c r="BI885" s="71"/>
      <c r="BM885" s="15">
        <v>28.59</v>
      </c>
      <c r="BQ885" s="71"/>
      <c r="BX885" s="15">
        <v>50.95</v>
      </c>
      <c r="CA885" s="71"/>
      <c r="CD885" s="71"/>
      <c r="CE885" s="71"/>
      <c r="CF885" s="71"/>
      <c r="CG885" s="71"/>
      <c r="CI885" s="71"/>
      <c r="CJ885" s="15">
        <v>25.55</v>
      </c>
      <c r="CQ885" s="71"/>
      <c r="CR885" s="71"/>
      <c r="CS885" s="16">
        <v>97.1</v>
      </c>
      <c r="CT885" s="16">
        <v>97.2</v>
      </c>
    </row>
    <row r="886" spans="1:98">
      <c r="A886" s="71">
        <v>39753</v>
      </c>
      <c r="D886" s="71"/>
      <c r="G886" s="71"/>
      <c r="I886" s="16">
        <v>89.673333333333332</v>
      </c>
      <c r="K886" s="16">
        <v>89.323333333333338</v>
      </c>
      <c r="L886" s="71"/>
      <c r="M886" s="71"/>
      <c r="N886" s="15">
        <v>149</v>
      </c>
      <c r="O886" s="15">
        <v>166</v>
      </c>
      <c r="Q886" s="15">
        <v>27.41</v>
      </c>
      <c r="R886" s="71"/>
      <c r="S886" s="71"/>
      <c r="T886" s="71"/>
      <c r="U886" s="71"/>
      <c r="W886" s="15">
        <v>103.06</v>
      </c>
      <c r="X886" s="71"/>
      <c r="Y886" s="71"/>
      <c r="Z886" s="71"/>
      <c r="AA886" s="71"/>
      <c r="AC886" s="71"/>
      <c r="AF886" s="15">
        <v>124.55</v>
      </c>
      <c r="BE886" s="71"/>
      <c r="BF886" s="71"/>
      <c r="BH886" s="15">
        <v>54.45</v>
      </c>
      <c r="BI886" s="71"/>
      <c r="BM886" s="15">
        <v>28</v>
      </c>
      <c r="BQ886" s="71"/>
      <c r="BX886" s="15">
        <v>52.03</v>
      </c>
      <c r="CA886" s="71"/>
      <c r="CD886" s="71"/>
      <c r="CE886" s="71"/>
      <c r="CF886" s="71"/>
      <c r="CG886" s="71"/>
      <c r="CI886" s="71"/>
      <c r="CJ886" s="15">
        <v>26.21</v>
      </c>
      <c r="CQ886" s="71"/>
      <c r="CR886" s="71"/>
      <c r="CS886" s="16">
        <v>93</v>
      </c>
      <c r="CT886" s="16">
        <v>93.4</v>
      </c>
    </row>
    <row r="887" spans="1:98">
      <c r="A887" s="71">
        <v>39760</v>
      </c>
      <c r="D887" s="71"/>
      <c r="G887" s="71"/>
      <c r="I887" s="16">
        <v>89.91</v>
      </c>
      <c r="K887" s="16">
        <v>88.666666666666671</v>
      </c>
      <c r="L887" s="71"/>
      <c r="M887" s="71"/>
      <c r="N887" s="15">
        <v>152.72</v>
      </c>
      <c r="Q887" s="15">
        <v>25.56</v>
      </c>
      <c r="R887" s="71"/>
      <c r="S887" s="71"/>
      <c r="T887" s="71"/>
      <c r="U887" s="71"/>
      <c r="W887" s="15">
        <v>103.17</v>
      </c>
      <c r="X887" s="71"/>
      <c r="Y887" s="71"/>
      <c r="Z887" s="71"/>
      <c r="AA887" s="71"/>
      <c r="AC887" s="71"/>
      <c r="BE887" s="71"/>
      <c r="BF887" s="71"/>
      <c r="BH887" s="15">
        <v>53.86</v>
      </c>
      <c r="BI887" s="71"/>
      <c r="BM887" s="15">
        <v>27.5</v>
      </c>
      <c r="BQ887" s="71"/>
      <c r="BX887" s="15">
        <v>52.27</v>
      </c>
      <c r="CA887" s="71"/>
      <c r="CD887" s="71"/>
      <c r="CE887" s="71"/>
      <c r="CF887" s="71"/>
      <c r="CG887" s="71"/>
      <c r="CI887" s="71"/>
      <c r="CJ887" s="15">
        <v>26.67</v>
      </c>
      <c r="CQ887" s="71"/>
      <c r="CR887" s="71"/>
      <c r="CS887" s="16">
        <v>94</v>
      </c>
      <c r="CT887" s="16">
        <v>90.9</v>
      </c>
    </row>
    <row r="888" spans="1:98">
      <c r="A888" s="71">
        <v>39767</v>
      </c>
      <c r="D888" s="71"/>
      <c r="G888" s="71"/>
      <c r="I888" s="16">
        <v>86.08</v>
      </c>
      <c r="K888" s="16">
        <v>85.53</v>
      </c>
      <c r="L888" s="71"/>
      <c r="M888" s="71"/>
      <c r="N888" s="15">
        <v>162</v>
      </c>
      <c r="O888" s="15">
        <v>169</v>
      </c>
      <c r="Q888" s="15">
        <v>24.77</v>
      </c>
      <c r="R888" s="71"/>
      <c r="S888" s="71"/>
      <c r="T888" s="71"/>
      <c r="U888" s="71"/>
      <c r="W888" s="15">
        <v>103.12</v>
      </c>
      <c r="X888" s="71"/>
      <c r="Y888" s="71"/>
      <c r="Z888" s="71"/>
      <c r="AA888" s="71"/>
      <c r="AC888" s="71"/>
      <c r="AF888" s="15">
        <v>118.8</v>
      </c>
      <c r="BE888" s="71"/>
      <c r="BF888" s="71"/>
      <c r="BH888" s="15">
        <v>54.65</v>
      </c>
      <c r="BI888" s="71"/>
      <c r="BM888" s="15">
        <v>25.19</v>
      </c>
      <c r="BQ888" s="71"/>
      <c r="BX888" s="15">
        <v>51.09</v>
      </c>
      <c r="CA888" s="71"/>
      <c r="CD888" s="71"/>
      <c r="CE888" s="71"/>
      <c r="CF888" s="71"/>
      <c r="CG888" s="71"/>
      <c r="CI888" s="71"/>
      <c r="CQ888" s="71"/>
      <c r="CR888" s="71"/>
      <c r="CS888" s="16">
        <v>91</v>
      </c>
      <c r="CT888" s="16">
        <v>90.5</v>
      </c>
    </row>
    <row r="889" spans="1:98">
      <c r="A889" s="71">
        <v>39774</v>
      </c>
      <c r="D889" s="71"/>
      <c r="G889" s="71"/>
      <c r="I889" s="16">
        <v>85.403333333333322</v>
      </c>
      <c r="K889" s="16">
        <v>83.166666666666671</v>
      </c>
      <c r="L889" s="71"/>
      <c r="M889" s="71"/>
      <c r="N889" s="15">
        <v>168.27</v>
      </c>
      <c r="O889" s="15">
        <v>169</v>
      </c>
      <c r="Q889" s="15">
        <v>24.46</v>
      </c>
      <c r="R889" s="71"/>
      <c r="S889" s="71"/>
      <c r="T889" s="71"/>
      <c r="U889" s="71"/>
      <c r="W889" s="15">
        <v>103</v>
      </c>
      <c r="X889" s="71"/>
      <c r="Y889" s="71"/>
      <c r="Z889" s="71"/>
      <c r="AA889" s="71"/>
      <c r="AC889" s="71"/>
      <c r="BE889" s="71"/>
      <c r="BF889" s="71"/>
      <c r="BH889" s="15">
        <v>54.63</v>
      </c>
      <c r="BI889" s="71"/>
      <c r="BM889" s="15">
        <v>23.8</v>
      </c>
      <c r="BQ889" s="71"/>
      <c r="BX889" s="15">
        <v>51.12</v>
      </c>
      <c r="CA889" s="71"/>
      <c r="CD889" s="71"/>
      <c r="CE889" s="71"/>
      <c r="CF889" s="71"/>
      <c r="CG889" s="71"/>
      <c r="CI889" s="71"/>
      <c r="CJ889" s="15">
        <v>26</v>
      </c>
      <c r="CQ889" s="71"/>
      <c r="CR889" s="71"/>
      <c r="CS889" s="16">
        <v>91.5</v>
      </c>
      <c r="CT889" s="16">
        <v>91.5</v>
      </c>
    </row>
    <row r="890" spans="1:98">
      <c r="A890" s="71">
        <v>39781</v>
      </c>
      <c r="D890" s="71"/>
      <c r="G890" s="71"/>
      <c r="I890" s="16">
        <v>80.65666666666668</v>
      </c>
      <c r="K890" s="16">
        <v>77.12</v>
      </c>
      <c r="L890" s="71"/>
      <c r="M890" s="71"/>
      <c r="O890" s="15">
        <v>149</v>
      </c>
      <c r="Q890" s="15">
        <v>26.88</v>
      </c>
      <c r="R890" s="71"/>
      <c r="S890" s="71"/>
      <c r="T890" s="71"/>
      <c r="U890" s="71"/>
      <c r="X890" s="71"/>
      <c r="Y890" s="71"/>
      <c r="Z890" s="71"/>
      <c r="AA890" s="71"/>
      <c r="AC890" s="71"/>
      <c r="BE890" s="71"/>
      <c r="BF890" s="71"/>
      <c r="BH890" s="15">
        <v>55.5</v>
      </c>
      <c r="BI890" s="71"/>
      <c r="BQ890" s="71"/>
      <c r="BX890" s="15">
        <v>51.36</v>
      </c>
      <c r="CA890" s="71"/>
      <c r="CD890" s="71"/>
      <c r="CE890" s="71"/>
      <c r="CF890" s="71"/>
      <c r="CG890" s="71"/>
      <c r="CI890" s="71"/>
      <c r="CJ890" s="15">
        <v>26</v>
      </c>
      <c r="CQ890" s="71"/>
      <c r="CR890" s="71"/>
      <c r="CS890" s="16">
        <v>83.79</v>
      </c>
      <c r="CT890" s="16">
        <v>80</v>
      </c>
    </row>
    <row r="891" spans="1:98">
      <c r="A891" s="71">
        <v>39788</v>
      </c>
      <c r="D891" s="71"/>
      <c r="G891" s="71"/>
      <c r="I891" s="16">
        <v>77.349999999999994</v>
      </c>
      <c r="K891" s="16">
        <v>75.566666666666663</v>
      </c>
      <c r="L891" s="71"/>
      <c r="M891" s="71"/>
      <c r="N891" s="15">
        <v>157.04</v>
      </c>
      <c r="O891" s="15">
        <v>153</v>
      </c>
      <c r="Q891" s="15">
        <v>24.87</v>
      </c>
      <c r="R891" s="71"/>
      <c r="S891" s="71"/>
      <c r="T891" s="71"/>
      <c r="U891" s="71"/>
      <c r="W891" s="15">
        <v>102.4</v>
      </c>
      <c r="X891" s="71"/>
      <c r="Y891" s="71"/>
      <c r="Z891" s="71"/>
      <c r="AA891" s="71"/>
      <c r="AC891" s="71"/>
      <c r="AF891" s="15">
        <v>117.33</v>
      </c>
      <c r="BE891" s="71"/>
      <c r="BF891" s="71"/>
      <c r="BH891" s="15">
        <v>53.71</v>
      </c>
      <c r="BI891" s="71"/>
      <c r="BM891" s="15">
        <v>26</v>
      </c>
      <c r="BQ891" s="71"/>
      <c r="BX891" s="15">
        <v>50.9</v>
      </c>
      <c r="CA891" s="71"/>
      <c r="CD891" s="71"/>
      <c r="CE891" s="71"/>
      <c r="CF891" s="71"/>
      <c r="CG891" s="71"/>
      <c r="CI891" s="71"/>
      <c r="CJ891" s="15">
        <v>26.05</v>
      </c>
      <c r="CQ891" s="71"/>
      <c r="CR891" s="71"/>
      <c r="CS891" s="16">
        <v>82</v>
      </c>
      <c r="CT891" s="16">
        <v>79.099999999999994</v>
      </c>
    </row>
    <row r="892" spans="1:98">
      <c r="A892" s="71">
        <v>39795</v>
      </c>
      <c r="D892" s="71"/>
      <c r="G892" s="71"/>
      <c r="I892" s="16">
        <v>72.766666666666666</v>
      </c>
      <c r="K892" s="16">
        <v>73.5</v>
      </c>
      <c r="L892" s="71"/>
      <c r="M892" s="71"/>
      <c r="N892" s="15">
        <v>160</v>
      </c>
      <c r="O892" s="15">
        <v>149.96</v>
      </c>
      <c r="Q892" s="15">
        <v>24.91</v>
      </c>
      <c r="R892" s="71"/>
      <c r="S892" s="71"/>
      <c r="T892" s="71"/>
      <c r="U892" s="71"/>
      <c r="W892" s="15">
        <v>102.42</v>
      </c>
      <c r="X892" s="71"/>
      <c r="Y892" s="71"/>
      <c r="Z892" s="71"/>
      <c r="AA892" s="71"/>
      <c r="AC892" s="71"/>
      <c r="AF892" s="15">
        <v>110</v>
      </c>
      <c r="BE892" s="71"/>
      <c r="BF892" s="71"/>
      <c r="BH892" s="15">
        <v>54.14</v>
      </c>
      <c r="BI892" s="71"/>
      <c r="BM892" s="15">
        <v>24.99</v>
      </c>
      <c r="BQ892" s="71"/>
      <c r="BX892" s="15">
        <v>50.34</v>
      </c>
      <c r="CA892" s="71"/>
      <c r="CD892" s="71"/>
      <c r="CE892" s="71"/>
      <c r="CF892" s="71"/>
      <c r="CG892" s="71"/>
      <c r="CI892" s="71"/>
      <c r="CQ892" s="71"/>
      <c r="CR892" s="71"/>
      <c r="CS892" s="16">
        <v>75</v>
      </c>
      <c r="CT892" s="16">
        <v>76.7</v>
      </c>
    </row>
    <row r="893" spans="1:98">
      <c r="A893" s="71">
        <v>39802</v>
      </c>
      <c r="D893" s="71"/>
      <c r="G893" s="71"/>
      <c r="I893" s="16">
        <v>72.516666666666666</v>
      </c>
      <c r="K893" s="16">
        <v>70.433333333333337</v>
      </c>
      <c r="L893" s="71"/>
      <c r="M893" s="71"/>
      <c r="O893" s="15">
        <v>135</v>
      </c>
      <c r="Q893" s="15">
        <v>25.33</v>
      </c>
      <c r="R893" s="71"/>
      <c r="S893" s="71"/>
      <c r="T893" s="71"/>
      <c r="U893" s="71"/>
      <c r="W893" s="15">
        <v>101</v>
      </c>
      <c r="X893" s="71"/>
      <c r="Y893" s="71"/>
      <c r="Z893" s="71"/>
      <c r="AA893" s="71"/>
      <c r="AC893" s="71"/>
      <c r="AF893" s="15">
        <v>111</v>
      </c>
      <c r="BE893" s="71"/>
      <c r="BF893" s="71"/>
      <c r="BH893" s="15">
        <v>54.8</v>
      </c>
      <c r="BI893" s="71"/>
      <c r="BM893" s="15">
        <v>28.2</v>
      </c>
      <c r="BQ893" s="71"/>
      <c r="BX893" s="15">
        <v>50.17</v>
      </c>
      <c r="CA893" s="71"/>
      <c r="CD893" s="71"/>
      <c r="CE893" s="71"/>
      <c r="CF893" s="71"/>
      <c r="CG893" s="71"/>
      <c r="CI893" s="71"/>
      <c r="CQ893" s="71"/>
      <c r="CR893" s="71"/>
      <c r="CS893" s="16">
        <v>72.900000000000006</v>
      </c>
      <c r="CT893" s="16">
        <v>72.7</v>
      </c>
    </row>
    <row r="894" spans="1:98">
      <c r="A894" s="71">
        <v>39809</v>
      </c>
      <c r="D894" s="71"/>
      <c r="G894" s="71"/>
      <c r="I894" s="16">
        <v>70.08</v>
      </c>
      <c r="K894" s="16">
        <v>69.74666666666667</v>
      </c>
      <c r="L894" s="71"/>
      <c r="M894" s="71"/>
      <c r="O894" s="15">
        <v>142</v>
      </c>
      <c r="Q894" s="15">
        <v>25.3</v>
      </c>
      <c r="R894" s="71"/>
      <c r="S894" s="71"/>
      <c r="T894" s="71"/>
      <c r="U894" s="71"/>
      <c r="W894" s="15">
        <v>103</v>
      </c>
      <c r="X894" s="71"/>
      <c r="Y894" s="71"/>
      <c r="Z894" s="71"/>
      <c r="AA894" s="71"/>
      <c r="AC894" s="71"/>
      <c r="AF894" s="15">
        <v>105</v>
      </c>
      <c r="BE894" s="71"/>
      <c r="BF894" s="71"/>
      <c r="BH894" s="15">
        <v>53</v>
      </c>
      <c r="BI894" s="71"/>
      <c r="BQ894" s="71"/>
      <c r="BX894" s="15">
        <v>48.33</v>
      </c>
      <c r="CA894" s="71"/>
      <c r="CD894" s="71"/>
      <c r="CE894" s="71"/>
      <c r="CF894" s="71"/>
      <c r="CG894" s="71"/>
      <c r="CI894" s="71"/>
      <c r="CJ894" s="15">
        <v>28.5</v>
      </c>
      <c r="CQ894" s="71"/>
      <c r="CR894" s="71"/>
      <c r="CS894" s="16">
        <v>72.33</v>
      </c>
      <c r="CT894" s="16">
        <v>71.83</v>
      </c>
    </row>
    <row r="895" spans="1:98">
      <c r="A895" s="71">
        <v>39816</v>
      </c>
      <c r="D895" s="71"/>
      <c r="G895" s="71"/>
      <c r="I895" s="16">
        <v>69.75</v>
      </c>
      <c r="K895" s="16">
        <v>69.25</v>
      </c>
      <c r="L895" s="71"/>
      <c r="M895" s="71"/>
      <c r="O895" s="15">
        <v>140</v>
      </c>
      <c r="Q895" s="15">
        <v>27.36</v>
      </c>
      <c r="R895" s="71"/>
      <c r="S895" s="71"/>
      <c r="T895" s="71"/>
      <c r="U895" s="71"/>
      <c r="X895" s="71"/>
      <c r="Y895" s="71"/>
      <c r="Z895" s="71"/>
      <c r="AA895" s="71"/>
      <c r="AC895" s="71"/>
      <c r="BE895" s="71"/>
      <c r="BF895" s="71"/>
      <c r="BH895" s="15">
        <v>55.67</v>
      </c>
      <c r="BI895" s="71"/>
      <c r="BQ895" s="71"/>
      <c r="BX895" s="15">
        <v>48.5</v>
      </c>
      <c r="CA895" s="71"/>
      <c r="CD895" s="71"/>
      <c r="CE895" s="71"/>
      <c r="CF895" s="71"/>
      <c r="CG895" s="71"/>
      <c r="CH895" s="15">
        <v>55.32</v>
      </c>
      <c r="CI895" s="71"/>
      <c r="CO895" s="15">
        <v>48.84</v>
      </c>
      <c r="CP895" s="15">
        <v>101</v>
      </c>
      <c r="CQ895" s="71"/>
      <c r="CR895" s="71"/>
      <c r="CS895" s="16">
        <v>72</v>
      </c>
      <c r="CT895" s="16">
        <v>71.5</v>
      </c>
    </row>
    <row r="896" spans="1:98">
      <c r="A896" s="71">
        <v>39823</v>
      </c>
      <c r="D896" s="71"/>
      <c r="G896" s="71"/>
      <c r="I896" s="16">
        <v>68.75</v>
      </c>
      <c r="K896" s="16">
        <v>68.25</v>
      </c>
      <c r="L896" s="71"/>
      <c r="M896" s="71"/>
      <c r="N896" s="15">
        <v>179</v>
      </c>
      <c r="O896" s="15">
        <v>137.36000000000001</v>
      </c>
      <c r="Q896" s="15">
        <v>25.65</v>
      </c>
      <c r="R896" s="71"/>
      <c r="S896" s="71"/>
      <c r="T896" s="71"/>
      <c r="U896" s="71"/>
      <c r="W896" s="15">
        <v>103</v>
      </c>
      <c r="X896" s="71"/>
      <c r="Y896" s="71"/>
      <c r="Z896" s="71"/>
      <c r="AA896" s="71"/>
      <c r="AC896" s="71"/>
      <c r="AF896" s="15">
        <v>112</v>
      </c>
      <c r="BE896" s="71"/>
      <c r="BF896" s="71"/>
      <c r="BH896" s="15">
        <v>55.79</v>
      </c>
      <c r="BI896" s="71"/>
      <c r="BM896" s="15">
        <v>28.25</v>
      </c>
      <c r="BQ896" s="71"/>
      <c r="BX896" s="15">
        <v>48.72</v>
      </c>
      <c r="CA896" s="71"/>
      <c r="CD896" s="71"/>
      <c r="CE896" s="71"/>
      <c r="CF896" s="71"/>
      <c r="CG896" s="71"/>
      <c r="CH896" s="15">
        <v>55.44</v>
      </c>
      <c r="CI896" s="71"/>
      <c r="CJ896" s="15">
        <v>43.94</v>
      </c>
      <c r="CO896" s="15">
        <v>52.33</v>
      </c>
      <c r="CP896" s="15">
        <v>28.5</v>
      </c>
      <c r="CQ896" s="71"/>
      <c r="CR896" s="71"/>
      <c r="CS896" s="16">
        <v>71.599999999999994</v>
      </c>
      <c r="CT896" s="16">
        <v>71.099999999999994</v>
      </c>
    </row>
    <row r="897" spans="1:98">
      <c r="A897" s="71">
        <v>39830</v>
      </c>
      <c r="D897" s="71"/>
      <c r="G897" s="71"/>
      <c r="I897" s="16">
        <v>66.58</v>
      </c>
      <c r="K897" s="16">
        <v>67</v>
      </c>
      <c r="L897" s="71"/>
      <c r="M897" s="71"/>
      <c r="N897" s="15">
        <v>152.75</v>
      </c>
      <c r="O897" s="15">
        <v>140.69</v>
      </c>
      <c r="Q897" s="15">
        <v>26.75</v>
      </c>
      <c r="R897" s="71"/>
      <c r="S897" s="71"/>
      <c r="T897" s="71"/>
      <c r="U897" s="71"/>
      <c r="W897" s="15">
        <v>102.9</v>
      </c>
      <c r="X897" s="71"/>
      <c r="Y897" s="71"/>
      <c r="Z897" s="71"/>
      <c r="AA897" s="71"/>
      <c r="AC897" s="71"/>
      <c r="AF897" s="15">
        <v>106</v>
      </c>
      <c r="BE897" s="71"/>
      <c r="BF897" s="71"/>
      <c r="BH897" s="15">
        <v>55.68</v>
      </c>
      <c r="BI897" s="71"/>
      <c r="BM897" s="15">
        <v>29.25</v>
      </c>
      <c r="BQ897" s="71"/>
      <c r="BX897" s="15">
        <v>50.66</v>
      </c>
      <c r="CA897" s="71"/>
      <c r="CD897" s="71"/>
      <c r="CE897" s="71"/>
      <c r="CF897" s="71"/>
      <c r="CG897" s="71"/>
      <c r="CH897" s="15">
        <v>54.29</v>
      </c>
      <c r="CI897" s="71"/>
      <c r="CO897" s="15">
        <v>54</v>
      </c>
      <c r="CP897" s="15">
        <v>100</v>
      </c>
      <c r="CQ897" s="71"/>
      <c r="CR897" s="71"/>
      <c r="CS897" s="16">
        <v>70</v>
      </c>
      <c r="CT897" s="16">
        <v>70</v>
      </c>
    </row>
    <row r="898" spans="1:98">
      <c r="A898" s="71">
        <v>39837</v>
      </c>
      <c r="D898" s="71"/>
      <c r="G898" s="71"/>
      <c r="I898" s="16">
        <v>65.8</v>
      </c>
      <c r="K898" s="16">
        <v>67.44</v>
      </c>
      <c r="L898" s="71"/>
      <c r="M898" s="71"/>
      <c r="N898" s="15">
        <v>156.5</v>
      </c>
      <c r="O898" s="15">
        <v>138.16</v>
      </c>
      <c r="Q898" s="15">
        <v>27.89</v>
      </c>
      <c r="R898" s="71"/>
      <c r="S898" s="71"/>
      <c r="T898" s="71"/>
      <c r="U898" s="71"/>
      <c r="W898" s="15">
        <v>102.85</v>
      </c>
      <c r="X898" s="71"/>
      <c r="Y898" s="71"/>
      <c r="Z898" s="71"/>
      <c r="AA898" s="71"/>
      <c r="AC898" s="71"/>
      <c r="BE898" s="71"/>
      <c r="BF898" s="71"/>
      <c r="BH898" s="15">
        <v>56.32</v>
      </c>
      <c r="BI898" s="71"/>
      <c r="BM898" s="15">
        <v>29.75</v>
      </c>
      <c r="BQ898" s="71"/>
      <c r="BX898" s="15">
        <v>50.58</v>
      </c>
      <c r="CA898" s="71"/>
      <c r="CD898" s="71"/>
      <c r="CE898" s="71"/>
      <c r="CF898" s="71"/>
      <c r="CG898" s="71"/>
      <c r="CH898" s="15">
        <v>56.25</v>
      </c>
      <c r="CI898" s="71"/>
      <c r="CJ898" s="15">
        <v>29.5</v>
      </c>
      <c r="CO898" s="15">
        <v>57.2</v>
      </c>
      <c r="CP898" s="15">
        <v>103</v>
      </c>
      <c r="CQ898" s="71"/>
      <c r="CR898" s="71"/>
      <c r="CS898" s="16">
        <v>75</v>
      </c>
      <c r="CT898" s="16">
        <v>71.25</v>
      </c>
    </row>
    <row r="899" spans="1:98">
      <c r="A899" s="71">
        <v>39844</v>
      </c>
      <c r="D899" s="71"/>
      <c r="G899" s="71"/>
      <c r="I899" s="16">
        <v>69</v>
      </c>
      <c r="K899" s="16">
        <v>69</v>
      </c>
      <c r="L899" s="71"/>
      <c r="M899" s="71"/>
      <c r="N899" s="15">
        <v>161</v>
      </c>
      <c r="O899" s="15">
        <v>134.62</v>
      </c>
      <c r="Q899" s="15">
        <v>27.88</v>
      </c>
      <c r="R899" s="71"/>
      <c r="S899" s="71"/>
      <c r="T899" s="71"/>
      <c r="U899" s="71"/>
      <c r="X899" s="71"/>
      <c r="Y899" s="71"/>
      <c r="Z899" s="71"/>
      <c r="AA899" s="71"/>
      <c r="AC899" s="71"/>
      <c r="AE899" s="15">
        <v>106</v>
      </c>
      <c r="AF899" s="15">
        <v>108</v>
      </c>
      <c r="BE899" s="71"/>
      <c r="BF899" s="71"/>
      <c r="BH899" s="15">
        <v>59.64</v>
      </c>
      <c r="BI899" s="71"/>
      <c r="BM899" s="15">
        <v>29</v>
      </c>
      <c r="BQ899" s="71"/>
      <c r="BX899" s="15">
        <v>49.85</v>
      </c>
      <c r="CA899" s="71"/>
      <c r="CD899" s="71"/>
      <c r="CE899" s="71"/>
      <c r="CF899" s="71"/>
      <c r="CG899" s="71"/>
      <c r="CI899" s="71"/>
      <c r="CO899" s="15">
        <v>59</v>
      </c>
      <c r="CP899" s="15">
        <v>101</v>
      </c>
      <c r="CQ899" s="71"/>
      <c r="CR899" s="71"/>
      <c r="CS899" s="16">
        <v>72</v>
      </c>
      <c r="CT899" s="16">
        <v>72</v>
      </c>
    </row>
    <row r="900" spans="1:98">
      <c r="A900" s="71">
        <v>39851</v>
      </c>
      <c r="D900" s="71"/>
      <c r="G900" s="71"/>
      <c r="I900" s="16">
        <v>69.7</v>
      </c>
      <c r="K900" s="16">
        <v>64.930000000000007</v>
      </c>
      <c r="L900" s="71"/>
      <c r="M900" s="71"/>
      <c r="N900" s="15">
        <v>126.68</v>
      </c>
      <c r="O900" s="15">
        <v>134.5</v>
      </c>
      <c r="Q900" s="15">
        <v>27.62</v>
      </c>
      <c r="R900" s="71"/>
      <c r="S900" s="71"/>
      <c r="T900" s="71"/>
      <c r="U900" s="71"/>
      <c r="W900" s="15">
        <v>103.18</v>
      </c>
      <c r="X900" s="71"/>
      <c r="Y900" s="71"/>
      <c r="Z900" s="71"/>
      <c r="AA900" s="71"/>
      <c r="AC900" s="71"/>
      <c r="AE900" s="15">
        <v>105</v>
      </c>
      <c r="AF900" s="15">
        <v>107.63</v>
      </c>
      <c r="BE900" s="71"/>
      <c r="BF900" s="71"/>
      <c r="BH900" s="15">
        <v>60.25</v>
      </c>
      <c r="BI900" s="71"/>
      <c r="BM900" s="15">
        <v>28.26</v>
      </c>
      <c r="BQ900" s="71"/>
      <c r="BX900" s="15">
        <v>50.05</v>
      </c>
      <c r="CA900" s="71"/>
      <c r="CD900" s="71"/>
      <c r="CE900" s="71"/>
      <c r="CF900" s="71"/>
      <c r="CG900" s="71"/>
      <c r="CI900" s="71"/>
      <c r="CP900" s="15">
        <v>101</v>
      </c>
      <c r="CQ900" s="71"/>
      <c r="CR900" s="71"/>
      <c r="CS900" s="16">
        <v>72.7</v>
      </c>
      <c r="CT900" s="16">
        <v>72.7</v>
      </c>
    </row>
    <row r="901" spans="1:98">
      <c r="A901" s="71">
        <v>39858</v>
      </c>
      <c r="D901" s="71"/>
      <c r="G901" s="71"/>
      <c r="I901" s="16">
        <v>71.67</v>
      </c>
      <c r="K901" s="16">
        <v>71.55</v>
      </c>
      <c r="L901" s="71"/>
      <c r="M901" s="71"/>
      <c r="O901" s="15">
        <v>133</v>
      </c>
      <c r="Q901" s="15">
        <v>27.97</v>
      </c>
      <c r="R901" s="71"/>
      <c r="S901" s="71"/>
      <c r="T901" s="71"/>
      <c r="U901" s="71"/>
      <c r="W901" s="15">
        <v>102.73</v>
      </c>
      <c r="X901" s="71"/>
      <c r="Y901" s="71"/>
      <c r="Z901" s="71"/>
      <c r="AA901" s="71"/>
      <c r="AC901" s="71"/>
      <c r="BE901" s="71"/>
      <c r="BF901" s="71"/>
      <c r="BH901" s="15">
        <v>61.24</v>
      </c>
      <c r="BI901" s="71"/>
      <c r="BM901" s="15">
        <v>29.8</v>
      </c>
      <c r="BQ901" s="71"/>
      <c r="BX901" s="15">
        <v>48.65</v>
      </c>
      <c r="CA901" s="71"/>
      <c r="CD901" s="71"/>
      <c r="CE901" s="71"/>
      <c r="CF901" s="71"/>
      <c r="CG901" s="71"/>
      <c r="CH901" s="15">
        <v>63.21</v>
      </c>
      <c r="CI901" s="71"/>
      <c r="CP901" s="15">
        <v>102.19</v>
      </c>
      <c r="CQ901" s="71"/>
      <c r="CR901" s="71"/>
      <c r="CS901" s="16">
        <v>75</v>
      </c>
      <c r="CT901" s="16">
        <v>75</v>
      </c>
    </row>
    <row r="902" spans="1:98">
      <c r="A902" s="71">
        <v>39865</v>
      </c>
      <c r="D902" s="71"/>
      <c r="G902" s="71"/>
      <c r="I902" s="16">
        <v>72.98</v>
      </c>
      <c r="K902" s="16">
        <v>72.650000000000006</v>
      </c>
      <c r="L902" s="71"/>
      <c r="M902" s="71"/>
      <c r="N902" s="15">
        <v>143.06</v>
      </c>
      <c r="O902" s="15">
        <v>133.44</v>
      </c>
      <c r="Q902" s="15">
        <v>29.3</v>
      </c>
      <c r="R902" s="71"/>
      <c r="S902" s="71"/>
      <c r="T902" s="71"/>
      <c r="U902" s="71"/>
      <c r="W902" s="15">
        <v>103</v>
      </c>
      <c r="X902" s="71"/>
      <c r="Y902" s="71"/>
      <c r="Z902" s="71"/>
      <c r="AA902" s="71"/>
      <c r="AC902" s="71"/>
      <c r="AF902" s="15">
        <v>99</v>
      </c>
      <c r="BE902" s="71"/>
      <c r="BF902" s="71"/>
      <c r="BH902" s="15">
        <v>62.71</v>
      </c>
      <c r="BI902" s="71"/>
      <c r="BM902" s="15">
        <v>33.33</v>
      </c>
      <c r="BQ902" s="71"/>
      <c r="BX902" s="15">
        <v>48.82</v>
      </c>
      <c r="CA902" s="71"/>
      <c r="CD902" s="71"/>
      <c r="CE902" s="71"/>
      <c r="CF902" s="71"/>
      <c r="CG902" s="71"/>
      <c r="CH902" s="15">
        <v>64.05</v>
      </c>
      <c r="CI902" s="71"/>
      <c r="CJ902" s="15">
        <v>30.33</v>
      </c>
      <c r="CP902" s="15">
        <v>102.05</v>
      </c>
      <c r="CQ902" s="71"/>
      <c r="CR902" s="71"/>
      <c r="CS902" s="16">
        <v>77.67</v>
      </c>
      <c r="CT902" s="16">
        <v>77.37</v>
      </c>
    </row>
    <row r="903" spans="1:98">
      <c r="A903" s="71">
        <v>39872</v>
      </c>
      <c r="D903" s="71"/>
      <c r="G903" s="71"/>
      <c r="I903" s="16">
        <v>69.5</v>
      </c>
      <c r="K903" s="16">
        <v>70.25</v>
      </c>
      <c r="L903" s="71"/>
      <c r="M903" s="71"/>
      <c r="N903" s="15">
        <v>132</v>
      </c>
      <c r="O903" s="15">
        <v>128.46</v>
      </c>
      <c r="Q903" s="15">
        <v>34.880000000000003</v>
      </c>
      <c r="R903" s="71"/>
      <c r="S903" s="71"/>
      <c r="T903" s="71"/>
      <c r="U903" s="71"/>
      <c r="W903" s="15">
        <v>102.5</v>
      </c>
      <c r="X903" s="71"/>
      <c r="Y903" s="71"/>
      <c r="Z903" s="71"/>
      <c r="AA903" s="71"/>
      <c r="AC903" s="71"/>
      <c r="BE903" s="71"/>
      <c r="BF903" s="71"/>
      <c r="BH903" s="15">
        <v>61.7</v>
      </c>
      <c r="BI903" s="71"/>
      <c r="BM903" s="15">
        <v>35.33</v>
      </c>
      <c r="BQ903" s="71"/>
      <c r="BX903" s="15">
        <v>50.8</v>
      </c>
      <c r="CA903" s="71"/>
      <c r="CD903" s="71"/>
      <c r="CE903" s="71"/>
      <c r="CF903" s="71"/>
      <c r="CG903" s="71"/>
      <c r="CH903" s="15">
        <v>67</v>
      </c>
      <c r="CI903" s="71"/>
      <c r="CO903" s="15">
        <v>60</v>
      </c>
      <c r="CP903" s="15">
        <v>100.38</v>
      </c>
      <c r="CQ903" s="71"/>
      <c r="CR903" s="71"/>
      <c r="CS903" s="16">
        <v>75</v>
      </c>
      <c r="CT903" s="16">
        <v>75.25</v>
      </c>
    </row>
    <row r="904" spans="1:98">
      <c r="A904" s="71">
        <v>39879</v>
      </c>
      <c r="D904" s="71"/>
      <c r="G904" s="71"/>
      <c r="I904" s="16">
        <v>73</v>
      </c>
      <c r="K904" s="16">
        <v>72.39</v>
      </c>
      <c r="L904" s="71"/>
      <c r="M904" s="71"/>
      <c r="N904" s="15">
        <v>140</v>
      </c>
      <c r="O904" s="15">
        <v>126.63</v>
      </c>
      <c r="Q904" s="15">
        <v>36.380000000000003</v>
      </c>
      <c r="R904" s="71"/>
      <c r="S904" s="71"/>
      <c r="T904" s="71"/>
      <c r="U904" s="71"/>
      <c r="W904" s="15">
        <v>101</v>
      </c>
      <c r="X904" s="71"/>
      <c r="Y904" s="71"/>
      <c r="Z904" s="71"/>
      <c r="AA904" s="71"/>
      <c r="AC904" s="71"/>
      <c r="AE904" s="15">
        <v>95</v>
      </c>
      <c r="AF904" s="15">
        <v>99.1</v>
      </c>
      <c r="BE904" s="71"/>
      <c r="BF904" s="71"/>
      <c r="BH904" s="15">
        <v>63.14</v>
      </c>
      <c r="BI904" s="71"/>
      <c r="BQ904" s="71"/>
      <c r="BX904" s="15">
        <v>50.55</v>
      </c>
      <c r="CA904" s="71"/>
      <c r="CD904" s="71"/>
      <c r="CE904" s="71"/>
      <c r="CF904" s="71"/>
      <c r="CG904" s="71"/>
      <c r="CH904" s="15">
        <v>66.8</v>
      </c>
      <c r="CI904" s="71"/>
      <c r="CJ904" s="15">
        <v>38</v>
      </c>
      <c r="CQ904" s="71"/>
      <c r="CR904" s="71"/>
      <c r="CS904" s="16">
        <v>75</v>
      </c>
      <c r="CT904" s="16">
        <v>74.5</v>
      </c>
    </row>
    <row r="905" spans="1:98">
      <c r="A905" s="71">
        <v>39886</v>
      </c>
      <c r="D905" s="71"/>
      <c r="G905" s="71"/>
      <c r="I905" s="16">
        <v>72.180000000000007</v>
      </c>
      <c r="K905" s="16">
        <v>72.400000000000006</v>
      </c>
      <c r="L905" s="71"/>
      <c r="M905" s="71"/>
      <c r="N905" s="15">
        <v>179</v>
      </c>
      <c r="O905" s="15">
        <v>127.6</v>
      </c>
      <c r="Q905" s="15">
        <v>38.44</v>
      </c>
      <c r="R905" s="71"/>
      <c r="S905" s="71"/>
      <c r="T905" s="71"/>
      <c r="U905" s="71"/>
      <c r="X905" s="71"/>
      <c r="Y905" s="71"/>
      <c r="Z905" s="71"/>
      <c r="AA905" s="71"/>
      <c r="AC905" s="71"/>
      <c r="AE905" s="15">
        <v>95</v>
      </c>
      <c r="AF905" s="15">
        <v>99</v>
      </c>
      <c r="BE905" s="71"/>
      <c r="BF905" s="71"/>
      <c r="BH905" s="15">
        <v>61.89</v>
      </c>
      <c r="BI905" s="71"/>
      <c r="BM905" s="15">
        <v>38</v>
      </c>
      <c r="BQ905" s="71"/>
      <c r="BX905" s="15">
        <v>51.22</v>
      </c>
      <c r="CA905" s="71"/>
      <c r="CD905" s="71"/>
      <c r="CE905" s="71"/>
      <c r="CF905" s="71"/>
      <c r="CG905" s="71"/>
      <c r="CH905" s="15">
        <v>63</v>
      </c>
      <c r="CI905" s="71"/>
      <c r="CP905" s="15">
        <v>95</v>
      </c>
      <c r="CQ905" s="71"/>
      <c r="CR905" s="71"/>
      <c r="CS905" s="16">
        <v>74.5</v>
      </c>
      <c r="CT905" s="16">
        <v>74.5</v>
      </c>
    </row>
    <row r="906" spans="1:98">
      <c r="A906" s="71">
        <v>39893</v>
      </c>
      <c r="D906" s="71"/>
      <c r="G906" s="71"/>
      <c r="I906" s="16">
        <v>72.33</v>
      </c>
      <c r="K906" s="16">
        <v>72.33</v>
      </c>
      <c r="L906" s="71"/>
      <c r="M906" s="71"/>
      <c r="O906" s="15">
        <v>125.77</v>
      </c>
      <c r="Q906" s="15">
        <v>38.090000000000003</v>
      </c>
      <c r="R906" s="71"/>
      <c r="S906" s="71"/>
      <c r="T906" s="71"/>
      <c r="U906" s="71"/>
      <c r="W906" s="15">
        <v>95.15</v>
      </c>
      <c r="X906" s="71"/>
      <c r="Y906" s="71"/>
      <c r="Z906" s="71"/>
      <c r="AA906" s="71"/>
      <c r="AC906" s="71"/>
      <c r="AE906" s="15">
        <v>90</v>
      </c>
      <c r="BE906" s="71"/>
      <c r="BF906" s="71"/>
      <c r="BH906" s="15">
        <v>61.74</v>
      </c>
      <c r="BI906" s="71"/>
      <c r="BM906" s="15">
        <v>39.799999999999997</v>
      </c>
      <c r="BQ906" s="71"/>
      <c r="BX906" s="15">
        <v>47.63</v>
      </c>
      <c r="CA906" s="71"/>
      <c r="CD906" s="71"/>
      <c r="CE906" s="71"/>
      <c r="CF906" s="71"/>
      <c r="CG906" s="71"/>
      <c r="CH906" s="15">
        <v>67</v>
      </c>
      <c r="CI906" s="71"/>
      <c r="CO906" s="15">
        <v>65</v>
      </c>
      <c r="CP906" s="15">
        <v>92.98</v>
      </c>
      <c r="CQ906" s="71"/>
      <c r="CR906" s="71"/>
      <c r="CS906" s="16">
        <v>75.5</v>
      </c>
      <c r="CT906" s="16">
        <v>75.5</v>
      </c>
    </row>
    <row r="907" spans="1:98">
      <c r="A907" s="71">
        <v>39900</v>
      </c>
      <c r="D907" s="71"/>
      <c r="G907" s="71"/>
      <c r="I907" s="16">
        <v>72.25</v>
      </c>
      <c r="K907" s="16">
        <v>72.33</v>
      </c>
      <c r="L907" s="71"/>
      <c r="M907" s="71"/>
      <c r="N907" s="15">
        <v>167</v>
      </c>
      <c r="O907" s="15">
        <v>120</v>
      </c>
      <c r="Q907" s="15">
        <v>39.1</v>
      </c>
      <c r="R907" s="71"/>
      <c r="S907" s="71"/>
      <c r="T907" s="71"/>
      <c r="U907" s="71"/>
      <c r="W907" s="15">
        <v>96.7</v>
      </c>
      <c r="X907" s="71"/>
      <c r="Y907" s="71"/>
      <c r="Z907" s="71"/>
      <c r="AA907" s="71"/>
      <c r="AC907" s="71"/>
      <c r="AF907" s="15">
        <v>99</v>
      </c>
      <c r="BE907" s="71"/>
      <c r="BF907" s="71"/>
      <c r="BH907" s="15">
        <v>62.59</v>
      </c>
      <c r="BI907" s="71"/>
      <c r="BM907" s="15">
        <v>40</v>
      </c>
      <c r="BQ907" s="71"/>
      <c r="BX907" s="15">
        <v>50.41</v>
      </c>
      <c r="CA907" s="71"/>
      <c r="CD907" s="71"/>
      <c r="CE907" s="71"/>
      <c r="CF907" s="71"/>
      <c r="CG907" s="71"/>
      <c r="CH907" s="15">
        <v>66</v>
      </c>
      <c r="CI907" s="71"/>
      <c r="CP907" s="15">
        <v>98.47</v>
      </c>
      <c r="CQ907" s="71"/>
      <c r="CR907" s="71"/>
      <c r="CS907" s="16">
        <v>75.25</v>
      </c>
      <c r="CT907" s="16">
        <v>75.5</v>
      </c>
    </row>
    <row r="908" spans="1:98">
      <c r="A908" s="71">
        <v>39907</v>
      </c>
      <c r="D908" s="71"/>
      <c r="G908" s="71"/>
      <c r="I908" s="16">
        <v>74.2</v>
      </c>
      <c r="K908" s="16">
        <v>72.67</v>
      </c>
      <c r="L908" s="71"/>
      <c r="M908" s="71"/>
      <c r="O908" s="15">
        <v>122.5</v>
      </c>
      <c r="Q908" s="15">
        <v>39.54</v>
      </c>
      <c r="R908" s="71"/>
      <c r="S908" s="71"/>
      <c r="T908" s="71"/>
      <c r="U908" s="71"/>
      <c r="W908" s="15">
        <v>95.61</v>
      </c>
      <c r="X908" s="71"/>
      <c r="Y908" s="71"/>
      <c r="Z908" s="71"/>
      <c r="AA908" s="71"/>
      <c r="AC908" s="71"/>
      <c r="AE908" s="15">
        <v>90</v>
      </c>
      <c r="BE908" s="71"/>
      <c r="BF908" s="71"/>
      <c r="BH908" s="15">
        <v>65.040000000000006</v>
      </c>
      <c r="BI908" s="71"/>
      <c r="BQ908" s="71"/>
      <c r="BX908" s="15">
        <v>49.03</v>
      </c>
      <c r="CA908" s="71"/>
      <c r="CD908" s="71"/>
      <c r="CE908" s="71"/>
      <c r="CF908" s="71"/>
      <c r="CG908" s="71"/>
      <c r="CH908" s="15">
        <v>64.88</v>
      </c>
      <c r="CI908" s="71"/>
      <c r="CP908" s="15">
        <v>96</v>
      </c>
      <c r="CQ908" s="71"/>
      <c r="CR908" s="71"/>
      <c r="CS908" s="16">
        <v>77.069999999999993</v>
      </c>
      <c r="CT908" s="16">
        <v>76.5</v>
      </c>
    </row>
    <row r="909" spans="1:98">
      <c r="A909" s="71">
        <v>39914</v>
      </c>
      <c r="D909" s="71"/>
      <c r="G909" s="71"/>
      <c r="I909" s="16">
        <v>72.92</v>
      </c>
      <c r="K909" s="16">
        <v>72.67</v>
      </c>
      <c r="L909" s="71"/>
      <c r="M909" s="71"/>
      <c r="O909" s="15">
        <v>120.33</v>
      </c>
      <c r="Q909" s="15">
        <v>40.450000000000003</v>
      </c>
      <c r="R909" s="71"/>
      <c r="S909" s="71"/>
      <c r="T909" s="71"/>
      <c r="U909" s="71"/>
      <c r="W909" s="15">
        <v>94.75</v>
      </c>
      <c r="X909" s="71"/>
      <c r="Y909" s="71"/>
      <c r="Z909" s="71"/>
      <c r="AA909" s="71"/>
      <c r="AC909" s="71"/>
      <c r="AF909" s="15">
        <v>102.33</v>
      </c>
      <c r="BE909" s="71"/>
      <c r="BF909" s="71"/>
      <c r="BH909" s="15">
        <v>64.62</v>
      </c>
      <c r="BI909" s="71"/>
      <c r="BQ909" s="71"/>
      <c r="BX909" s="15">
        <v>50.82</v>
      </c>
      <c r="CA909" s="71"/>
      <c r="CD909" s="71"/>
      <c r="CE909" s="71"/>
      <c r="CF909" s="71"/>
      <c r="CG909" s="71"/>
      <c r="CH909" s="15">
        <v>64.14</v>
      </c>
      <c r="CI909" s="71"/>
      <c r="CO909" s="15">
        <v>66</v>
      </c>
      <c r="CP909" s="15">
        <v>93.5</v>
      </c>
      <c r="CQ909" s="71"/>
      <c r="CR909" s="71"/>
      <c r="CS909" s="16">
        <v>76</v>
      </c>
      <c r="CT909" s="16">
        <v>76</v>
      </c>
    </row>
    <row r="910" spans="1:98">
      <c r="A910" s="71">
        <v>39921</v>
      </c>
      <c r="D910" s="71"/>
      <c r="G910" s="71"/>
      <c r="I910" s="16">
        <v>72.92</v>
      </c>
      <c r="K910" s="16">
        <v>72.67</v>
      </c>
      <c r="L910" s="71"/>
      <c r="M910" s="71"/>
      <c r="O910" s="15">
        <v>124.55</v>
      </c>
      <c r="Q910" s="15">
        <v>41.01</v>
      </c>
      <c r="R910" s="71"/>
      <c r="S910" s="71"/>
      <c r="T910" s="71"/>
      <c r="U910" s="71"/>
      <c r="W910" s="15">
        <v>94</v>
      </c>
      <c r="X910" s="71"/>
      <c r="Y910" s="71"/>
      <c r="Z910" s="71"/>
      <c r="AA910" s="71"/>
      <c r="AC910" s="71"/>
      <c r="AF910" s="15">
        <v>99.5</v>
      </c>
      <c r="BE910" s="71"/>
      <c r="BF910" s="71"/>
      <c r="BH910" s="15">
        <v>64.430000000000007</v>
      </c>
      <c r="BI910" s="71"/>
      <c r="BQ910" s="71"/>
      <c r="BX910" s="15">
        <v>50.38</v>
      </c>
      <c r="CA910" s="71"/>
      <c r="CD910" s="71"/>
      <c r="CE910" s="71"/>
      <c r="CF910" s="71"/>
      <c r="CG910" s="71"/>
      <c r="CH910" s="15">
        <v>65.33</v>
      </c>
      <c r="CI910" s="71"/>
      <c r="CO910" s="15">
        <v>70</v>
      </c>
      <c r="CP910" s="15">
        <v>95</v>
      </c>
      <c r="CQ910" s="71"/>
      <c r="CR910" s="71"/>
      <c r="CS910" s="16">
        <v>76</v>
      </c>
      <c r="CT910" s="16">
        <v>76</v>
      </c>
    </row>
    <row r="911" spans="1:98">
      <c r="A911" s="71">
        <v>39928</v>
      </c>
      <c r="D911" s="71"/>
      <c r="G911" s="71"/>
      <c r="I911" s="16">
        <v>74.3</v>
      </c>
      <c r="K911" s="16">
        <v>74.37</v>
      </c>
      <c r="L911" s="71"/>
      <c r="M911" s="71"/>
      <c r="N911" s="15">
        <v>179</v>
      </c>
      <c r="O911" s="15">
        <v>126.71</v>
      </c>
      <c r="P911" s="15">
        <v>62.47</v>
      </c>
      <c r="Q911" s="15">
        <v>44.51</v>
      </c>
      <c r="R911" s="71"/>
      <c r="S911" s="71"/>
      <c r="T911" s="71"/>
      <c r="U911" s="71"/>
      <c r="W911" s="15">
        <v>93.76</v>
      </c>
      <c r="X911" s="71"/>
      <c r="Y911" s="71"/>
      <c r="Z911" s="71"/>
      <c r="AA911" s="71"/>
      <c r="AC911" s="71"/>
      <c r="AE911" s="15">
        <v>99</v>
      </c>
      <c r="AF911" s="15">
        <v>106.33</v>
      </c>
      <c r="BE911" s="71"/>
      <c r="BF911" s="71"/>
      <c r="BG911" s="15">
        <v>66.75</v>
      </c>
      <c r="BH911" s="15">
        <v>65.55</v>
      </c>
      <c r="BI911" s="71"/>
      <c r="BM911" s="15">
        <v>42.67</v>
      </c>
      <c r="BQ911" s="71"/>
      <c r="BW911" s="15">
        <v>49.18</v>
      </c>
      <c r="BX911" s="15">
        <v>51.83</v>
      </c>
      <c r="CA911" s="71"/>
      <c r="CD911" s="71"/>
      <c r="CE911" s="71"/>
      <c r="CF911" s="71"/>
      <c r="CG911" s="71"/>
      <c r="CH911" s="15">
        <v>66.89</v>
      </c>
      <c r="CI911" s="71"/>
      <c r="CO911" s="15">
        <v>71</v>
      </c>
      <c r="CP911" s="15">
        <v>89.26</v>
      </c>
      <c r="CQ911" s="71"/>
      <c r="CR911" s="71"/>
      <c r="CS911" s="16">
        <v>77</v>
      </c>
      <c r="CT911" s="16">
        <v>77.290000000000006</v>
      </c>
    </row>
    <row r="912" spans="1:98">
      <c r="A912" s="71">
        <v>39935</v>
      </c>
      <c r="D912" s="71"/>
      <c r="G912" s="71"/>
      <c r="I912" s="16">
        <v>76</v>
      </c>
      <c r="K912" s="16">
        <v>74</v>
      </c>
      <c r="L912" s="71"/>
      <c r="M912" s="71"/>
      <c r="N912" s="15">
        <v>157.97</v>
      </c>
      <c r="O912" s="15">
        <v>124.19</v>
      </c>
      <c r="P912" s="15">
        <v>62.69</v>
      </c>
      <c r="Q912" s="15">
        <v>45.97</v>
      </c>
      <c r="R912" s="71"/>
      <c r="S912" s="71"/>
      <c r="T912" s="71"/>
      <c r="U912" s="71"/>
      <c r="W912" s="15">
        <v>93.47</v>
      </c>
      <c r="X912" s="71"/>
      <c r="Y912" s="71"/>
      <c r="Z912" s="71"/>
      <c r="AA912" s="71"/>
      <c r="AC912" s="71"/>
      <c r="AF912" s="15">
        <v>106</v>
      </c>
      <c r="BE912" s="71"/>
      <c r="BF912" s="71"/>
      <c r="BG912" s="15">
        <v>63.45</v>
      </c>
      <c r="BH912" s="15">
        <v>63.54</v>
      </c>
      <c r="BI912" s="71"/>
      <c r="BQ912" s="71"/>
      <c r="BW912" s="15">
        <v>47.69</v>
      </c>
      <c r="BX912" s="15">
        <v>51.48</v>
      </c>
      <c r="CA912" s="71"/>
      <c r="CD912" s="71"/>
      <c r="CE912" s="71"/>
      <c r="CF912" s="71"/>
      <c r="CG912" s="71"/>
      <c r="CH912" s="15">
        <v>66.73</v>
      </c>
      <c r="CI912" s="71"/>
      <c r="CP912" s="15">
        <v>90.33</v>
      </c>
      <c r="CQ912" s="71"/>
      <c r="CR912" s="71"/>
      <c r="CS912" s="16">
        <v>77.5</v>
      </c>
      <c r="CT912" s="16">
        <v>77.5</v>
      </c>
    </row>
    <row r="913" spans="1:98">
      <c r="A913" s="71">
        <v>39942</v>
      </c>
      <c r="D913" s="71"/>
      <c r="G913" s="71"/>
      <c r="I913" s="16">
        <v>76.099999999999994</v>
      </c>
      <c r="K913" s="16">
        <v>79</v>
      </c>
      <c r="L913" s="71"/>
      <c r="M913" s="71"/>
      <c r="N913" s="15">
        <v>162</v>
      </c>
      <c r="O913" s="15">
        <v>124.62</v>
      </c>
      <c r="P913" s="15">
        <v>63.08</v>
      </c>
      <c r="Q913" s="15">
        <v>50.08</v>
      </c>
      <c r="R913" s="71"/>
      <c r="S913" s="71"/>
      <c r="T913" s="71"/>
      <c r="U913" s="71"/>
      <c r="W913" s="15">
        <v>94</v>
      </c>
      <c r="X913" s="71"/>
      <c r="Y913" s="71"/>
      <c r="Z913" s="71"/>
      <c r="AA913" s="71"/>
      <c r="AC913" s="71"/>
      <c r="AF913" s="15">
        <v>117.07</v>
      </c>
      <c r="BE913" s="71"/>
      <c r="BF913" s="71"/>
      <c r="BG913" s="15">
        <v>61.83</v>
      </c>
      <c r="BH913" s="15">
        <v>65.3</v>
      </c>
      <c r="BI913" s="71"/>
      <c r="BQ913" s="71"/>
      <c r="BW913" s="15">
        <v>55.68</v>
      </c>
      <c r="BX913" s="15">
        <v>58.5</v>
      </c>
      <c r="CA913" s="71"/>
      <c r="CD913" s="71"/>
      <c r="CE913" s="71"/>
      <c r="CF913" s="71"/>
      <c r="CG913" s="71"/>
      <c r="CH913" s="15">
        <v>66.36</v>
      </c>
      <c r="CI913" s="71"/>
      <c r="CM913" s="15">
        <v>29.97</v>
      </c>
      <c r="CP913" s="15">
        <v>93.66</v>
      </c>
      <c r="CQ913" s="71"/>
      <c r="CR913" s="71"/>
      <c r="CS913" s="16">
        <v>78.25</v>
      </c>
      <c r="CT913" s="16">
        <v>77.900000000000006</v>
      </c>
    </row>
    <row r="914" spans="1:98">
      <c r="A914" s="71">
        <v>39949</v>
      </c>
      <c r="D914" s="71"/>
      <c r="G914" s="71"/>
      <c r="I914" s="16">
        <v>79</v>
      </c>
      <c r="K914" s="16">
        <v>79</v>
      </c>
      <c r="L914" s="71"/>
      <c r="M914" s="71"/>
      <c r="N914" s="15">
        <v>150.13999999999999</v>
      </c>
      <c r="O914" s="15">
        <v>126.56</v>
      </c>
      <c r="P914" s="15">
        <v>62.5</v>
      </c>
      <c r="Q914" s="15">
        <v>54.3</v>
      </c>
      <c r="R914" s="71"/>
      <c r="S914" s="71"/>
      <c r="T914" s="71"/>
      <c r="U914" s="71"/>
      <c r="W914" s="15">
        <v>90</v>
      </c>
      <c r="X914" s="71"/>
      <c r="Y914" s="71"/>
      <c r="Z914" s="71"/>
      <c r="AA914" s="71"/>
      <c r="AC914" s="71"/>
      <c r="AF914" s="15">
        <v>102</v>
      </c>
      <c r="BE914" s="71"/>
      <c r="BF914" s="71"/>
      <c r="BG914" s="15">
        <v>62</v>
      </c>
      <c r="BH914" s="15">
        <v>64.2</v>
      </c>
      <c r="BI914" s="71"/>
      <c r="BQ914" s="71"/>
      <c r="BW914" s="15">
        <v>56</v>
      </c>
      <c r="BX914" s="15">
        <v>64.040000000000006</v>
      </c>
      <c r="CA914" s="71"/>
      <c r="CD914" s="71"/>
      <c r="CE914" s="71"/>
      <c r="CF914" s="71"/>
      <c r="CG914" s="71"/>
      <c r="CH914" s="15">
        <v>66.209999999999994</v>
      </c>
      <c r="CI914" s="71"/>
      <c r="CM914" s="15">
        <v>30</v>
      </c>
      <c r="CP914" s="15">
        <v>82.96</v>
      </c>
      <c r="CQ914" s="71"/>
      <c r="CR914" s="71"/>
      <c r="CS914" s="16">
        <v>82</v>
      </c>
      <c r="CT914" s="16">
        <v>82</v>
      </c>
    </row>
    <row r="915" spans="1:98">
      <c r="A915" s="71">
        <v>39956</v>
      </c>
      <c r="D915" s="71"/>
      <c r="G915" s="71"/>
      <c r="I915" s="16">
        <v>78.5</v>
      </c>
      <c r="K915" s="16">
        <v>75.599999999999994</v>
      </c>
      <c r="L915" s="71"/>
      <c r="M915" s="71"/>
      <c r="O915" s="15">
        <v>128.16999999999999</v>
      </c>
      <c r="P915" s="15">
        <v>62.04</v>
      </c>
      <c r="Q915" s="15">
        <v>56.17</v>
      </c>
      <c r="R915" s="71"/>
      <c r="S915" s="71"/>
      <c r="T915" s="71"/>
      <c r="U915" s="71"/>
      <c r="W915" s="15">
        <v>88</v>
      </c>
      <c r="X915" s="71"/>
      <c r="Y915" s="71"/>
      <c r="Z915" s="71"/>
      <c r="AA915" s="71"/>
      <c r="AC915" s="71"/>
      <c r="AE915" s="15">
        <v>98.57</v>
      </c>
      <c r="AF915" s="15">
        <v>106</v>
      </c>
      <c r="BE915" s="71"/>
      <c r="BF915" s="71"/>
      <c r="BH915" s="15">
        <v>63.95</v>
      </c>
      <c r="BI915" s="71"/>
      <c r="BM915" s="15">
        <v>58.5</v>
      </c>
      <c r="BQ915" s="71"/>
      <c r="BW915" s="15">
        <v>63</v>
      </c>
      <c r="BX915" s="15">
        <v>69.760000000000005</v>
      </c>
      <c r="CA915" s="71"/>
      <c r="CD915" s="71"/>
      <c r="CE915" s="71"/>
      <c r="CF915" s="71"/>
      <c r="CG915" s="71"/>
      <c r="CH915" s="15">
        <v>65.290000000000006</v>
      </c>
      <c r="CI915" s="71"/>
      <c r="CM915" s="15">
        <v>27.42</v>
      </c>
      <c r="CP915" s="15">
        <v>89</v>
      </c>
      <c r="CQ915" s="71"/>
      <c r="CR915" s="71"/>
      <c r="CS915" s="16">
        <v>78.5</v>
      </c>
      <c r="CT915" s="16">
        <v>78.5</v>
      </c>
    </row>
    <row r="916" spans="1:98">
      <c r="A916" s="71">
        <v>39963</v>
      </c>
      <c r="D916" s="71"/>
      <c r="G916" s="71"/>
      <c r="I916" s="16">
        <v>76.5</v>
      </c>
      <c r="K916" s="16">
        <v>78</v>
      </c>
      <c r="L916" s="71"/>
      <c r="M916" s="71"/>
      <c r="O916" s="15">
        <v>134.9</v>
      </c>
      <c r="P916" s="15">
        <v>61.67</v>
      </c>
      <c r="Q916" s="15">
        <v>56.43</v>
      </c>
      <c r="R916" s="71"/>
      <c r="S916" s="71"/>
      <c r="T916" s="71"/>
      <c r="U916" s="71"/>
      <c r="W916" s="15">
        <v>86</v>
      </c>
      <c r="X916" s="71"/>
      <c r="Y916" s="71"/>
      <c r="Z916" s="71"/>
      <c r="AA916" s="71"/>
      <c r="AC916" s="71"/>
      <c r="BE916" s="71"/>
      <c r="BF916" s="71"/>
      <c r="BG916" s="15">
        <v>61.44</v>
      </c>
      <c r="BH916" s="15">
        <v>63.5</v>
      </c>
      <c r="BI916" s="71"/>
      <c r="BM916" s="15">
        <v>56</v>
      </c>
      <c r="BQ916" s="71"/>
      <c r="BW916" s="15">
        <v>67</v>
      </c>
      <c r="BX916" s="15">
        <v>70.63</v>
      </c>
      <c r="CA916" s="71"/>
      <c r="CD916" s="71"/>
      <c r="CE916" s="71"/>
      <c r="CF916" s="71"/>
      <c r="CG916" s="71"/>
      <c r="CH916" s="15">
        <v>64.069999999999993</v>
      </c>
      <c r="CI916" s="71"/>
      <c r="CM916" s="15">
        <v>29</v>
      </c>
      <c r="CP916" s="15">
        <v>87.63</v>
      </c>
      <c r="CQ916" s="71"/>
      <c r="CR916" s="71"/>
      <c r="CS916" s="16">
        <v>79.5</v>
      </c>
      <c r="CT916" s="16">
        <v>81</v>
      </c>
    </row>
    <row r="917" spans="1:98">
      <c r="A917" s="71">
        <v>39970</v>
      </c>
      <c r="D917" s="71"/>
      <c r="G917" s="71"/>
      <c r="I917" s="16">
        <v>77.03</v>
      </c>
      <c r="K917" s="16">
        <v>77.03</v>
      </c>
      <c r="L917" s="71"/>
      <c r="M917" s="71"/>
      <c r="N917" s="15">
        <v>166.61</v>
      </c>
      <c r="O917" s="15">
        <v>136.61000000000001</v>
      </c>
      <c r="P917" s="15">
        <v>61.51</v>
      </c>
      <c r="Q917" s="15">
        <v>56.1</v>
      </c>
      <c r="R917" s="71"/>
      <c r="S917" s="71"/>
      <c r="T917" s="71"/>
      <c r="U917" s="71"/>
      <c r="W917" s="15">
        <v>82</v>
      </c>
      <c r="X917" s="71"/>
      <c r="Y917" s="71"/>
      <c r="Z917" s="71"/>
      <c r="AA917" s="71"/>
      <c r="AC917" s="71"/>
      <c r="BE917" s="71"/>
      <c r="BF917" s="71"/>
      <c r="BH917" s="15">
        <v>63.09</v>
      </c>
      <c r="BI917" s="71"/>
      <c r="BM917" s="15">
        <v>56</v>
      </c>
      <c r="BQ917" s="71"/>
      <c r="BX917" s="15">
        <v>70.510000000000005</v>
      </c>
      <c r="CA917" s="71"/>
      <c r="CD917" s="71"/>
      <c r="CE917" s="71"/>
      <c r="CF917" s="71"/>
      <c r="CG917" s="71"/>
      <c r="CH917" s="15">
        <v>63.41</v>
      </c>
      <c r="CI917" s="71"/>
      <c r="CO917" s="15">
        <v>82.5</v>
      </c>
      <c r="CP917" s="15">
        <v>80.489999999999995</v>
      </c>
      <c r="CQ917" s="71"/>
      <c r="CR917" s="71"/>
      <c r="CS917" s="16">
        <v>80.3</v>
      </c>
      <c r="CT917" s="16">
        <v>80.3</v>
      </c>
    </row>
    <row r="918" spans="1:98">
      <c r="A918" s="71">
        <v>39977</v>
      </c>
      <c r="D918" s="71"/>
      <c r="G918" s="71"/>
      <c r="I918" s="16">
        <v>81</v>
      </c>
      <c r="K918" s="16">
        <v>80.33</v>
      </c>
      <c r="L918" s="71"/>
      <c r="M918" s="71"/>
      <c r="O918" s="15">
        <v>135.88</v>
      </c>
      <c r="P918" s="15">
        <v>60.63</v>
      </c>
      <c r="Q918" s="15">
        <v>53.92</v>
      </c>
      <c r="R918" s="71"/>
      <c r="S918" s="71"/>
      <c r="T918" s="71"/>
      <c r="U918" s="71"/>
      <c r="W918" s="15">
        <v>88.43</v>
      </c>
      <c r="X918" s="71"/>
      <c r="Y918" s="71"/>
      <c r="Z918" s="71"/>
      <c r="AA918" s="71"/>
      <c r="AC918" s="71"/>
      <c r="AE918" s="15">
        <v>99</v>
      </c>
      <c r="AF918" s="15">
        <v>108</v>
      </c>
      <c r="BE918" s="71"/>
      <c r="BF918" s="71"/>
      <c r="BG918" s="15">
        <v>60</v>
      </c>
      <c r="BH918" s="15">
        <v>62.07</v>
      </c>
      <c r="BI918" s="71"/>
      <c r="BM918" s="15">
        <v>50</v>
      </c>
      <c r="BQ918" s="71"/>
      <c r="BW918" s="15">
        <v>67.47</v>
      </c>
      <c r="BX918" s="15">
        <v>71.39</v>
      </c>
      <c r="CA918" s="71"/>
      <c r="CD918" s="71"/>
      <c r="CE918" s="71"/>
      <c r="CF918" s="71"/>
      <c r="CG918" s="71"/>
      <c r="CH918" s="15">
        <v>64.08</v>
      </c>
      <c r="CI918" s="71"/>
      <c r="CM918" s="15">
        <v>28.19</v>
      </c>
      <c r="CN918" s="15">
        <v>76</v>
      </c>
      <c r="CO918" s="15">
        <v>83</v>
      </c>
      <c r="CP918" s="15">
        <v>78.5</v>
      </c>
      <c r="CQ918" s="71"/>
      <c r="CR918" s="71"/>
      <c r="CS918" s="16">
        <v>84</v>
      </c>
      <c r="CT918" s="16">
        <v>84</v>
      </c>
    </row>
    <row r="919" spans="1:98">
      <c r="A919" s="71">
        <v>39984</v>
      </c>
      <c r="D919" s="71"/>
      <c r="G919" s="71"/>
      <c r="I919" s="16">
        <v>78.31</v>
      </c>
      <c r="K919" s="16">
        <v>78</v>
      </c>
      <c r="L919" s="71"/>
      <c r="M919" s="71"/>
      <c r="N919" s="15">
        <v>162.82</v>
      </c>
      <c r="P919" s="15">
        <v>59.85</v>
      </c>
      <c r="Q919" s="15">
        <v>48.13</v>
      </c>
      <c r="R919" s="71"/>
      <c r="S919" s="71"/>
      <c r="T919" s="71"/>
      <c r="U919" s="71"/>
      <c r="W919" s="15">
        <v>81.14</v>
      </c>
      <c r="X919" s="71"/>
      <c r="Y919" s="71"/>
      <c r="Z919" s="71"/>
      <c r="AA919" s="71"/>
      <c r="AC919" s="71"/>
      <c r="AF919" s="15">
        <v>107</v>
      </c>
      <c r="BE919" s="71"/>
      <c r="BF919" s="71"/>
      <c r="BG919" s="15">
        <v>60</v>
      </c>
      <c r="BH919" s="15">
        <v>61.2</v>
      </c>
      <c r="BI919" s="71"/>
      <c r="BQ919" s="71"/>
      <c r="BW919" s="15">
        <v>71</v>
      </c>
      <c r="BX919" s="15">
        <v>74.900000000000006</v>
      </c>
      <c r="CA919" s="71"/>
      <c r="CD919" s="71"/>
      <c r="CE919" s="71"/>
      <c r="CF919" s="71"/>
      <c r="CG919" s="71"/>
      <c r="CH919" s="15">
        <v>59.25</v>
      </c>
      <c r="CI919" s="71"/>
      <c r="CM919" s="15">
        <v>28.5</v>
      </c>
      <c r="CP919" s="15">
        <v>76.88</v>
      </c>
      <c r="CQ919" s="71"/>
      <c r="CR919" s="71"/>
      <c r="CS919" s="16">
        <v>82.25</v>
      </c>
      <c r="CT919" s="16">
        <v>82.5</v>
      </c>
    </row>
    <row r="920" spans="1:98">
      <c r="A920" s="71">
        <v>39991</v>
      </c>
      <c r="D920" s="71"/>
      <c r="G920" s="71"/>
      <c r="I920" s="16">
        <v>81</v>
      </c>
      <c r="K920" s="16">
        <v>79</v>
      </c>
      <c r="L920" s="71"/>
      <c r="M920" s="71"/>
      <c r="N920" s="15">
        <v>161.35</v>
      </c>
      <c r="O920" s="15">
        <v>137.69999999999999</v>
      </c>
      <c r="P920" s="15">
        <v>59.95</v>
      </c>
      <c r="Q920" s="15">
        <v>45.94</v>
      </c>
      <c r="R920" s="71"/>
      <c r="S920" s="71"/>
      <c r="T920" s="71"/>
      <c r="U920" s="71"/>
      <c r="W920" s="15">
        <v>81.72</v>
      </c>
      <c r="X920" s="71"/>
      <c r="Y920" s="71"/>
      <c r="Z920" s="71"/>
      <c r="AA920" s="71"/>
      <c r="AC920" s="71"/>
      <c r="AF920" s="15">
        <v>113.36</v>
      </c>
      <c r="BE920" s="71"/>
      <c r="BF920" s="71"/>
      <c r="BG920" s="15">
        <v>60</v>
      </c>
      <c r="BH920" s="15">
        <v>60.37</v>
      </c>
      <c r="BI920" s="71"/>
      <c r="BQ920" s="71"/>
      <c r="BW920" s="15">
        <v>73</v>
      </c>
      <c r="BX920" s="15">
        <v>73.849999999999994</v>
      </c>
      <c r="CA920" s="71"/>
      <c r="CD920" s="71"/>
      <c r="CE920" s="71"/>
      <c r="CF920" s="71"/>
      <c r="CG920" s="71"/>
      <c r="CH920" s="15">
        <v>58.51</v>
      </c>
      <c r="CI920" s="71"/>
      <c r="CM920" s="15">
        <v>27.27</v>
      </c>
      <c r="CQ920" s="71"/>
      <c r="CR920" s="71"/>
      <c r="CS920" s="16">
        <v>84</v>
      </c>
      <c r="CT920" s="16">
        <v>82</v>
      </c>
    </row>
    <row r="921" spans="1:98">
      <c r="A921" s="71">
        <v>39998</v>
      </c>
      <c r="D921" s="71"/>
      <c r="G921" s="71"/>
      <c r="I921" s="16">
        <v>79.5</v>
      </c>
      <c r="K921" s="16">
        <v>79.5</v>
      </c>
      <c r="L921" s="71"/>
      <c r="M921" s="71"/>
      <c r="N921" s="15">
        <v>163</v>
      </c>
      <c r="O921" s="15">
        <v>137</v>
      </c>
      <c r="P921" s="15">
        <v>58.43</v>
      </c>
      <c r="Q921" s="15">
        <v>41.56</v>
      </c>
      <c r="R921" s="71"/>
      <c r="S921" s="71"/>
      <c r="T921" s="71"/>
      <c r="U921" s="71"/>
      <c r="W921" s="15">
        <v>83.8</v>
      </c>
      <c r="X921" s="71"/>
      <c r="Y921" s="71"/>
      <c r="Z921" s="71"/>
      <c r="AA921" s="71"/>
      <c r="AC921" s="71"/>
      <c r="AF921" s="15">
        <v>113</v>
      </c>
      <c r="BE921" s="71"/>
      <c r="BF921" s="71"/>
      <c r="BG921" s="15">
        <v>59.73</v>
      </c>
      <c r="BH921" s="15">
        <v>60.53</v>
      </c>
      <c r="BI921" s="71"/>
      <c r="BM921" s="15">
        <v>39</v>
      </c>
      <c r="BQ921" s="71"/>
      <c r="BW921" s="15">
        <v>70.430000000000007</v>
      </c>
      <c r="BX921" s="15">
        <v>73.27</v>
      </c>
      <c r="CA921" s="71"/>
      <c r="CD921" s="71"/>
      <c r="CE921" s="71"/>
      <c r="CF921" s="71"/>
      <c r="CG921" s="71"/>
      <c r="CH921" s="15">
        <v>61.02</v>
      </c>
      <c r="CI921" s="71"/>
      <c r="CJ921" s="15">
        <v>39</v>
      </c>
      <c r="CM921" s="15">
        <v>28.8</v>
      </c>
      <c r="CO921" s="15">
        <v>71.5</v>
      </c>
      <c r="CP921" s="15">
        <v>80.53</v>
      </c>
      <c r="CQ921" s="71"/>
      <c r="CR921" s="71"/>
      <c r="CS921" s="16">
        <v>83</v>
      </c>
      <c r="CT921" s="16">
        <v>83</v>
      </c>
    </row>
    <row r="922" spans="1:98">
      <c r="A922" s="71">
        <v>40005</v>
      </c>
      <c r="D922" s="71"/>
      <c r="G922" s="71"/>
      <c r="I922" s="16">
        <v>75.5</v>
      </c>
      <c r="K922" s="16">
        <v>75.5</v>
      </c>
      <c r="L922" s="71"/>
      <c r="M922" s="71"/>
      <c r="O922" s="15">
        <v>138</v>
      </c>
      <c r="P922" s="15">
        <v>56.01</v>
      </c>
      <c r="Q922" s="15">
        <v>37.270000000000003</v>
      </c>
      <c r="R922" s="71"/>
      <c r="S922" s="71"/>
      <c r="T922" s="71"/>
      <c r="U922" s="71"/>
      <c r="W922" s="15">
        <v>81</v>
      </c>
      <c r="X922" s="71"/>
      <c r="Y922" s="71"/>
      <c r="Z922" s="71"/>
      <c r="AA922" s="71"/>
      <c r="AC922" s="71"/>
      <c r="BE922" s="71"/>
      <c r="BF922" s="71"/>
      <c r="BG922" s="15">
        <v>60</v>
      </c>
      <c r="BH922" s="15">
        <v>58.27</v>
      </c>
      <c r="BI922" s="71"/>
      <c r="BM922" s="15">
        <v>34.18</v>
      </c>
      <c r="BQ922" s="71"/>
      <c r="BW922" s="15">
        <v>64.760000000000005</v>
      </c>
      <c r="BX922" s="15">
        <v>66.2</v>
      </c>
      <c r="CA922" s="71"/>
      <c r="CD922" s="71"/>
      <c r="CE922" s="71"/>
      <c r="CF922" s="71"/>
      <c r="CG922" s="71"/>
      <c r="CH922" s="15">
        <v>56.26</v>
      </c>
      <c r="CI922" s="71"/>
      <c r="CM922" s="15">
        <v>28.78</v>
      </c>
      <c r="CN922" s="15">
        <v>52</v>
      </c>
      <c r="CP922" s="15">
        <v>79.31</v>
      </c>
      <c r="CQ922" s="71"/>
      <c r="CR922" s="71"/>
      <c r="CS922" s="16">
        <v>83</v>
      </c>
      <c r="CT922" s="16">
        <v>83</v>
      </c>
    </row>
    <row r="923" spans="1:98">
      <c r="A923" s="71">
        <v>40012</v>
      </c>
      <c r="D923" s="71"/>
      <c r="G923" s="71"/>
      <c r="I923" s="16">
        <v>78.75</v>
      </c>
      <c r="K923" s="16">
        <v>78.75</v>
      </c>
      <c r="L923" s="71"/>
      <c r="M923" s="71"/>
      <c r="N923" s="15">
        <v>161</v>
      </c>
      <c r="O923" s="15">
        <v>136.78</v>
      </c>
      <c r="P923" s="15">
        <v>51.57</v>
      </c>
      <c r="Q923" s="15">
        <v>31.12</v>
      </c>
      <c r="R923" s="71"/>
      <c r="S923" s="71"/>
      <c r="T923" s="71"/>
      <c r="U923" s="71"/>
      <c r="W923" s="15">
        <v>79.400000000000006</v>
      </c>
      <c r="X923" s="71"/>
      <c r="Y923" s="71"/>
      <c r="Z923" s="71"/>
      <c r="AA923" s="71"/>
      <c r="AC923" s="71"/>
      <c r="AE923" s="15">
        <v>90</v>
      </c>
      <c r="AF923" s="15">
        <v>107.4</v>
      </c>
      <c r="BE923" s="71"/>
      <c r="BF923" s="71"/>
      <c r="BG923" s="15">
        <v>52.09</v>
      </c>
      <c r="BH923" s="15">
        <v>53.39</v>
      </c>
      <c r="BI923" s="71"/>
      <c r="BM923" s="15">
        <v>30</v>
      </c>
      <c r="BQ923" s="71"/>
      <c r="BW923" s="15">
        <v>53</v>
      </c>
      <c r="BX923" s="15">
        <v>50.67</v>
      </c>
      <c r="CA923" s="71"/>
      <c r="CD923" s="71"/>
      <c r="CE923" s="71"/>
      <c r="CF923" s="71"/>
      <c r="CG923" s="71"/>
      <c r="CH923" s="15">
        <v>54.5</v>
      </c>
      <c r="CI923" s="71"/>
      <c r="CJ923" s="15">
        <v>24</v>
      </c>
      <c r="CM923" s="15">
        <v>29.46</v>
      </c>
      <c r="CN923" s="15">
        <v>47.88</v>
      </c>
      <c r="CO923" s="15">
        <v>71.67</v>
      </c>
      <c r="CP923" s="15">
        <v>79.31</v>
      </c>
      <c r="CQ923" s="71"/>
      <c r="CR923" s="71"/>
      <c r="CS923" s="16">
        <v>83</v>
      </c>
      <c r="CT923" s="16">
        <v>83</v>
      </c>
    </row>
    <row r="924" spans="1:98">
      <c r="A924" s="71">
        <v>40019</v>
      </c>
      <c r="D924" s="71"/>
      <c r="G924" s="71"/>
      <c r="I924" s="16">
        <v>79</v>
      </c>
      <c r="K924" s="16">
        <v>77.25</v>
      </c>
      <c r="L924" s="71"/>
      <c r="M924" s="71"/>
      <c r="N924" s="15">
        <v>164.33</v>
      </c>
      <c r="O924" s="15">
        <v>137.33000000000001</v>
      </c>
      <c r="P924" s="15">
        <v>50.94</v>
      </c>
      <c r="Q924" s="15">
        <v>30.91</v>
      </c>
      <c r="R924" s="71"/>
      <c r="S924" s="71"/>
      <c r="T924" s="71"/>
      <c r="U924" s="71"/>
      <c r="W924" s="15">
        <v>78</v>
      </c>
      <c r="X924" s="71"/>
      <c r="Y924" s="71"/>
      <c r="Z924" s="71"/>
      <c r="AA924" s="71"/>
      <c r="AC924" s="71"/>
      <c r="AF924" s="15">
        <v>99</v>
      </c>
      <c r="BE924" s="71"/>
      <c r="BF924" s="71"/>
      <c r="BH924" s="15">
        <v>52</v>
      </c>
      <c r="BI924" s="71"/>
      <c r="BM924" s="15">
        <v>29.5</v>
      </c>
      <c r="BQ924" s="71"/>
      <c r="BW924" s="15">
        <v>49.2</v>
      </c>
      <c r="BX924" s="15">
        <v>49.43</v>
      </c>
      <c r="CA924" s="71"/>
      <c r="CD924" s="71"/>
      <c r="CE924" s="71"/>
      <c r="CF924" s="71"/>
      <c r="CG924" s="71"/>
      <c r="CH924" s="15">
        <v>51.4</v>
      </c>
      <c r="CI924" s="71"/>
      <c r="CM924" s="15">
        <v>27</v>
      </c>
      <c r="CN924" s="15">
        <v>46.53</v>
      </c>
      <c r="CP924" s="15">
        <v>78.569999999999993</v>
      </c>
      <c r="CQ924" s="71"/>
      <c r="CR924" s="71"/>
      <c r="CS924" s="16">
        <v>82.4</v>
      </c>
      <c r="CT924" s="16">
        <v>80.12</v>
      </c>
    </row>
    <row r="925" spans="1:98">
      <c r="A925" s="71">
        <v>40026</v>
      </c>
      <c r="D925" s="71"/>
      <c r="G925" s="71"/>
      <c r="I925" s="16">
        <v>81.2</v>
      </c>
      <c r="K925" s="16">
        <v>81</v>
      </c>
      <c r="L925" s="71"/>
      <c r="M925" s="71"/>
      <c r="O925" s="15">
        <v>139.35</v>
      </c>
      <c r="P925" s="15">
        <v>49.75</v>
      </c>
      <c r="Q925" s="15">
        <v>31.4</v>
      </c>
      <c r="R925" s="71"/>
      <c r="S925" s="71"/>
      <c r="T925" s="71"/>
      <c r="U925" s="71"/>
      <c r="W925" s="15">
        <v>82.18</v>
      </c>
      <c r="X925" s="71"/>
      <c r="Y925" s="71"/>
      <c r="Z925" s="71"/>
      <c r="AA925" s="71"/>
      <c r="AC925" s="71"/>
      <c r="BE925" s="71"/>
      <c r="BF925" s="71"/>
      <c r="BH925" s="15">
        <v>52.74</v>
      </c>
      <c r="BI925" s="71"/>
      <c r="BM925" s="15">
        <v>29.6</v>
      </c>
      <c r="BQ925" s="71"/>
      <c r="BW925" s="15">
        <v>55</v>
      </c>
      <c r="BX925" s="15">
        <v>49.4</v>
      </c>
      <c r="CA925" s="71"/>
      <c r="CD925" s="71"/>
      <c r="CE925" s="71"/>
      <c r="CF925" s="71"/>
      <c r="CG925" s="71"/>
      <c r="CH925" s="15">
        <v>51.93</v>
      </c>
      <c r="CI925" s="71"/>
      <c r="CM925" s="15">
        <v>28.23</v>
      </c>
      <c r="CN925" s="15">
        <v>49.6</v>
      </c>
      <c r="CP925" s="15">
        <v>79.87</v>
      </c>
      <c r="CQ925" s="71"/>
      <c r="CR925" s="71"/>
      <c r="CS925" s="16">
        <v>82.2</v>
      </c>
      <c r="CT925" s="16">
        <v>81.45</v>
      </c>
    </row>
    <row r="926" spans="1:98">
      <c r="A926" s="71">
        <v>40033</v>
      </c>
      <c r="D926" s="71"/>
      <c r="G926" s="71"/>
      <c r="I926" s="16">
        <v>81.31</v>
      </c>
      <c r="K926" s="16">
        <v>81.45</v>
      </c>
      <c r="L926" s="71"/>
      <c r="M926" s="71"/>
      <c r="N926" s="15">
        <v>167.75</v>
      </c>
      <c r="O926" s="15">
        <v>138.52000000000001</v>
      </c>
      <c r="P926" s="15">
        <v>51.34</v>
      </c>
      <c r="Q926" s="15">
        <v>30.85</v>
      </c>
      <c r="R926" s="71"/>
      <c r="S926" s="71"/>
      <c r="T926" s="71"/>
      <c r="U926" s="71"/>
      <c r="W926" s="15">
        <v>81.06</v>
      </c>
      <c r="X926" s="71"/>
      <c r="Y926" s="71"/>
      <c r="Z926" s="71"/>
      <c r="AA926" s="71"/>
      <c r="AC926" s="71"/>
      <c r="BE926" s="71"/>
      <c r="BF926" s="71"/>
      <c r="BG926" s="15">
        <v>52</v>
      </c>
      <c r="BH926" s="15">
        <v>53.65</v>
      </c>
      <c r="BI926" s="71"/>
      <c r="BQ926" s="71"/>
      <c r="BW926" s="15">
        <v>50.44</v>
      </c>
      <c r="BX926" s="15">
        <v>49.47</v>
      </c>
      <c r="CA926" s="71"/>
      <c r="CD926" s="71"/>
      <c r="CE926" s="71"/>
      <c r="CF926" s="71"/>
      <c r="CG926" s="71"/>
      <c r="CH926" s="15">
        <v>53.45</v>
      </c>
      <c r="CI926" s="71"/>
      <c r="CJ926" s="15">
        <v>30</v>
      </c>
      <c r="CM926" s="15">
        <v>24.44</v>
      </c>
      <c r="CN926" s="15">
        <v>51</v>
      </c>
      <c r="CO926" s="15">
        <v>71.400000000000006</v>
      </c>
      <c r="CP926" s="15">
        <v>80.23</v>
      </c>
      <c r="CQ926" s="71"/>
      <c r="CR926" s="71"/>
      <c r="CS926" s="16">
        <v>81.599999999999994</v>
      </c>
      <c r="CT926" s="16">
        <v>81.150000000000006</v>
      </c>
    </row>
    <row r="927" spans="1:98">
      <c r="A927" s="71">
        <v>40040</v>
      </c>
      <c r="D927" s="71"/>
      <c r="G927" s="71"/>
      <c r="I927" s="16">
        <v>81</v>
      </c>
      <c r="K927" s="16">
        <v>81</v>
      </c>
      <c r="L927" s="71"/>
      <c r="M927" s="71"/>
      <c r="N927" s="15">
        <v>167</v>
      </c>
      <c r="O927" s="15">
        <v>139.06</v>
      </c>
      <c r="P927" s="15">
        <v>49.9</v>
      </c>
      <c r="Q927" s="15">
        <v>28.18</v>
      </c>
      <c r="R927" s="71"/>
      <c r="S927" s="71"/>
      <c r="T927" s="71"/>
      <c r="U927" s="71"/>
      <c r="W927" s="15">
        <v>83</v>
      </c>
      <c r="X927" s="71"/>
      <c r="Y927" s="71"/>
      <c r="Z927" s="71"/>
      <c r="AA927" s="71"/>
      <c r="AC927" s="71"/>
      <c r="AF927" s="15">
        <v>105.5</v>
      </c>
      <c r="BE927" s="71"/>
      <c r="BF927" s="71"/>
      <c r="BG927" s="15">
        <v>51</v>
      </c>
      <c r="BH927" s="15">
        <v>51.92</v>
      </c>
      <c r="BI927" s="71"/>
      <c r="BM927" s="15">
        <v>26</v>
      </c>
      <c r="BQ927" s="71"/>
      <c r="BW927" s="15">
        <v>56.44</v>
      </c>
      <c r="BX927" s="15">
        <v>51.81</v>
      </c>
      <c r="CA927" s="71"/>
      <c r="CD927" s="71"/>
      <c r="CE927" s="71"/>
      <c r="CF927" s="71"/>
      <c r="CG927" s="71"/>
      <c r="CH927" s="15">
        <v>54.08</v>
      </c>
      <c r="CI927" s="71"/>
      <c r="CM927" s="15">
        <v>27.72</v>
      </c>
      <c r="CP927" s="15">
        <v>83.59</v>
      </c>
      <c r="CQ927" s="71"/>
      <c r="CR927" s="71"/>
      <c r="CS927" s="16">
        <v>84</v>
      </c>
      <c r="CT927" s="16">
        <v>84</v>
      </c>
    </row>
    <row r="928" spans="1:98">
      <c r="A928" s="71">
        <v>40047</v>
      </c>
      <c r="D928" s="71"/>
      <c r="G928" s="71"/>
      <c r="I928" s="16">
        <v>77.25</v>
      </c>
      <c r="K928" s="16">
        <v>77.25</v>
      </c>
      <c r="L928" s="71"/>
      <c r="M928" s="71"/>
      <c r="N928" s="15">
        <v>170.6</v>
      </c>
      <c r="O928" s="15">
        <v>137.66999999999999</v>
      </c>
      <c r="P928" s="15">
        <v>50.41</v>
      </c>
      <c r="Q928" s="15">
        <v>24.9</v>
      </c>
      <c r="R928" s="71"/>
      <c r="S928" s="71"/>
      <c r="T928" s="71"/>
      <c r="U928" s="71"/>
      <c r="W928" s="15">
        <v>83.53</v>
      </c>
      <c r="X928" s="71"/>
      <c r="Y928" s="71"/>
      <c r="Z928" s="71"/>
      <c r="AA928" s="71"/>
      <c r="AC928" s="71"/>
      <c r="BE928" s="71"/>
      <c r="BF928" s="71"/>
      <c r="BG928" s="15">
        <v>52</v>
      </c>
      <c r="BH928" s="15">
        <v>52.83</v>
      </c>
      <c r="BI928" s="71"/>
      <c r="BM928" s="15">
        <v>24.67</v>
      </c>
      <c r="BQ928" s="71"/>
      <c r="BW928" s="15">
        <v>60</v>
      </c>
      <c r="BX928" s="15">
        <v>57.05</v>
      </c>
      <c r="CA928" s="71"/>
      <c r="CD928" s="71"/>
      <c r="CE928" s="71"/>
      <c r="CF928" s="71"/>
      <c r="CG928" s="71"/>
      <c r="CH928" s="15">
        <v>52.03</v>
      </c>
      <c r="CI928" s="71"/>
      <c r="CM928" s="15">
        <v>26.72</v>
      </c>
      <c r="CO928" s="15">
        <v>69</v>
      </c>
      <c r="CQ928" s="71"/>
      <c r="CR928" s="71"/>
      <c r="CS928" s="16">
        <v>81</v>
      </c>
      <c r="CT928" s="16">
        <v>80.75</v>
      </c>
    </row>
    <row r="929" spans="1:98">
      <c r="A929" s="71">
        <v>40054</v>
      </c>
      <c r="D929" s="71"/>
      <c r="G929" s="71"/>
      <c r="I929" s="16">
        <v>78.7</v>
      </c>
      <c r="K929" s="16">
        <v>79</v>
      </c>
      <c r="L929" s="71"/>
      <c r="M929" s="71"/>
      <c r="N929" s="15">
        <v>139.71</v>
      </c>
      <c r="O929" s="15">
        <v>141.65</v>
      </c>
      <c r="P929" s="15">
        <v>50.96</v>
      </c>
      <c r="Q929" s="15">
        <v>25.37</v>
      </c>
      <c r="R929" s="71"/>
      <c r="S929" s="71"/>
      <c r="T929" s="71"/>
      <c r="U929" s="71"/>
      <c r="W929" s="15">
        <v>86.49</v>
      </c>
      <c r="X929" s="71"/>
      <c r="Y929" s="71"/>
      <c r="Z929" s="71"/>
      <c r="AA929" s="71"/>
      <c r="AC929" s="71"/>
      <c r="BE929" s="71"/>
      <c r="BF929" s="71"/>
      <c r="BG929" s="15">
        <v>51.17</v>
      </c>
      <c r="BH929" s="15">
        <v>54.08</v>
      </c>
      <c r="BI929" s="71"/>
      <c r="BM929" s="15">
        <v>20</v>
      </c>
      <c r="BQ929" s="71"/>
      <c r="BW929" s="15">
        <v>62.52</v>
      </c>
      <c r="BX929" s="15">
        <v>63.84</v>
      </c>
      <c r="CA929" s="71"/>
      <c r="CD929" s="71"/>
      <c r="CE929" s="71"/>
      <c r="CF929" s="71"/>
      <c r="CG929" s="71"/>
      <c r="CH929" s="15">
        <v>58.45</v>
      </c>
      <c r="CI929" s="71"/>
      <c r="CM929" s="15">
        <v>27</v>
      </c>
      <c r="CO929" s="15">
        <v>76.13</v>
      </c>
      <c r="CP929" s="15">
        <v>84</v>
      </c>
      <c r="CQ929" s="71"/>
      <c r="CR929" s="71"/>
      <c r="CS929" s="16">
        <v>82</v>
      </c>
      <c r="CT929" s="16">
        <v>82</v>
      </c>
    </row>
    <row r="930" spans="1:98">
      <c r="A930" s="71">
        <v>40061</v>
      </c>
      <c r="D930" s="71"/>
      <c r="G930" s="71"/>
      <c r="I930" s="16">
        <v>79</v>
      </c>
      <c r="K930" s="16">
        <v>79.5</v>
      </c>
      <c r="L930" s="71"/>
      <c r="M930" s="71"/>
      <c r="N930" s="15">
        <v>166.2</v>
      </c>
      <c r="O930" s="15">
        <v>145.87</v>
      </c>
      <c r="P930" s="15">
        <v>52.2</v>
      </c>
      <c r="Q930" s="15">
        <v>23.49</v>
      </c>
      <c r="R930" s="71"/>
      <c r="S930" s="71"/>
      <c r="T930" s="71"/>
      <c r="U930" s="71"/>
      <c r="W930" s="15">
        <v>87.13</v>
      </c>
      <c r="X930" s="71"/>
      <c r="Y930" s="71"/>
      <c r="Z930" s="71"/>
      <c r="AA930" s="71"/>
      <c r="AC930" s="71"/>
      <c r="BE930" s="71"/>
      <c r="BF930" s="71"/>
      <c r="BH930" s="15">
        <v>54.21</v>
      </c>
      <c r="BI930" s="71"/>
      <c r="BM930" s="15">
        <v>20.5</v>
      </c>
      <c r="BQ930" s="71"/>
      <c r="BW930" s="15">
        <v>63</v>
      </c>
      <c r="BX930" s="15">
        <v>65.83</v>
      </c>
      <c r="CA930" s="71"/>
      <c r="CD930" s="71"/>
      <c r="CE930" s="71"/>
      <c r="CF930" s="71"/>
      <c r="CG930" s="71"/>
      <c r="CH930" s="15">
        <v>56.66</v>
      </c>
      <c r="CI930" s="71"/>
      <c r="CJ930" s="15">
        <v>20.5</v>
      </c>
      <c r="CM930" s="15">
        <v>27</v>
      </c>
      <c r="CO930" s="15">
        <v>79.5</v>
      </c>
      <c r="CP930" s="15">
        <v>83.74</v>
      </c>
      <c r="CQ930" s="71"/>
      <c r="CR930" s="71"/>
      <c r="CS930" s="16">
        <v>82.5</v>
      </c>
      <c r="CT930" s="16">
        <v>82.5</v>
      </c>
    </row>
    <row r="931" spans="1:98">
      <c r="A931" s="71">
        <v>40068</v>
      </c>
      <c r="D931" s="71"/>
      <c r="G931" s="71"/>
      <c r="I931" s="16">
        <v>77.17</v>
      </c>
      <c r="K931" s="16">
        <v>78</v>
      </c>
      <c r="L931" s="71"/>
      <c r="M931" s="71"/>
      <c r="N931" s="15">
        <v>165</v>
      </c>
      <c r="O931" s="15">
        <v>153</v>
      </c>
      <c r="P931" s="15">
        <v>52.13</v>
      </c>
      <c r="Q931" s="15">
        <v>23.84</v>
      </c>
      <c r="R931" s="71"/>
      <c r="S931" s="71"/>
      <c r="T931" s="71"/>
      <c r="U931" s="71"/>
      <c r="W931" s="15">
        <v>90.87</v>
      </c>
      <c r="X931" s="71"/>
      <c r="Y931" s="71"/>
      <c r="Z931" s="71"/>
      <c r="AA931" s="71"/>
      <c r="AC931" s="71"/>
      <c r="AF931" s="15">
        <v>99</v>
      </c>
      <c r="BE931" s="71"/>
      <c r="BF931" s="71"/>
      <c r="BG931" s="15">
        <v>52</v>
      </c>
      <c r="BH931" s="15">
        <v>54.44</v>
      </c>
      <c r="BI931" s="71"/>
      <c r="BM931" s="15">
        <v>17.8</v>
      </c>
      <c r="BQ931" s="71"/>
      <c r="BW931" s="15">
        <v>63</v>
      </c>
      <c r="BX931" s="15">
        <v>66.67</v>
      </c>
      <c r="CA931" s="71"/>
      <c r="CD931" s="71"/>
      <c r="CE931" s="71"/>
      <c r="CF931" s="71"/>
      <c r="CG931" s="71"/>
      <c r="CI931" s="71"/>
      <c r="CJ931" s="15">
        <v>18</v>
      </c>
      <c r="CM931" s="15">
        <v>27</v>
      </c>
      <c r="CQ931" s="71"/>
      <c r="CR931" s="71"/>
      <c r="CS931" s="16">
        <v>79.5</v>
      </c>
      <c r="CT931" s="16">
        <v>80</v>
      </c>
    </row>
    <row r="932" spans="1:98">
      <c r="A932" s="71">
        <v>40075</v>
      </c>
      <c r="D932" s="71"/>
      <c r="G932" s="71"/>
      <c r="I932" s="16">
        <v>77.28</v>
      </c>
      <c r="K932" s="16">
        <v>77.290000000000006</v>
      </c>
      <c r="L932" s="71"/>
      <c r="M932" s="71"/>
      <c r="N932" s="15">
        <v>165</v>
      </c>
      <c r="O932" s="15">
        <v>157.47999999999999</v>
      </c>
      <c r="P932" s="15">
        <v>52.9</v>
      </c>
      <c r="Q932" s="15">
        <v>23.37</v>
      </c>
      <c r="R932" s="71"/>
      <c r="S932" s="71"/>
      <c r="T932" s="71"/>
      <c r="U932" s="71"/>
      <c r="W932" s="15">
        <v>9.33</v>
      </c>
      <c r="X932" s="71"/>
      <c r="Y932" s="71"/>
      <c r="Z932" s="71"/>
      <c r="AA932" s="71"/>
      <c r="AC932" s="71"/>
      <c r="AE932" s="15">
        <v>98</v>
      </c>
      <c r="AF932" s="15">
        <v>99</v>
      </c>
      <c r="BE932" s="71"/>
      <c r="BF932" s="71"/>
      <c r="BG932" s="15">
        <v>52.53</v>
      </c>
      <c r="BH932" s="15">
        <v>55.39</v>
      </c>
      <c r="BI932" s="71"/>
      <c r="BM932" s="15">
        <v>22.89</v>
      </c>
      <c r="BQ932" s="71"/>
      <c r="BW932" s="15">
        <v>63</v>
      </c>
      <c r="BX932" s="15">
        <v>66.739999999999995</v>
      </c>
      <c r="CA932" s="71"/>
      <c r="CD932" s="71"/>
      <c r="CE932" s="71"/>
      <c r="CF932" s="71"/>
      <c r="CG932" s="71"/>
      <c r="CH932" s="15">
        <v>56.9</v>
      </c>
      <c r="CI932" s="71"/>
      <c r="CJ932" s="15">
        <v>20</v>
      </c>
      <c r="CM932" s="15">
        <v>27</v>
      </c>
      <c r="CN932" s="15">
        <v>70</v>
      </c>
      <c r="CO932" s="15">
        <v>72</v>
      </c>
      <c r="CP932" s="15">
        <v>89.3</v>
      </c>
      <c r="CQ932" s="71"/>
      <c r="CR932" s="71"/>
      <c r="CS932" s="16">
        <v>81.44</v>
      </c>
      <c r="CT932" s="16">
        <v>81</v>
      </c>
    </row>
    <row r="933" spans="1:98">
      <c r="A933" s="71">
        <v>40082</v>
      </c>
      <c r="D933" s="71"/>
      <c r="G933" s="71"/>
      <c r="I933" s="16">
        <v>77.64</v>
      </c>
      <c r="K933" s="16">
        <v>73.150000000000006</v>
      </c>
      <c r="L933" s="71"/>
      <c r="M933" s="71"/>
      <c r="N933" s="15">
        <v>153.15</v>
      </c>
      <c r="O933" s="15">
        <v>163.07</v>
      </c>
      <c r="P933" s="15">
        <v>52.73</v>
      </c>
      <c r="Q933" s="15">
        <v>24.96</v>
      </c>
      <c r="R933" s="71"/>
      <c r="S933" s="71"/>
      <c r="T933" s="71"/>
      <c r="U933" s="71"/>
      <c r="W933" s="15">
        <v>163.07</v>
      </c>
      <c r="X933" s="71"/>
      <c r="Y933" s="71"/>
      <c r="Z933" s="71"/>
      <c r="AA933" s="71"/>
      <c r="AC933" s="71"/>
      <c r="BE933" s="71"/>
      <c r="BF933" s="71"/>
      <c r="BG933" s="15">
        <v>52</v>
      </c>
      <c r="BH933" s="15">
        <v>53</v>
      </c>
      <c r="BI933" s="71"/>
      <c r="BM933" s="15">
        <v>19</v>
      </c>
      <c r="BQ933" s="71"/>
      <c r="BW933" s="15">
        <v>64</v>
      </c>
      <c r="BX933" s="15">
        <v>66.98</v>
      </c>
      <c r="CA933" s="71"/>
      <c r="CD933" s="71"/>
      <c r="CE933" s="71"/>
      <c r="CF933" s="71"/>
      <c r="CG933" s="71"/>
      <c r="CH933" s="15">
        <v>55.21</v>
      </c>
      <c r="CI933" s="71"/>
      <c r="CJ933" s="15">
        <v>22.5</v>
      </c>
      <c r="CM933" s="15">
        <v>27.85</v>
      </c>
      <c r="CO933" s="15">
        <v>73.31</v>
      </c>
      <c r="CP933" s="15">
        <v>94</v>
      </c>
      <c r="CQ933" s="71"/>
      <c r="CR933" s="71"/>
      <c r="CS933" s="16">
        <v>79.010000000000005</v>
      </c>
      <c r="CT933" s="16">
        <v>74.12</v>
      </c>
    </row>
    <row r="934" spans="1:98">
      <c r="A934" s="71">
        <v>40089</v>
      </c>
      <c r="D934" s="71"/>
      <c r="G934" s="71"/>
      <c r="I934" s="16">
        <v>79.150000000000006</v>
      </c>
      <c r="K934" s="16">
        <v>79</v>
      </c>
      <c r="L934" s="71"/>
      <c r="M934" s="71"/>
      <c r="N934" s="15">
        <v>171.29</v>
      </c>
      <c r="O934" s="15">
        <v>169</v>
      </c>
      <c r="P934" s="15">
        <v>52.25</v>
      </c>
      <c r="Q934" s="15">
        <v>25.18</v>
      </c>
      <c r="R934" s="71"/>
      <c r="S934" s="71"/>
      <c r="T934" s="71"/>
      <c r="U934" s="71"/>
      <c r="W934" s="15">
        <v>95.36</v>
      </c>
      <c r="X934" s="71"/>
      <c r="Y934" s="71"/>
      <c r="Z934" s="71"/>
      <c r="AA934" s="71"/>
      <c r="AC934" s="71"/>
      <c r="AF934" s="15">
        <v>104</v>
      </c>
      <c r="BE934" s="71"/>
      <c r="BF934" s="71"/>
      <c r="BG934" s="15">
        <v>52</v>
      </c>
      <c r="BH934" s="15">
        <v>55.95</v>
      </c>
      <c r="BI934" s="71"/>
      <c r="BM934" s="15">
        <v>21</v>
      </c>
      <c r="BQ934" s="71"/>
      <c r="BW934" s="15">
        <v>66</v>
      </c>
      <c r="BX934" s="15">
        <v>70.88</v>
      </c>
      <c r="CA934" s="71"/>
      <c r="CD934" s="71"/>
      <c r="CE934" s="71"/>
      <c r="CF934" s="71"/>
      <c r="CG934" s="71"/>
      <c r="CH934" s="15">
        <v>55</v>
      </c>
      <c r="CI934" s="71"/>
      <c r="CJ934" s="15">
        <v>23</v>
      </c>
      <c r="CM934" s="15">
        <v>29.56</v>
      </c>
      <c r="CN934" s="15">
        <v>71</v>
      </c>
      <c r="CP934" s="15">
        <v>99.12</v>
      </c>
      <c r="CQ934" s="71"/>
      <c r="CR934" s="71"/>
      <c r="CS934" s="16">
        <v>81.58</v>
      </c>
      <c r="CT934" s="16">
        <v>81.88</v>
      </c>
    </row>
    <row r="935" spans="1:98">
      <c r="A935" s="71">
        <v>40096</v>
      </c>
      <c r="D935" s="71"/>
      <c r="G935" s="71"/>
      <c r="I935" s="16">
        <v>79.13</v>
      </c>
      <c r="K935" s="16">
        <v>81.28</v>
      </c>
      <c r="L935" s="71"/>
      <c r="M935" s="71"/>
      <c r="N935" s="15">
        <v>157</v>
      </c>
      <c r="O935" s="15">
        <v>168.71</v>
      </c>
      <c r="P935" s="15">
        <v>53.52</v>
      </c>
      <c r="Q935" s="15">
        <v>20.77</v>
      </c>
      <c r="R935" s="71"/>
      <c r="S935" s="71"/>
      <c r="T935" s="71"/>
      <c r="U935" s="71"/>
      <c r="W935" s="15">
        <v>97.45</v>
      </c>
      <c r="X935" s="71"/>
      <c r="Y935" s="71"/>
      <c r="Z935" s="71"/>
      <c r="AA935" s="71"/>
      <c r="AC935" s="71"/>
      <c r="BE935" s="71"/>
      <c r="BF935" s="71"/>
      <c r="BH935" s="15">
        <v>55.33</v>
      </c>
      <c r="BI935" s="71"/>
      <c r="BM935" s="15">
        <v>20</v>
      </c>
      <c r="BQ935" s="71"/>
      <c r="BW935" s="15">
        <v>66</v>
      </c>
      <c r="BX935" s="15">
        <v>71.37</v>
      </c>
      <c r="CA935" s="71"/>
      <c r="CD935" s="71"/>
      <c r="CE935" s="71"/>
      <c r="CF935" s="71"/>
      <c r="CG935" s="71"/>
      <c r="CH935" s="15">
        <v>56.55</v>
      </c>
      <c r="CI935" s="71"/>
      <c r="CM935" s="15">
        <v>27</v>
      </c>
      <c r="CN935" s="15">
        <v>70</v>
      </c>
      <c r="CO935" s="15">
        <v>76</v>
      </c>
      <c r="CP935" s="15">
        <v>96.33</v>
      </c>
      <c r="CQ935" s="71"/>
      <c r="CR935" s="71"/>
      <c r="CS935" s="16">
        <v>84.75</v>
      </c>
      <c r="CT935" s="16">
        <v>84.13</v>
      </c>
    </row>
    <row r="936" spans="1:98">
      <c r="A936" s="71">
        <v>40103</v>
      </c>
      <c r="D936" s="71"/>
      <c r="G936" s="71"/>
      <c r="I936" s="16">
        <v>78.739999999999995</v>
      </c>
      <c r="K936" s="16">
        <v>79.3</v>
      </c>
      <c r="L936" s="71"/>
      <c r="M936" s="71"/>
      <c r="N936" s="15">
        <v>158</v>
      </c>
      <c r="P936" s="15">
        <v>52.26</v>
      </c>
      <c r="Q936" s="15">
        <v>22.22</v>
      </c>
      <c r="R936" s="71"/>
      <c r="S936" s="71"/>
      <c r="T936" s="71"/>
      <c r="U936" s="71"/>
      <c r="W936" s="15">
        <v>95.64</v>
      </c>
      <c r="X936" s="71"/>
      <c r="Y936" s="71"/>
      <c r="Z936" s="71"/>
      <c r="AA936" s="71"/>
      <c r="AC936" s="71"/>
      <c r="BE936" s="71"/>
      <c r="BF936" s="71"/>
      <c r="BH936" s="15">
        <v>55.43</v>
      </c>
      <c r="BI936" s="71"/>
      <c r="BM936" s="15">
        <v>21</v>
      </c>
      <c r="BQ936" s="71"/>
      <c r="BW936" s="15">
        <v>66.25</v>
      </c>
      <c r="BX936" s="15">
        <v>72.09</v>
      </c>
      <c r="CA936" s="71"/>
      <c r="CD936" s="71"/>
      <c r="CE936" s="71"/>
      <c r="CF936" s="71"/>
      <c r="CG936" s="71"/>
      <c r="CH936" s="15">
        <v>55.45</v>
      </c>
      <c r="CI936" s="71"/>
      <c r="CM936" s="15">
        <v>28.71</v>
      </c>
      <c r="CN936" s="15">
        <v>70</v>
      </c>
      <c r="CO936" s="15">
        <v>76</v>
      </c>
      <c r="CP936" s="15">
        <v>97</v>
      </c>
      <c r="CQ936" s="71"/>
      <c r="CR936" s="71"/>
      <c r="CS936" s="16">
        <v>82</v>
      </c>
      <c r="CT936" s="16">
        <v>84</v>
      </c>
    </row>
    <row r="937" spans="1:98">
      <c r="A937" s="71">
        <v>40110</v>
      </c>
      <c r="D937" s="71"/>
      <c r="G937" s="71"/>
      <c r="I937" s="16">
        <v>79.3</v>
      </c>
      <c r="K937" s="16">
        <v>79.25</v>
      </c>
      <c r="L937" s="71"/>
      <c r="M937" s="71"/>
      <c r="N937" s="15">
        <v>158.26</v>
      </c>
      <c r="P937" s="15">
        <v>53.13</v>
      </c>
      <c r="Q937" s="15">
        <v>23.68</v>
      </c>
      <c r="R937" s="71"/>
      <c r="S937" s="71"/>
      <c r="T937" s="71"/>
      <c r="U937" s="71"/>
      <c r="W937" s="15">
        <v>96</v>
      </c>
      <c r="X937" s="71"/>
      <c r="Y937" s="71"/>
      <c r="Z937" s="71"/>
      <c r="AA937" s="71"/>
      <c r="AC937" s="71"/>
      <c r="AE937" s="15">
        <v>103</v>
      </c>
      <c r="BE937" s="71"/>
      <c r="BF937" s="71"/>
      <c r="BG937" s="15">
        <v>52</v>
      </c>
      <c r="BH937" s="15">
        <v>56.3</v>
      </c>
      <c r="BI937" s="71"/>
      <c r="BM937" s="15">
        <v>20</v>
      </c>
      <c r="BQ937" s="71"/>
      <c r="BW937" s="15">
        <v>69</v>
      </c>
      <c r="BX937" s="15">
        <v>71.97</v>
      </c>
      <c r="CA937" s="71"/>
      <c r="CD937" s="71"/>
      <c r="CE937" s="71"/>
      <c r="CF937" s="71"/>
      <c r="CG937" s="71"/>
      <c r="CH937" s="15">
        <v>56.05</v>
      </c>
      <c r="CI937" s="71"/>
      <c r="CJ937" s="15">
        <v>20.5</v>
      </c>
      <c r="CM937" s="15">
        <v>30.8</v>
      </c>
      <c r="CN937" s="15">
        <v>73</v>
      </c>
      <c r="CO937" s="15">
        <v>67.38</v>
      </c>
      <c r="CP937" s="15">
        <v>96</v>
      </c>
      <c r="CQ937" s="71"/>
      <c r="CR937" s="71"/>
      <c r="CS937" s="16">
        <v>82.5</v>
      </c>
      <c r="CT937" s="16">
        <v>82.5</v>
      </c>
    </row>
    <row r="938" spans="1:98">
      <c r="A938" s="71">
        <v>40117</v>
      </c>
      <c r="D938" s="71"/>
      <c r="G938" s="71"/>
      <c r="I938" s="16">
        <v>81.5</v>
      </c>
      <c r="K938" s="16">
        <v>81.5</v>
      </c>
      <c r="L938" s="71"/>
      <c r="M938" s="71"/>
      <c r="N938" s="15">
        <v>159.94999999999999</v>
      </c>
      <c r="O938" s="15">
        <v>173.24</v>
      </c>
      <c r="P938" s="15">
        <v>52.54</v>
      </c>
      <c r="Q938" s="15">
        <v>22.26</v>
      </c>
      <c r="R938" s="71"/>
      <c r="S938" s="71"/>
      <c r="T938" s="71"/>
      <c r="U938" s="71"/>
      <c r="W938" s="15">
        <v>99.61</v>
      </c>
      <c r="X938" s="71"/>
      <c r="Y938" s="71"/>
      <c r="Z938" s="71"/>
      <c r="AA938" s="71"/>
      <c r="AC938" s="71"/>
      <c r="BE938" s="71"/>
      <c r="BF938" s="71"/>
      <c r="BG938" s="15">
        <v>51.29</v>
      </c>
      <c r="BH938" s="15">
        <v>55.8</v>
      </c>
      <c r="BI938" s="71"/>
      <c r="BQ938" s="71"/>
      <c r="BW938" s="15">
        <v>68.290000000000006</v>
      </c>
      <c r="BX938" s="15">
        <v>74.180000000000007</v>
      </c>
      <c r="CA938" s="71"/>
      <c r="CD938" s="71"/>
      <c r="CE938" s="71"/>
      <c r="CF938" s="71"/>
      <c r="CG938" s="71"/>
      <c r="CH938" s="15">
        <v>58.25</v>
      </c>
      <c r="CI938" s="71"/>
      <c r="CM938" s="15">
        <v>32</v>
      </c>
      <c r="CO938" s="15">
        <v>72.53</v>
      </c>
      <c r="CP938" s="15">
        <v>99</v>
      </c>
      <c r="CQ938" s="71"/>
      <c r="CR938" s="71"/>
      <c r="CS938" s="16">
        <v>82.5</v>
      </c>
      <c r="CT938" s="16">
        <v>84.5</v>
      </c>
    </row>
    <row r="939" spans="1:98">
      <c r="A939" s="71">
        <v>40124</v>
      </c>
      <c r="D939" s="71"/>
      <c r="G939" s="71"/>
      <c r="I939" s="16">
        <v>81.31</v>
      </c>
      <c r="K939" s="16">
        <v>82.77</v>
      </c>
      <c r="L939" s="71"/>
      <c r="M939" s="71"/>
      <c r="N939" s="15">
        <v>179</v>
      </c>
      <c r="P939" s="15">
        <v>52.87</v>
      </c>
      <c r="Q939" s="15">
        <v>25</v>
      </c>
      <c r="R939" s="71"/>
      <c r="S939" s="71"/>
      <c r="T939" s="71"/>
      <c r="U939" s="71"/>
      <c r="W939" s="15">
        <v>104.17</v>
      </c>
      <c r="X939" s="71"/>
      <c r="Y939" s="71"/>
      <c r="Z939" s="71"/>
      <c r="AA939" s="71"/>
      <c r="AC939" s="71"/>
      <c r="AF939" s="15">
        <v>129</v>
      </c>
      <c r="BE939" s="71"/>
      <c r="BF939" s="71"/>
      <c r="BG939" s="15">
        <v>53.4</v>
      </c>
      <c r="BH939" s="15">
        <v>57.86</v>
      </c>
      <c r="BI939" s="71"/>
      <c r="BQ939" s="71"/>
      <c r="BX939" s="15">
        <v>74.7</v>
      </c>
      <c r="CA939" s="71"/>
      <c r="CD939" s="71"/>
      <c r="CE939" s="71"/>
      <c r="CF939" s="71"/>
      <c r="CG939" s="71"/>
      <c r="CH939" s="15">
        <v>55.56</v>
      </c>
      <c r="CI939" s="71"/>
      <c r="CJ939" s="15">
        <v>23.13</v>
      </c>
      <c r="CM939" s="15">
        <v>32</v>
      </c>
      <c r="CO939" s="15">
        <v>70</v>
      </c>
      <c r="CP939" s="15">
        <v>99.46</v>
      </c>
      <c r="CQ939" s="71"/>
      <c r="CR939" s="71"/>
      <c r="CS939" s="16">
        <v>83</v>
      </c>
      <c r="CT939" s="16">
        <v>85.5</v>
      </c>
    </row>
    <row r="940" spans="1:98">
      <c r="A940" s="71">
        <v>40131</v>
      </c>
      <c r="D940" s="71"/>
      <c r="G940" s="71"/>
      <c r="I940" s="16">
        <v>82</v>
      </c>
      <c r="K940" s="16">
        <v>81.17</v>
      </c>
      <c r="L940" s="71"/>
      <c r="M940" s="71"/>
      <c r="N940" s="15">
        <v>153.13</v>
      </c>
      <c r="O940" s="15">
        <v>174</v>
      </c>
      <c r="P940" s="15">
        <v>52.56</v>
      </c>
      <c r="Q940" s="15">
        <v>22.51</v>
      </c>
      <c r="R940" s="71"/>
      <c r="S940" s="71"/>
      <c r="T940" s="71"/>
      <c r="U940" s="71"/>
      <c r="W940" s="15">
        <v>105.25</v>
      </c>
      <c r="X940" s="71"/>
      <c r="Y940" s="71"/>
      <c r="Z940" s="71"/>
      <c r="AA940" s="71"/>
      <c r="AC940" s="71"/>
      <c r="BE940" s="71"/>
      <c r="BF940" s="71"/>
      <c r="BG940" s="15">
        <v>53</v>
      </c>
      <c r="BH940" s="15">
        <v>55.33</v>
      </c>
      <c r="BI940" s="71"/>
      <c r="BM940" s="15">
        <v>20</v>
      </c>
      <c r="BQ940" s="71"/>
      <c r="BW940" s="15">
        <v>70</v>
      </c>
      <c r="BX940" s="15">
        <v>73.489999999999995</v>
      </c>
      <c r="CA940" s="71"/>
      <c r="CD940" s="71"/>
      <c r="CE940" s="71"/>
      <c r="CF940" s="71"/>
      <c r="CG940" s="71"/>
      <c r="CH940" s="15">
        <v>57.9</v>
      </c>
      <c r="CI940" s="71"/>
      <c r="CJ940" s="15">
        <v>20.2</v>
      </c>
      <c r="CM940" s="15">
        <v>33</v>
      </c>
      <c r="CP940" s="15">
        <v>107.04</v>
      </c>
      <c r="CQ940" s="71"/>
      <c r="CR940" s="71"/>
      <c r="CS940" s="16">
        <v>85</v>
      </c>
      <c r="CT940" s="16">
        <v>84.5</v>
      </c>
    </row>
    <row r="941" spans="1:98">
      <c r="A941" s="71">
        <v>40138</v>
      </c>
      <c r="D941" s="71"/>
      <c r="G941" s="71"/>
      <c r="I941" s="16">
        <v>82.23</v>
      </c>
      <c r="K941" s="16">
        <v>82.27</v>
      </c>
      <c r="L941" s="71"/>
      <c r="M941" s="71"/>
      <c r="N941" s="15">
        <v>155.11000000000001</v>
      </c>
      <c r="O941" s="15">
        <v>174</v>
      </c>
      <c r="P941" s="15">
        <v>52.75</v>
      </c>
      <c r="Q941" s="15">
        <v>21.74</v>
      </c>
      <c r="R941" s="71"/>
      <c r="S941" s="71"/>
      <c r="T941" s="71"/>
      <c r="U941" s="71"/>
      <c r="W941" s="15">
        <v>106.05</v>
      </c>
      <c r="X941" s="71"/>
      <c r="Y941" s="71"/>
      <c r="Z941" s="71"/>
      <c r="AA941" s="71"/>
      <c r="AC941" s="71"/>
      <c r="BE941" s="71"/>
      <c r="BF941" s="71"/>
      <c r="BG941" s="15">
        <v>55.03</v>
      </c>
      <c r="BH941" s="15">
        <v>55.26</v>
      </c>
      <c r="BI941" s="71"/>
      <c r="BM941" s="15">
        <v>20</v>
      </c>
      <c r="BQ941" s="71"/>
      <c r="BW941" s="15">
        <v>70.63</v>
      </c>
      <c r="BX941" s="15">
        <v>76.62</v>
      </c>
      <c r="CA941" s="71"/>
      <c r="CD941" s="71"/>
      <c r="CE941" s="71"/>
      <c r="CF941" s="71"/>
      <c r="CG941" s="71"/>
      <c r="CH941" s="15">
        <v>56.65</v>
      </c>
      <c r="CI941" s="71"/>
      <c r="CJ941" s="15">
        <v>20.74</v>
      </c>
      <c r="CM941" s="15">
        <v>33.58</v>
      </c>
      <c r="CN941" s="15">
        <v>76</v>
      </c>
      <c r="CO941" s="15">
        <v>68.959999999999994</v>
      </c>
      <c r="CP941" s="15">
        <v>108</v>
      </c>
      <c r="CQ941" s="71"/>
      <c r="CR941" s="71"/>
      <c r="CS941" s="16">
        <v>85.25</v>
      </c>
      <c r="CT941" s="16">
        <v>85.3</v>
      </c>
    </row>
    <row r="942" spans="1:98">
      <c r="A942" s="71">
        <v>40145</v>
      </c>
      <c r="D942" s="71"/>
      <c r="G942" s="71"/>
      <c r="I942" s="16">
        <v>84.23</v>
      </c>
      <c r="K942" s="16">
        <v>87.17</v>
      </c>
      <c r="L942" s="71"/>
      <c r="M942" s="71"/>
      <c r="N942" s="15">
        <v>114.4</v>
      </c>
      <c r="O942" s="15">
        <v>173.44</v>
      </c>
      <c r="P942" s="15">
        <v>56</v>
      </c>
      <c r="Q942" s="15">
        <v>22.41</v>
      </c>
      <c r="R942" s="71"/>
      <c r="S942" s="71"/>
      <c r="T942" s="71"/>
      <c r="U942" s="71"/>
      <c r="W942" s="15">
        <v>105.36</v>
      </c>
      <c r="X942" s="71"/>
      <c r="Y942" s="71"/>
      <c r="Z942" s="71"/>
      <c r="AA942" s="71"/>
      <c r="AC942" s="71"/>
      <c r="AF942" s="15">
        <v>114.4</v>
      </c>
      <c r="BE942" s="71"/>
      <c r="BF942" s="71"/>
      <c r="BG942" s="15">
        <v>52.75</v>
      </c>
      <c r="BH942" s="15">
        <v>56</v>
      </c>
      <c r="BI942" s="71"/>
      <c r="BQ942" s="71"/>
      <c r="BW942" s="15">
        <v>73.77</v>
      </c>
      <c r="BX942" s="15">
        <v>73.77</v>
      </c>
      <c r="CA942" s="71"/>
      <c r="CD942" s="71"/>
      <c r="CE942" s="71"/>
      <c r="CF942" s="71"/>
      <c r="CG942" s="71"/>
      <c r="CH942" s="15">
        <v>55.99</v>
      </c>
      <c r="CI942" s="71"/>
      <c r="CJ942" s="15">
        <v>19</v>
      </c>
      <c r="CM942" s="15">
        <v>31</v>
      </c>
      <c r="CP942" s="15">
        <v>108.63</v>
      </c>
      <c r="CQ942" s="71"/>
      <c r="CR942" s="71"/>
      <c r="CS942" s="16">
        <v>87.25</v>
      </c>
      <c r="CT942" s="16">
        <v>87.25</v>
      </c>
    </row>
    <row r="943" spans="1:98">
      <c r="A943" s="71">
        <v>40152</v>
      </c>
      <c r="D943" s="71"/>
      <c r="G943" s="71"/>
      <c r="I943" s="16">
        <v>85.21</v>
      </c>
      <c r="K943" s="16">
        <v>85.41</v>
      </c>
      <c r="L943" s="71"/>
      <c r="M943" s="71"/>
      <c r="N943" s="15">
        <v>171.56</v>
      </c>
      <c r="O943" s="15">
        <v>170.93</v>
      </c>
      <c r="P943" s="15">
        <v>54.33</v>
      </c>
      <c r="Q943" s="15">
        <v>21.13</v>
      </c>
      <c r="R943" s="71"/>
      <c r="S943" s="71"/>
      <c r="T943" s="71"/>
      <c r="U943" s="71"/>
      <c r="W943" s="15">
        <v>108</v>
      </c>
      <c r="X943" s="71"/>
      <c r="Y943" s="71"/>
      <c r="Z943" s="71"/>
      <c r="AA943" s="71"/>
      <c r="AC943" s="71"/>
      <c r="AF943" s="15">
        <v>112</v>
      </c>
      <c r="BE943" s="71"/>
      <c r="BF943" s="71"/>
      <c r="BG943" s="15">
        <v>52</v>
      </c>
      <c r="BH943" s="15">
        <v>55.8</v>
      </c>
      <c r="BI943" s="71"/>
      <c r="BM943" s="15">
        <v>20.98</v>
      </c>
      <c r="BQ943" s="71"/>
      <c r="BW943" s="15">
        <v>71.400000000000006</v>
      </c>
      <c r="BX943" s="15">
        <v>75.36</v>
      </c>
      <c r="CA943" s="71"/>
      <c r="CD943" s="71"/>
      <c r="CE943" s="71"/>
      <c r="CF943" s="71"/>
      <c r="CG943" s="71"/>
      <c r="CH943" s="15">
        <v>56.73</v>
      </c>
      <c r="CI943" s="71"/>
      <c r="CJ943" s="15">
        <v>16</v>
      </c>
      <c r="CM943" s="15">
        <v>34</v>
      </c>
      <c r="CO943" s="15">
        <v>72.63</v>
      </c>
      <c r="CP943" s="15">
        <v>106.61</v>
      </c>
      <c r="CQ943" s="71"/>
      <c r="CR943" s="71"/>
      <c r="CS943" s="16">
        <v>89.75</v>
      </c>
      <c r="CT943" s="16">
        <v>90.17</v>
      </c>
    </row>
    <row r="944" spans="1:98">
      <c r="A944" s="71">
        <v>40159</v>
      </c>
      <c r="D944" s="71"/>
      <c r="G944" s="71"/>
      <c r="I944" s="16">
        <v>85.68</v>
      </c>
      <c r="K944" s="16">
        <v>86.25</v>
      </c>
      <c r="L944" s="71"/>
      <c r="M944" s="71"/>
      <c r="N944" s="15">
        <v>179</v>
      </c>
      <c r="O944" s="15">
        <v>170</v>
      </c>
      <c r="P944" s="15">
        <v>55.25</v>
      </c>
      <c r="Q944" s="15">
        <v>20.27</v>
      </c>
      <c r="R944" s="71"/>
      <c r="S944" s="71"/>
      <c r="T944" s="71"/>
      <c r="U944" s="71"/>
      <c r="W944" s="15">
        <v>110</v>
      </c>
      <c r="X944" s="71"/>
      <c r="Y944" s="71"/>
      <c r="Z944" s="71"/>
      <c r="AA944" s="71"/>
      <c r="AC944" s="71"/>
      <c r="BE944" s="71"/>
      <c r="BF944" s="71"/>
      <c r="BG944" s="15">
        <v>53</v>
      </c>
      <c r="BH944" s="15">
        <v>56.19</v>
      </c>
      <c r="BI944" s="71"/>
      <c r="BQ944" s="71"/>
      <c r="BW944" s="15">
        <v>72.5</v>
      </c>
      <c r="BX944" s="15">
        <v>75.45</v>
      </c>
      <c r="CA944" s="71"/>
      <c r="CD944" s="71"/>
      <c r="CE944" s="71"/>
      <c r="CF944" s="71"/>
      <c r="CG944" s="71"/>
      <c r="CH944" s="15">
        <v>58.68</v>
      </c>
      <c r="CI944" s="71"/>
      <c r="CJ944" s="15">
        <v>18</v>
      </c>
      <c r="CM944" s="15">
        <v>32</v>
      </c>
      <c r="CO944" s="15">
        <v>72</v>
      </c>
      <c r="CQ944" s="71"/>
      <c r="CR944" s="71"/>
      <c r="CS944" s="16">
        <v>85.3</v>
      </c>
      <c r="CT944" s="16">
        <v>86.5</v>
      </c>
    </row>
    <row r="945" spans="1:98">
      <c r="A945" s="71">
        <v>40166</v>
      </c>
      <c r="D945" s="71"/>
      <c r="G945" s="71"/>
      <c r="I945" s="16">
        <v>81.900000000000006</v>
      </c>
      <c r="K945" s="16">
        <v>81.900000000000006</v>
      </c>
      <c r="L945" s="71"/>
      <c r="M945" s="71"/>
      <c r="N945" s="15">
        <v>164</v>
      </c>
      <c r="O945" s="15">
        <v>171.71</v>
      </c>
      <c r="P945" s="15">
        <v>55.33</v>
      </c>
      <c r="Q945" s="15">
        <v>18.45</v>
      </c>
      <c r="R945" s="71"/>
      <c r="S945" s="71"/>
      <c r="T945" s="71"/>
      <c r="U945" s="71"/>
      <c r="W945" s="15">
        <v>111</v>
      </c>
      <c r="X945" s="71"/>
      <c r="Y945" s="71"/>
      <c r="Z945" s="71"/>
      <c r="AA945" s="71"/>
      <c r="AC945" s="71"/>
      <c r="AE945" s="15">
        <v>102</v>
      </c>
      <c r="BE945" s="71"/>
      <c r="BF945" s="71"/>
      <c r="BG945" s="15">
        <v>52</v>
      </c>
      <c r="BH945" s="15">
        <v>56</v>
      </c>
      <c r="BI945" s="71"/>
      <c r="BQ945" s="71"/>
      <c r="BW945" s="15">
        <v>71.22</v>
      </c>
      <c r="BX945" s="15">
        <v>75.349999999999994</v>
      </c>
      <c r="CA945" s="71"/>
      <c r="CD945" s="71"/>
      <c r="CE945" s="71"/>
      <c r="CF945" s="71"/>
      <c r="CG945" s="71"/>
      <c r="CH945" s="15">
        <v>57.52</v>
      </c>
      <c r="CI945" s="71"/>
      <c r="CJ945" s="15">
        <v>17</v>
      </c>
      <c r="CM945" s="15">
        <v>32.67</v>
      </c>
      <c r="CO945" s="15">
        <v>75</v>
      </c>
      <c r="CP945" s="15">
        <v>115</v>
      </c>
      <c r="CQ945" s="71"/>
      <c r="CR945" s="71"/>
      <c r="CS945" s="16">
        <v>85</v>
      </c>
      <c r="CT945" s="16">
        <v>85</v>
      </c>
    </row>
    <row r="946" spans="1:98">
      <c r="A946" s="71">
        <v>40173</v>
      </c>
      <c r="D946" s="71"/>
      <c r="G946" s="71"/>
      <c r="I946" s="16">
        <v>77.209999999999994</v>
      </c>
      <c r="K946" s="16">
        <v>77.209999999999994</v>
      </c>
      <c r="L946" s="71"/>
      <c r="M946" s="71"/>
      <c r="P946" s="15">
        <v>55.03</v>
      </c>
      <c r="Q946" s="15">
        <v>19</v>
      </c>
      <c r="R946" s="71"/>
      <c r="S946" s="71"/>
      <c r="T946" s="71"/>
      <c r="U946" s="71"/>
      <c r="X946" s="71"/>
      <c r="Y946" s="71"/>
      <c r="Z946" s="71"/>
      <c r="AA946" s="71"/>
      <c r="AC946" s="71"/>
      <c r="AF946" s="15">
        <v>119</v>
      </c>
      <c r="BE946" s="71"/>
      <c r="BF946" s="71"/>
      <c r="BI946" s="71"/>
      <c r="BM946" s="15">
        <v>19</v>
      </c>
      <c r="BQ946" s="71"/>
      <c r="CA946" s="71"/>
      <c r="CD946" s="71"/>
      <c r="CE946" s="71"/>
      <c r="CF946" s="71"/>
      <c r="CG946" s="71"/>
      <c r="CH946" s="15">
        <v>58.73</v>
      </c>
      <c r="CI946" s="71"/>
      <c r="CM946" s="15">
        <v>32</v>
      </c>
      <c r="CN946" s="15">
        <v>74</v>
      </c>
      <c r="CQ946" s="71"/>
      <c r="CR946" s="71"/>
      <c r="CS946" s="16">
        <v>80.38</v>
      </c>
      <c r="CT946" s="16">
        <v>80.38</v>
      </c>
    </row>
    <row r="947" spans="1:98">
      <c r="A947" s="71">
        <v>40180</v>
      </c>
      <c r="D947" s="71"/>
      <c r="G947" s="71"/>
      <c r="I947" s="16">
        <v>78</v>
      </c>
      <c r="K947" s="16">
        <v>78</v>
      </c>
      <c r="L947" s="71"/>
      <c r="M947" s="71"/>
      <c r="N947" s="15">
        <v>113</v>
      </c>
      <c r="O947" s="15">
        <v>167.5</v>
      </c>
      <c r="Q947" s="15">
        <v>21</v>
      </c>
      <c r="R947" s="71"/>
      <c r="S947" s="71"/>
      <c r="T947" s="71"/>
      <c r="U947" s="71"/>
      <c r="X947" s="71"/>
      <c r="Y947" s="71"/>
      <c r="Z947" s="71"/>
      <c r="AA947" s="71"/>
      <c r="AC947" s="71"/>
      <c r="AF947" s="15">
        <v>113</v>
      </c>
      <c r="BE947" s="71"/>
      <c r="BF947" s="71"/>
      <c r="BI947" s="71"/>
      <c r="BM947" s="15">
        <v>19</v>
      </c>
      <c r="BQ947" s="71"/>
      <c r="BX947" s="15">
        <v>75</v>
      </c>
      <c r="CA947" s="71"/>
      <c r="CD947" s="71"/>
      <c r="CE947" s="71"/>
      <c r="CF947" s="71"/>
      <c r="CG947" s="71"/>
      <c r="CH947" s="15">
        <v>57</v>
      </c>
      <c r="CI947" s="71"/>
      <c r="CQ947" s="71"/>
      <c r="CR947" s="71"/>
      <c r="CS947" s="16">
        <v>78.38</v>
      </c>
      <c r="CT947" s="16">
        <v>78.38</v>
      </c>
    </row>
    <row r="948" spans="1:98">
      <c r="A948" s="71">
        <v>40187</v>
      </c>
      <c r="D948" s="71"/>
      <c r="G948" s="71"/>
      <c r="I948" s="16">
        <v>73.5</v>
      </c>
      <c r="K948" s="16">
        <v>73.83</v>
      </c>
      <c r="L948" s="71"/>
      <c r="M948" s="71"/>
      <c r="N948" s="15">
        <v>179</v>
      </c>
      <c r="O948" s="15">
        <v>163.65</v>
      </c>
      <c r="P948" s="15">
        <v>55.14</v>
      </c>
      <c r="Q948" s="15">
        <v>19.670000000000002</v>
      </c>
      <c r="R948" s="71"/>
      <c r="S948" s="71"/>
      <c r="T948" s="71"/>
      <c r="U948" s="71"/>
      <c r="W948" s="15">
        <v>115.5</v>
      </c>
      <c r="X948" s="71"/>
      <c r="Y948" s="71"/>
      <c r="Z948" s="71"/>
      <c r="AA948" s="71"/>
      <c r="AC948" s="71"/>
      <c r="BE948" s="71"/>
      <c r="BF948" s="71"/>
      <c r="BG948" s="15">
        <v>53</v>
      </c>
      <c r="BH948" s="15">
        <v>56.37</v>
      </c>
      <c r="BI948" s="71"/>
      <c r="BM948" s="15">
        <v>19.59</v>
      </c>
      <c r="BN948" s="15">
        <v>38</v>
      </c>
      <c r="BO948" s="15">
        <v>38.24</v>
      </c>
      <c r="BQ948" s="71"/>
      <c r="BT948" s="15">
        <v>114.81</v>
      </c>
      <c r="BW948" s="15">
        <v>72</v>
      </c>
      <c r="BX948" s="15">
        <v>72.41</v>
      </c>
      <c r="BY948" s="15">
        <v>105</v>
      </c>
      <c r="BZ948" s="15">
        <v>73</v>
      </c>
      <c r="CA948" s="71"/>
      <c r="CD948" s="71"/>
      <c r="CE948" s="71"/>
      <c r="CF948" s="71"/>
      <c r="CG948" s="71"/>
      <c r="CH948" s="15">
        <v>59.57</v>
      </c>
      <c r="CI948" s="71"/>
      <c r="CJ948" s="15">
        <v>18.13</v>
      </c>
      <c r="CN948" s="15">
        <v>73</v>
      </c>
      <c r="CO948" s="15">
        <v>73</v>
      </c>
      <c r="CP948" s="15">
        <v>119</v>
      </c>
      <c r="CQ948" s="71"/>
      <c r="CR948" s="71"/>
      <c r="CS948" s="16">
        <v>77.3</v>
      </c>
      <c r="CT948" s="16">
        <v>77.3</v>
      </c>
    </row>
    <row r="949" spans="1:98">
      <c r="A949" s="71">
        <v>40194</v>
      </c>
      <c r="B949" s="16">
        <v>86.83</v>
      </c>
      <c r="C949" s="16">
        <v>86</v>
      </c>
      <c r="D949" s="71"/>
      <c r="G949" s="71"/>
      <c r="I949" s="16">
        <v>68.5</v>
      </c>
      <c r="K949" s="16">
        <v>68.5</v>
      </c>
      <c r="L949" s="71"/>
      <c r="M949" s="71"/>
      <c r="N949" s="15">
        <v>156.33000000000001</v>
      </c>
      <c r="O949" s="15">
        <v>150.63</v>
      </c>
      <c r="P949" s="15">
        <v>55.57</v>
      </c>
      <c r="Q949" s="15">
        <v>19.760000000000002</v>
      </c>
      <c r="R949" s="71"/>
      <c r="S949" s="71"/>
      <c r="T949" s="71"/>
      <c r="U949" s="71"/>
      <c r="W949" s="15">
        <v>117.42</v>
      </c>
      <c r="X949" s="71"/>
      <c r="Y949" s="71"/>
      <c r="Z949" s="71"/>
      <c r="AA949" s="71"/>
      <c r="AC949" s="71"/>
      <c r="BD949" s="15">
        <v>148.33000000000001</v>
      </c>
      <c r="BE949" s="71"/>
      <c r="BF949" s="71"/>
      <c r="BH949" s="15">
        <v>56</v>
      </c>
      <c r="BI949" s="71"/>
      <c r="BM949" s="15">
        <v>18.43</v>
      </c>
      <c r="BO949" s="15">
        <v>37.630000000000003</v>
      </c>
      <c r="BQ949" s="71"/>
      <c r="BT949" s="15">
        <v>116.02</v>
      </c>
      <c r="BX949" s="15">
        <v>73.05</v>
      </c>
      <c r="BY949" s="15">
        <v>104.67</v>
      </c>
      <c r="BZ949" s="15">
        <v>72</v>
      </c>
      <c r="CA949" s="71"/>
      <c r="CD949" s="71"/>
      <c r="CE949" s="71"/>
      <c r="CF949" s="71"/>
      <c r="CG949" s="71"/>
      <c r="CH949" s="15">
        <v>57.5</v>
      </c>
      <c r="CI949" s="71"/>
      <c r="CJ949" s="15">
        <v>19</v>
      </c>
      <c r="CM949" s="15">
        <v>33</v>
      </c>
      <c r="CQ949" s="71"/>
      <c r="CR949" s="71"/>
      <c r="CS949" s="16">
        <v>76</v>
      </c>
      <c r="CT949" s="16">
        <v>76</v>
      </c>
    </row>
    <row r="950" spans="1:98">
      <c r="A950" s="71">
        <v>40201</v>
      </c>
      <c r="B950" s="16">
        <v>86.83</v>
      </c>
      <c r="C950" s="16">
        <v>86</v>
      </c>
      <c r="D950" s="71"/>
      <c r="G950" s="71"/>
      <c r="I950" s="16">
        <v>71.92</v>
      </c>
      <c r="K950" s="16">
        <v>71.92</v>
      </c>
      <c r="L950" s="71"/>
      <c r="M950" s="71"/>
      <c r="N950" s="15">
        <v>170</v>
      </c>
      <c r="O950" s="15">
        <v>144.58000000000001</v>
      </c>
      <c r="P950" s="15">
        <v>58.21</v>
      </c>
      <c r="Q950" s="15">
        <v>19.829999999999998</v>
      </c>
      <c r="R950" s="71"/>
      <c r="S950" s="71"/>
      <c r="T950" s="71"/>
      <c r="U950" s="71"/>
      <c r="W950" s="15">
        <v>115.14</v>
      </c>
      <c r="X950" s="71"/>
      <c r="Y950" s="71"/>
      <c r="Z950" s="71"/>
      <c r="AA950" s="71"/>
      <c r="AC950" s="71"/>
      <c r="BD950" s="15">
        <v>150.66999999999999</v>
      </c>
      <c r="BE950" s="71"/>
      <c r="BF950" s="71"/>
      <c r="BH950" s="15">
        <v>60.25</v>
      </c>
      <c r="BI950" s="71"/>
      <c r="BM950" s="15">
        <v>20</v>
      </c>
      <c r="BO950" s="15">
        <v>47.24</v>
      </c>
      <c r="BQ950" s="71"/>
      <c r="BT950" s="15">
        <v>116.77</v>
      </c>
      <c r="BX950" s="15">
        <v>73.37</v>
      </c>
      <c r="BY950" s="15">
        <v>115</v>
      </c>
      <c r="BZ950" s="15">
        <v>78.17</v>
      </c>
      <c r="CA950" s="71"/>
      <c r="CD950" s="71"/>
      <c r="CE950" s="71"/>
      <c r="CF950" s="71"/>
      <c r="CG950" s="71"/>
      <c r="CH950" s="15">
        <v>64.5</v>
      </c>
      <c r="CI950" s="71"/>
      <c r="CJ950" s="15">
        <v>22</v>
      </c>
      <c r="CM950" s="15">
        <v>33.28</v>
      </c>
      <c r="CN950" s="15">
        <v>74</v>
      </c>
      <c r="CP950" s="15">
        <v>117.31</v>
      </c>
      <c r="CQ950" s="71"/>
      <c r="CR950" s="71"/>
      <c r="CS950" s="16">
        <v>76</v>
      </c>
      <c r="CT950" s="16">
        <v>76</v>
      </c>
    </row>
    <row r="951" spans="1:98">
      <c r="A951" s="71">
        <v>40208</v>
      </c>
      <c r="B951" s="16">
        <v>86.83</v>
      </c>
      <c r="C951" s="16">
        <v>86</v>
      </c>
      <c r="D951" s="71"/>
      <c r="G951" s="71"/>
      <c r="I951" s="16">
        <v>76</v>
      </c>
      <c r="K951" s="16">
        <v>72.569999999999993</v>
      </c>
      <c r="L951" s="71"/>
      <c r="M951" s="71"/>
      <c r="N951" s="15">
        <v>158</v>
      </c>
      <c r="O951" s="15">
        <v>144.94</v>
      </c>
      <c r="P951" s="15">
        <v>59.15</v>
      </c>
      <c r="Q951" s="15">
        <v>19.71</v>
      </c>
      <c r="R951" s="71"/>
      <c r="S951" s="71"/>
      <c r="T951" s="71"/>
      <c r="U951" s="71"/>
      <c r="W951" s="15">
        <v>114</v>
      </c>
      <c r="X951" s="71"/>
      <c r="Y951" s="71"/>
      <c r="Z951" s="71"/>
      <c r="AA951" s="71"/>
      <c r="AC951" s="71"/>
      <c r="AE951" s="15">
        <v>97</v>
      </c>
      <c r="BD951" s="15">
        <v>148</v>
      </c>
      <c r="BE951" s="71"/>
      <c r="BF951" s="71"/>
      <c r="BG951" s="15">
        <v>60</v>
      </c>
      <c r="BH951" s="15">
        <v>63.86</v>
      </c>
      <c r="BI951" s="71"/>
      <c r="BM951" s="15">
        <v>21</v>
      </c>
      <c r="BN951" s="15">
        <v>47</v>
      </c>
      <c r="BO951" s="15">
        <v>51.33</v>
      </c>
      <c r="BQ951" s="71"/>
      <c r="BT951" s="15">
        <v>116</v>
      </c>
      <c r="BW951" s="15">
        <v>72</v>
      </c>
      <c r="BX951" s="15">
        <v>75.23</v>
      </c>
      <c r="BY951" s="15">
        <v>119.71</v>
      </c>
      <c r="BZ951" s="15">
        <v>78.430000000000007</v>
      </c>
      <c r="CA951" s="71"/>
      <c r="CD951" s="71"/>
      <c r="CE951" s="71"/>
      <c r="CF951" s="71"/>
      <c r="CG951" s="71"/>
      <c r="CI951" s="71"/>
      <c r="CM951" s="15">
        <v>35</v>
      </c>
      <c r="CO951" s="15">
        <v>72</v>
      </c>
      <c r="CP951" s="15">
        <v>117</v>
      </c>
      <c r="CQ951" s="71"/>
      <c r="CR951" s="71"/>
      <c r="CS951" s="16">
        <v>79</v>
      </c>
      <c r="CT951" s="16">
        <v>76</v>
      </c>
    </row>
    <row r="952" spans="1:98">
      <c r="A952" s="71">
        <v>40215</v>
      </c>
      <c r="B952" s="16">
        <v>87.59</v>
      </c>
      <c r="C952" s="16">
        <v>84</v>
      </c>
      <c r="D952" s="71"/>
      <c r="G952" s="71"/>
      <c r="I952" s="16">
        <v>73.3</v>
      </c>
      <c r="K952" s="16">
        <v>77</v>
      </c>
      <c r="L952" s="71"/>
      <c r="M952" s="71"/>
      <c r="N952" s="15">
        <v>119</v>
      </c>
      <c r="O952" s="15">
        <v>145.18</v>
      </c>
      <c r="P952" s="15">
        <v>58.54</v>
      </c>
      <c r="Q952" s="15">
        <v>20.72</v>
      </c>
      <c r="R952" s="71"/>
      <c r="S952" s="71"/>
      <c r="T952" s="71"/>
      <c r="U952" s="71"/>
      <c r="W952" s="15">
        <v>117</v>
      </c>
      <c r="X952" s="71"/>
      <c r="Y952" s="71"/>
      <c r="Z952" s="71"/>
      <c r="AA952" s="71"/>
      <c r="AC952" s="71"/>
      <c r="AE952" s="15">
        <v>97</v>
      </c>
      <c r="BE952" s="71"/>
      <c r="BF952" s="71"/>
      <c r="BG952" s="15">
        <v>60</v>
      </c>
      <c r="BH952" s="15">
        <v>61.67</v>
      </c>
      <c r="BI952" s="71"/>
      <c r="BM952" s="15">
        <v>23</v>
      </c>
      <c r="BN952" s="15">
        <v>51</v>
      </c>
      <c r="BO952" s="15">
        <v>52.78</v>
      </c>
      <c r="BQ952" s="71"/>
      <c r="BT952" s="15">
        <v>116.41</v>
      </c>
      <c r="BW952" s="15">
        <v>71.849999999999994</v>
      </c>
      <c r="BX952" s="15">
        <v>74.02</v>
      </c>
      <c r="BZ952" s="15">
        <v>78.27</v>
      </c>
      <c r="CA952" s="71"/>
      <c r="CD952" s="71"/>
      <c r="CE952" s="71"/>
      <c r="CF952" s="71"/>
      <c r="CG952" s="71"/>
      <c r="CH952" s="15">
        <v>63</v>
      </c>
      <c r="CI952" s="71"/>
      <c r="CJ952" s="15">
        <v>26.5</v>
      </c>
      <c r="CM952" s="15">
        <v>35</v>
      </c>
      <c r="CP952" s="15">
        <v>116.71</v>
      </c>
      <c r="CQ952" s="71"/>
      <c r="CR952" s="71"/>
      <c r="CS952" s="16">
        <v>77.099999999999994</v>
      </c>
      <c r="CT952" s="16">
        <v>80</v>
      </c>
    </row>
    <row r="953" spans="1:98">
      <c r="A953" s="71">
        <v>40222</v>
      </c>
      <c r="B953" s="16">
        <v>89.74</v>
      </c>
      <c r="C953" s="16">
        <v>84</v>
      </c>
      <c r="D953" s="71"/>
      <c r="G953" s="71"/>
      <c r="I953" s="16">
        <v>70.5</v>
      </c>
      <c r="K953" s="16">
        <v>70.5</v>
      </c>
      <c r="L953" s="71"/>
      <c r="M953" s="71"/>
      <c r="N953" s="15">
        <v>142.16999999999999</v>
      </c>
      <c r="O953" s="15">
        <v>143.52000000000001</v>
      </c>
      <c r="P953" s="15">
        <v>60.6</v>
      </c>
      <c r="Q953" s="15">
        <v>22.29</v>
      </c>
      <c r="R953" s="71"/>
      <c r="S953" s="71"/>
      <c r="T953" s="71"/>
      <c r="U953" s="71"/>
      <c r="W953" s="15">
        <v>116.11</v>
      </c>
      <c r="X953" s="71"/>
      <c r="Y953" s="71"/>
      <c r="Z953" s="71"/>
      <c r="AA953" s="71"/>
      <c r="AC953" s="71"/>
      <c r="AE953" s="15">
        <v>100</v>
      </c>
      <c r="BE953" s="71"/>
      <c r="BF953" s="71"/>
      <c r="BG953" s="15">
        <v>61</v>
      </c>
      <c r="BH953" s="15">
        <v>62.69</v>
      </c>
      <c r="BI953" s="71"/>
      <c r="BN953" s="15">
        <v>52</v>
      </c>
      <c r="BO953" s="15">
        <v>55.29</v>
      </c>
      <c r="BQ953" s="71"/>
      <c r="BT953" s="15">
        <v>116.24</v>
      </c>
      <c r="BW953" s="15">
        <v>71</v>
      </c>
      <c r="BX953" s="15">
        <v>74.37</v>
      </c>
      <c r="BY953" s="15">
        <v>117</v>
      </c>
      <c r="BZ953" s="15">
        <v>79</v>
      </c>
      <c r="CA953" s="71"/>
      <c r="CD953" s="71"/>
      <c r="CE953" s="71"/>
      <c r="CF953" s="71"/>
      <c r="CG953" s="71"/>
      <c r="CH953" s="15">
        <v>61.5</v>
      </c>
      <c r="CI953" s="71"/>
      <c r="CM953" s="15">
        <v>36</v>
      </c>
      <c r="CO953" s="15">
        <v>75.34</v>
      </c>
      <c r="CP953" s="15">
        <v>115.7</v>
      </c>
      <c r="CQ953" s="71"/>
      <c r="CR953" s="71"/>
      <c r="CS953" s="16">
        <v>77.5</v>
      </c>
      <c r="CT953" s="16">
        <v>77.5</v>
      </c>
    </row>
    <row r="954" spans="1:98">
      <c r="A954" s="71">
        <v>40229</v>
      </c>
      <c r="B954" s="16">
        <v>91.18</v>
      </c>
      <c r="C954" s="16">
        <v>86.8</v>
      </c>
      <c r="D954" s="71"/>
      <c r="G954" s="71"/>
      <c r="I954" s="16">
        <v>72.5</v>
      </c>
      <c r="K954" s="16">
        <v>77.7</v>
      </c>
      <c r="L954" s="71"/>
      <c r="M954" s="71"/>
      <c r="N954" s="15">
        <v>179</v>
      </c>
      <c r="O954" s="15">
        <v>145</v>
      </c>
      <c r="P954" s="15">
        <v>61.47</v>
      </c>
      <c r="Q954" s="15">
        <v>26.96</v>
      </c>
      <c r="R954" s="71"/>
      <c r="S954" s="71"/>
      <c r="T954" s="71"/>
      <c r="U954" s="71"/>
      <c r="W954" s="15">
        <v>116</v>
      </c>
      <c r="X954" s="71"/>
      <c r="Y954" s="71"/>
      <c r="Z954" s="71"/>
      <c r="AA954" s="71"/>
      <c r="AC954" s="71"/>
      <c r="AE954" s="15">
        <v>108</v>
      </c>
      <c r="AF954" s="15">
        <v>116</v>
      </c>
      <c r="BD954" s="15">
        <v>146.66999999999999</v>
      </c>
      <c r="BE954" s="71"/>
      <c r="BF954" s="71"/>
      <c r="BG954" s="15">
        <v>63</v>
      </c>
      <c r="BH954" s="15">
        <v>63.28</v>
      </c>
      <c r="BI954" s="71"/>
      <c r="BM954" s="15">
        <v>29</v>
      </c>
      <c r="BO954" s="15">
        <v>58.44</v>
      </c>
      <c r="BQ954" s="71"/>
      <c r="BT954" s="15">
        <v>117.5</v>
      </c>
      <c r="BW954" s="15">
        <v>72</v>
      </c>
      <c r="BX954" s="15">
        <v>74.08</v>
      </c>
      <c r="BY954" s="15">
        <v>117</v>
      </c>
      <c r="BZ954" s="15">
        <v>79</v>
      </c>
      <c r="CA954" s="71"/>
      <c r="CD954" s="71"/>
      <c r="CE954" s="71"/>
      <c r="CF954" s="71"/>
      <c r="CG954" s="71"/>
      <c r="CH954" s="15">
        <v>64.349999999999994</v>
      </c>
      <c r="CI954" s="71"/>
      <c r="CM954" s="15">
        <v>36.67</v>
      </c>
      <c r="CN954" s="15">
        <v>73</v>
      </c>
      <c r="CP954" s="15">
        <v>116.78</v>
      </c>
      <c r="CQ954" s="71"/>
      <c r="CR954" s="71"/>
      <c r="CS954" s="16">
        <v>79.75</v>
      </c>
      <c r="CT954" s="16">
        <v>82</v>
      </c>
    </row>
    <row r="955" spans="1:98">
      <c r="A955" s="71">
        <v>40236</v>
      </c>
      <c r="B955" s="16">
        <v>89.79</v>
      </c>
      <c r="C955" s="16">
        <v>86</v>
      </c>
      <c r="D955" s="71"/>
      <c r="G955" s="71"/>
      <c r="I955" s="16">
        <v>77.5</v>
      </c>
      <c r="K955" s="16">
        <v>77.58</v>
      </c>
      <c r="L955" s="71"/>
      <c r="M955" s="71"/>
      <c r="N955" s="15">
        <v>119</v>
      </c>
      <c r="O955" s="15">
        <v>145.99</v>
      </c>
      <c r="P955" s="15">
        <v>60.63</v>
      </c>
      <c r="Q955" s="15">
        <v>24.34</v>
      </c>
      <c r="R955" s="71"/>
      <c r="S955" s="71"/>
      <c r="T955" s="71"/>
      <c r="U955" s="71"/>
      <c r="W955" s="15">
        <v>117</v>
      </c>
      <c r="X955" s="71"/>
      <c r="Y955" s="71"/>
      <c r="Z955" s="71"/>
      <c r="AA955" s="71"/>
      <c r="AC955" s="71"/>
      <c r="AE955" s="15">
        <v>109</v>
      </c>
      <c r="BD955" s="15">
        <v>152</v>
      </c>
      <c r="BE955" s="71"/>
      <c r="BF955" s="71"/>
      <c r="BG955" s="15">
        <v>64</v>
      </c>
      <c r="BH955" s="15">
        <v>63.91</v>
      </c>
      <c r="BI955" s="71"/>
      <c r="BM955" s="15">
        <v>25.5</v>
      </c>
      <c r="BO955" s="15">
        <v>60.59</v>
      </c>
      <c r="BQ955" s="71"/>
      <c r="BT955" s="15">
        <v>117</v>
      </c>
      <c r="BW955" s="15">
        <v>72</v>
      </c>
      <c r="BX955" s="15">
        <v>73.73</v>
      </c>
      <c r="BY955" s="15">
        <v>121.66</v>
      </c>
      <c r="BZ955" s="15">
        <v>79.599999999999994</v>
      </c>
      <c r="CA955" s="71"/>
      <c r="CD955" s="71"/>
      <c r="CE955" s="71"/>
      <c r="CF955" s="71"/>
      <c r="CG955" s="71"/>
      <c r="CH955" s="15">
        <v>65.75</v>
      </c>
      <c r="CI955" s="71"/>
      <c r="CJ955" s="15">
        <v>26</v>
      </c>
      <c r="CM955" s="15">
        <v>36</v>
      </c>
      <c r="CP955" s="15">
        <v>74.66</v>
      </c>
      <c r="CQ955" s="71"/>
      <c r="CR955" s="71"/>
      <c r="CS955" s="16">
        <v>80.5</v>
      </c>
      <c r="CT955" s="16">
        <v>80.5</v>
      </c>
    </row>
    <row r="956" spans="1:98">
      <c r="A956" s="71">
        <v>40243</v>
      </c>
      <c r="B956" s="16">
        <v>89.39</v>
      </c>
      <c r="C956" s="16">
        <v>86</v>
      </c>
      <c r="D956" s="71"/>
      <c r="G956" s="71"/>
      <c r="I956" s="16">
        <v>80</v>
      </c>
      <c r="K956" s="16">
        <v>80</v>
      </c>
      <c r="L956" s="71"/>
      <c r="M956" s="71"/>
      <c r="N956" s="15">
        <v>156.97</v>
      </c>
      <c r="O956" s="15">
        <v>148.4</v>
      </c>
      <c r="P956" s="15">
        <v>61</v>
      </c>
      <c r="Q956" s="15">
        <v>23.51</v>
      </c>
      <c r="R956" s="71"/>
      <c r="S956" s="71"/>
      <c r="T956" s="71"/>
      <c r="U956" s="71"/>
      <c r="V956" s="15">
        <v>148.66999999999999</v>
      </c>
      <c r="W956" s="15">
        <v>115.19</v>
      </c>
      <c r="X956" s="71"/>
      <c r="Y956" s="71"/>
      <c r="Z956" s="71"/>
      <c r="AA956" s="71"/>
      <c r="AC956" s="71"/>
      <c r="AD956" s="15">
        <v>125</v>
      </c>
      <c r="AF956" s="15">
        <v>113.5</v>
      </c>
      <c r="BD956" s="15">
        <v>151.80000000000001</v>
      </c>
      <c r="BE956" s="71"/>
      <c r="BF956" s="71"/>
      <c r="BG956" s="15">
        <v>62</v>
      </c>
      <c r="BH956" s="15">
        <v>65.83</v>
      </c>
      <c r="BI956" s="71"/>
      <c r="BM956" s="15">
        <v>25.68</v>
      </c>
      <c r="BO956" s="15">
        <v>60.99</v>
      </c>
      <c r="BP956" s="15">
        <v>108.82</v>
      </c>
      <c r="BQ956" s="71"/>
      <c r="BT956" s="15">
        <v>116.86</v>
      </c>
      <c r="BV956" s="15">
        <v>112</v>
      </c>
      <c r="BX956" s="15">
        <v>72.86</v>
      </c>
      <c r="BZ956" s="15">
        <v>77.92</v>
      </c>
      <c r="CA956" s="71"/>
      <c r="CD956" s="71"/>
      <c r="CE956" s="71"/>
      <c r="CF956" s="71"/>
      <c r="CG956" s="71"/>
      <c r="CH956" s="15">
        <v>65</v>
      </c>
      <c r="CI956" s="71"/>
      <c r="CJ956" s="15">
        <v>26.5</v>
      </c>
      <c r="CM956" s="15">
        <v>38.39</v>
      </c>
      <c r="CN956" s="15">
        <v>67</v>
      </c>
      <c r="CO956" s="15">
        <v>79</v>
      </c>
      <c r="CP956" s="15">
        <v>117</v>
      </c>
      <c r="CQ956" s="71"/>
      <c r="CR956" s="71"/>
      <c r="CS956" s="16">
        <v>83</v>
      </c>
      <c r="CT956" s="16">
        <v>83</v>
      </c>
    </row>
    <row r="957" spans="1:98">
      <c r="A957" s="71">
        <v>40250</v>
      </c>
      <c r="B957" s="16">
        <v>90.43</v>
      </c>
      <c r="C957" s="16">
        <v>85.47</v>
      </c>
      <c r="D957" s="71"/>
      <c r="G957" s="71"/>
      <c r="I957" s="16">
        <v>78.67</v>
      </c>
      <c r="K957" s="16">
        <v>84</v>
      </c>
      <c r="L957" s="71"/>
      <c r="M957" s="71"/>
      <c r="N957" s="15">
        <v>159.63999999999999</v>
      </c>
      <c r="O957" s="15">
        <v>152.21</v>
      </c>
      <c r="P957" s="15">
        <v>64.47</v>
      </c>
      <c r="Q957" s="15">
        <v>25.99</v>
      </c>
      <c r="R957" s="71"/>
      <c r="S957" s="71"/>
      <c r="T957" s="71"/>
      <c r="U957" s="71"/>
      <c r="V957" s="15">
        <v>148</v>
      </c>
      <c r="W957" s="15">
        <v>117.69</v>
      </c>
      <c r="X957" s="71"/>
      <c r="Y957" s="71"/>
      <c r="Z957" s="71"/>
      <c r="AA957" s="71"/>
      <c r="AC957" s="71"/>
      <c r="AD957" s="15">
        <v>129</v>
      </c>
      <c r="AE957" s="15">
        <v>109</v>
      </c>
      <c r="AF957" s="15">
        <v>118</v>
      </c>
      <c r="BD957" s="15">
        <v>154.66999999999999</v>
      </c>
      <c r="BE957" s="71"/>
      <c r="BF957" s="71"/>
      <c r="BG957" s="15">
        <v>63</v>
      </c>
      <c r="BI957" s="71"/>
      <c r="BM957" s="15">
        <v>27.63</v>
      </c>
      <c r="BO957" s="15">
        <v>61.28</v>
      </c>
      <c r="BQ957" s="71"/>
      <c r="BR957" s="15">
        <v>146.80000000000001</v>
      </c>
      <c r="BT957" s="15">
        <v>118.6</v>
      </c>
      <c r="BW957" s="15">
        <v>69</v>
      </c>
      <c r="BX957" s="15">
        <v>72.05</v>
      </c>
      <c r="BY957" s="15">
        <v>117</v>
      </c>
      <c r="BZ957" s="15">
        <v>80.67</v>
      </c>
      <c r="CA957" s="71"/>
      <c r="CD957" s="71"/>
      <c r="CE957" s="71"/>
      <c r="CF957" s="71"/>
      <c r="CG957" s="71"/>
      <c r="CH957" s="15">
        <v>65</v>
      </c>
      <c r="CI957" s="71"/>
      <c r="CJ957" s="15">
        <v>29</v>
      </c>
      <c r="CM957" s="15">
        <v>40</v>
      </c>
      <c r="CN957" s="15">
        <v>66.97</v>
      </c>
      <c r="CP957" s="15">
        <v>117</v>
      </c>
      <c r="CQ957" s="71"/>
      <c r="CR957" s="71"/>
      <c r="CS957" s="16">
        <v>82.5</v>
      </c>
      <c r="CT957" s="16">
        <v>85</v>
      </c>
    </row>
    <row r="958" spans="1:98">
      <c r="A958" s="71">
        <v>40257</v>
      </c>
      <c r="B958" s="16">
        <v>90.71</v>
      </c>
      <c r="C958" s="16">
        <v>85.86</v>
      </c>
      <c r="D958" s="71"/>
      <c r="G958" s="71"/>
      <c r="I958" s="16">
        <v>82</v>
      </c>
      <c r="K958" s="16">
        <v>82</v>
      </c>
      <c r="L958" s="71"/>
      <c r="M958" s="71"/>
      <c r="O958" s="15">
        <v>161.5</v>
      </c>
      <c r="P958" s="15">
        <v>65.89</v>
      </c>
      <c r="Q958" s="15">
        <v>27.34</v>
      </c>
      <c r="R958" s="71"/>
      <c r="S958" s="71"/>
      <c r="T958" s="71"/>
      <c r="U958" s="71"/>
      <c r="V958" s="15">
        <v>160</v>
      </c>
      <c r="W958" s="15">
        <v>119.2</v>
      </c>
      <c r="X958" s="71"/>
      <c r="Y958" s="71"/>
      <c r="Z958" s="71"/>
      <c r="AA958" s="71"/>
      <c r="AC958" s="71"/>
      <c r="AD958" s="15">
        <v>130</v>
      </c>
      <c r="AE958" s="15">
        <v>106.33</v>
      </c>
      <c r="BD958" s="15">
        <v>159.43</v>
      </c>
      <c r="BE958" s="71"/>
      <c r="BF958" s="71"/>
      <c r="BG958" s="15">
        <v>63</v>
      </c>
      <c r="BH958" s="15">
        <v>68.69</v>
      </c>
      <c r="BI958" s="71"/>
      <c r="BM958" s="15">
        <v>27.75</v>
      </c>
      <c r="BN958" s="15">
        <v>63</v>
      </c>
      <c r="BO958" s="15">
        <v>66.39</v>
      </c>
      <c r="BP958" s="15">
        <v>117</v>
      </c>
      <c r="BQ958" s="71"/>
      <c r="BT958" s="15">
        <v>119.64</v>
      </c>
      <c r="BW958" s="15">
        <v>71</v>
      </c>
      <c r="BX958" s="15">
        <v>69.650000000000006</v>
      </c>
      <c r="BY958" s="15">
        <v>117</v>
      </c>
      <c r="BZ958" s="15">
        <v>82.3</v>
      </c>
      <c r="CA958" s="71"/>
      <c r="CD958" s="71"/>
      <c r="CE958" s="71"/>
      <c r="CF958" s="71"/>
      <c r="CG958" s="71"/>
      <c r="CI958" s="71"/>
      <c r="CJ958" s="15">
        <v>35.5</v>
      </c>
      <c r="CM958" s="15">
        <v>38.770000000000003</v>
      </c>
      <c r="CP958" s="15">
        <v>121.76</v>
      </c>
      <c r="CQ958" s="71"/>
      <c r="CR958" s="71"/>
      <c r="CS958" s="16">
        <v>85</v>
      </c>
      <c r="CT958" s="16">
        <v>85</v>
      </c>
    </row>
    <row r="959" spans="1:98">
      <c r="A959" s="71">
        <v>40264</v>
      </c>
      <c r="B959" s="16">
        <v>91.32</v>
      </c>
      <c r="C959" s="16">
        <v>87</v>
      </c>
      <c r="D959" s="71"/>
      <c r="G959" s="71"/>
      <c r="I959" s="16">
        <v>76.540000000000006</v>
      </c>
      <c r="K959" s="16">
        <v>81.849999999999994</v>
      </c>
      <c r="L959" s="71"/>
      <c r="M959" s="71"/>
      <c r="N959" s="15">
        <v>154.91</v>
      </c>
      <c r="O959" s="15">
        <v>166.13</v>
      </c>
      <c r="P959" s="15">
        <v>66.67</v>
      </c>
      <c r="Q959" s="15">
        <v>27.73</v>
      </c>
      <c r="R959" s="71"/>
      <c r="S959" s="71"/>
      <c r="T959" s="71"/>
      <c r="U959" s="71"/>
      <c r="W959" s="15">
        <v>120.45</v>
      </c>
      <c r="X959" s="71"/>
      <c r="Y959" s="71"/>
      <c r="Z959" s="71"/>
      <c r="AA959" s="71"/>
      <c r="AC959" s="71"/>
      <c r="AD959" s="15">
        <v>137</v>
      </c>
      <c r="AE959" s="15">
        <v>106</v>
      </c>
      <c r="BD959" s="15">
        <v>175.95</v>
      </c>
      <c r="BE959" s="71"/>
      <c r="BF959" s="71"/>
      <c r="BG959" s="15">
        <v>64.5</v>
      </c>
      <c r="BH959" s="15">
        <v>69.92</v>
      </c>
      <c r="BI959" s="71"/>
      <c r="BM959" s="15">
        <v>30.17</v>
      </c>
      <c r="BN959" s="15">
        <v>66.739999999999995</v>
      </c>
      <c r="BO959" s="15">
        <v>69.17</v>
      </c>
      <c r="BP959" s="15">
        <v>125.52</v>
      </c>
      <c r="BQ959" s="71"/>
      <c r="BR959" s="15">
        <v>160</v>
      </c>
      <c r="BT959" s="15">
        <v>121.1</v>
      </c>
      <c r="BV959" s="15">
        <v>117</v>
      </c>
      <c r="BW959" s="15">
        <v>71.709999999999994</v>
      </c>
      <c r="BX959" s="15">
        <v>69.150000000000006</v>
      </c>
      <c r="BZ959" s="15">
        <v>82.58</v>
      </c>
      <c r="CA959" s="71"/>
      <c r="CD959" s="71"/>
      <c r="CE959" s="71"/>
      <c r="CF959" s="71"/>
      <c r="CG959" s="71"/>
      <c r="CH959" s="15">
        <v>68</v>
      </c>
      <c r="CI959" s="71"/>
      <c r="CM959" s="15">
        <v>38.5</v>
      </c>
      <c r="CP959" s="15">
        <v>123</v>
      </c>
      <c r="CQ959" s="71"/>
      <c r="CR959" s="71"/>
      <c r="CS959" s="16">
        <v>83</v>
      </c>
      <c r="CT959" s="16">
        <v>85</v>
      </c>
    </row>
    <row r="960" spans="1:98">
      <c r="A960" s="71">
        <v>40271</v>
      </c>
      <c r="B960" s="16">
        <v>89.8</v>
      </c>
      <c r="C960" s="16">
        <v>87.44</v>
      </c>
      <c r="D960" s="71"/>
      <c r="G960" s="71"/>
      <c r="I960" s="16">
        <v>79.53</v>
      </c>
      <c r="K960" s="16">
        <v>82</v>
      </c>
      <c r="L960" s="71"/>
      <c r="M960" s="71"/>
      <c r="O960" s="15">
        <v>166.29</v>
      </c>
      <c r="P960" s="15">
        <v>68.3</v>
      </c>
      <c r="Q960" s="15">
        <v>27.27</v>
      </c>
      <c r="R960" s="71"/>
      <c r="S960" s="71"/>
      <c r="T960" s="71"/>
      <c r="U960" s="71"/>
      <c r="V960" s="15">
        <v>162</v>
      </c>
      <c r="W960" s="15">
        <v>121.41</v>
      </c>
      <c r="X960" s="71"/>
      <c r="Y960" s="71"/>
      <c r="Z960" s="71"/>
      <c r="AA960" s="71"/>
      <c r="AC960" s="71"/>
      <c r="AD960" s="15">
        <v>136</v>
      </c>
      <c r="AE960" s="15">
        <v>95</v>
      </c>
      <c r="BD960" s="15">
        <v>172</v>
      </c>
      <c r="BE960" s="71"/>
      <c r="BF960" s="71"/>
      <c r="BG960" s="15">
        <v>67.12</v>
      </c>
      <c r="BH960" s="15">
        <v>70.86</v>
      </c>
      <c r="BI960" s="71"/>
      <c r="BM960" s="15">
        <v>32.5</v>
      </c>
      <c r="BN960" s="15">
        <v>67</v>
      </c>
      <c r="BO960" s="15">
        <v>70.11</v>
      </c>
      <c r="BQ960" s="71"/>
      <c r="BR960" s="15">
        <v>157</v>
      </c>
      <c r="BW960" s="15">
        <v>69</v>
      </c>
      <c r="BX960" s="15">
        <v>69.459999999999994</v>
      </c>
      <c r="BY960" s="15">
        <v>120</v>
      </c>
      <c r="BZ960" s="15">
        <v>86</v>
      </c>
      <c r="CA960" s="71"/>
      <c r="CD960" s="71"/>
      <c r="CE960" s="71"/>
      <c r="CF960" s="71"/>
      <c r="CG960" s="71"/>
      <c r="CH960" s="15">
        <v>70.760000000000005</v>
      </c>
      <c r="CI960" s="71"/>
      <c r="CM960" s="15">
        <v>38</v>
      </c>
      <c r="CN960" s="15">
        <v>68</v>
      </c>
      <c r="CQ960" s="71"/>
      <c r="CR960" s="71"/>
      <c r="CS960" s="16">
        <v>82.9</v>
      </c>
      <c r="CT960" s="16">
        <v>84</v>
      </c>
    </row>
    <row r="961" spans="1:98">
      <c r="A961" s="71">
        <v>40278</v>
      </c>
      <c r="B961" s="16">
        <v>89.6</v>
      </c>
      <c r="C961" s="16">
        <v>87.32</v>
      </c>
      <c r="D961" s="71"/>
      <c r="G961" s="71"/>
      <c r="I961" s="16">
        <v>76.5</v>
      </c>
      <c r="K961" s="16">
        <v>81.23</v>
      </c>
      <c r="L961" s="71"/>
      <c r="M961" s="71"/>
      <c r="N961" s="15">
        <v>164</v>
      </c>
      <c r="O961" s="15">
        <v>169.2</v>
      </c>
      <c r="P961" s="15">
        <v>67.430000000000007</v>
      </c>
      <c r="Q961" s="15">
        <v>29.23</v>
      </c>
      <c r="R961" s="71"/>
      <c r="S961" s="71"/>
      <c r="T961" s="71"/>
      <c r="U961" s="71"/>
      <c r="V961" s="15">
        <v>163</v>
      </c>
      <c r="W961" s="15">
        <v>120.7</v>
      </c>
      <c r="X961" s="71"/>
      <c r="Y961" s="71"/>
      <c r="Z961" s="71"/>
      <c r="AA961" s="71"/>
      <c r="AC961" s="71"/>
      <c r="AE961" s="15">
        <v>99</v>
      </c>
      <c r="BD961" s="15">
        <v>175</v>
      </c>
      <c r="BE961" s="71"/>
      <c r="BF961" s="71"/>
      <c r="BG961" s="15">
        <v>67.77</v>
      </c>
      <c r="BH961" s="15">
        <v>71.33</v>
      </c>
      <c r="BI961" s="71"/>
      <c r="BN961" s="15">
        <v>66</v>
      </c>
      <c r="BO961" s="15">
        <v>69.239999999999995</v>
      </c>
      <c r="BP961" s="15">
        <v>130.96</v>
      </c>
      <c r="BQ961" s="71"/>
      <c r="BR961" s="15">
        <v>163</v>
      </c>
      <c r="BS961" s="15">
        <v>166.05</v>
      </c>
      <c r="BT961" s="15">
        <v>120</v>
      </c>
      <c r="BW961" s="15">
        <v>69</v>
      </c>
      <c r="BX961" s="15">
        <v>69.62</v>
      </c>
      <c r="BY961" s="15">
        <v>120</v>
      </c>
      <c r="BZ961" s="15">
        <v>86</v>
      </c>
      <c r="CA961" s="71"/>
      <c r="CD961" s="71"/>
      <c r="CE961" s="71"/>
      <c r="CF961" s="71"/>
      <c r="CG961" s="71"/>
      <c r="CH961" s="15">
        <v>70.78</v>
      </c>
      <c r="CI961" s="71"/>
      <c r="CM961" s="15">
        <v>39.57</v>
      </c>
      <c r="CN961" s="15">
        <v>67.86</v>
      </c>
      <c r="CO961" s="15">
        <v>82.24</v>
      </c>
      <c r="CP961" s="15">
        <v>120.34</v>
      </c>
      <c r="CQ961" s="71"/>
      <c r="CR961" s="71"/>
      <c r="CS961" s="16">
        <v>82.8</v>
      </c>
      <c r="CT961" s="16">
        <v>82.8</v>
      </c>
    </row>
    <row r="962" spans="1:98">
      <c r="A962" s="71">
        <v>40285</v>
      </c>
      <c r="B962" s="16">
        <v>90.63</v>
      </c>
      <c r="C962" s="16">
        <v>87.32</v>
      </c>
      <c r="D962" s="71"/>
      <c r="G962" s="71"/>
      <c r="I962" s="16">
        <v>80.790000000000006</v>
      </c>
      <c r="K962" s="16">
        <v>81.61</v>
      </c>
      <c r="L962" s="71"/>
      <c r="M962" s="71"/>
      <c r="N962" s="15">
        <v>151</v>
      </c>
      <c r="O962" s="15">
        <v>172.18</v>
      </c>
      <c r="P962" s="15">
        <v>66.67</v>
      </c>
      <c r="Q962" s="15">
        <v>29.8</v>
      </c>
      <c r="R962" s="71"/>
      <c r="S962" s="71"/>
      <c r="T962" s="71"/>
      <c r="U962" s="71"/>
      <c r="V962" s="15">
        <v>167.25</v>
      </c>
      <c r="W962" s="15">
        <v>121</v>
      </c>
      <c r="X962" s="71"/>
      <c r="Y962" s="71"/>
      <c r="Z962" s="71"/>
      <c r="AA962" s="71"/>
      <c r="AC962" s="71"/>
      <c r="AD962" s="15">
        <v>142</v>
      </c>
      <c r="AE962" s="15">
        <v>115</v>
      </c>
      <c r="BD962" s="15">
        <v>179</v>
      </c>
      <c r="BE962" s="71"/>
      <c r="BF962" s="71"/>
      <c r="BG962" s="15">
        <v>68.64</v>
      </c>
      <c r="BH962" s="15">
        <v>72.150000000000006</v>
      </c>
      <c r="BI962" s="71"/>
      <c r="BM962" s="15">
        <v>34</v>
      </c>
      <c r="BN962" s="15">
        <v>67</v>
      </c>
      <c r="BO962" s="15">
        <v>68.72</v>
      </c>
      <c r="BP962" s="15">
        <v>131</v>
      </c>
      <c r="BQ962" s="71"/>
      <c r="BT962" s="15">
        <v>119.43</v>
      </c>
      <c r="BV962" s="15">
        <v>120</v>
      </c>
      <c r="BW962" s="15">
        <v>65.91</v>
      </c>
      <c r="BX962" s="15">
        <v>70.09</v>
      </c>
      <c r="BY962" s="15">
        <v>120</v>
      </c>
      <c r="BZ962" s="15">
        <v>85.77</v>
      </c>
      <c r="CA962" s="71"/>
      <c r="CD962" s="71"/>
      <c r="CE962" s="71"/>
      <c r="CF962" s="71"/>
      <c r="CG962" s="71"/>
      <c r="CH962" s="15">
        <v>71</v>
      </c>
      <c r="CI962" s="71"/>
      <c r="CM962" s="15">
        <v>39.15</v>
      </c>
      <c r="CN962" s="15">
        <v>68.5</v>
      </c>
      <c r="CO962" s="15">
        <v>82</v>
      </c>
      <c r="CP962" s="15">
        <v>120</v>
      </c>
      <c r="CQ962" s="71"/>
      <c r="CR962" s="71"/>
      <c r="CS962" s="16">
        <v>83.68</v>
      </c>
      <c r="CT962" s="16">
        <v>85</v>
      </c>
    </row>
    <row r="963" spans="1:98">
      <c r="A963" s="71">
        <v>40292</v>
      </c>
      <c r="B963" s="16">
        <v>90.49</v>
      </c>
      <c r="C963" s="16">
        <v>87.94</v>
      </c>
      <c r="D963" s="71"/>
      <c r="G963" s="71"/>
      <c r="I963" s="16">
        <v>79.849999999999994</v>
      </c>
      <c r="K963" s="16">
        <v>80.260000000000005</v>
      </c>
      <c r="L963" s="71"/>
      <c r="M963" s="71"/>
      <c r="N963" s="15">
        <v>169.13</v>
      </c>
      <c r="O963" s="15">
        <v>175.11</v>
      </c>
      <c r="P963" s="15">
        <v>67.33</v>
      </c>
      <c r="Q963" s="15">
        <v>30.8</v>
      </c>
      <c r="R963" s="71"/>
      <c r="S963" s="71"/>
      <c r="T963" s="71"/>
      <c r="U963" s="71"/>
      <c r="V963" s="15">
        <v>171.1</v>
      </c>
      <c r="W963" s="15">
        <v>120</v>
      </c>
      <c r="X963" s="71"/>
      <c r="Y963" s="71"/>
      <c r="Z963" s="71"/>
      <c r="AA963" s="71"/>
      <c r="AC963" s="71"/>
      <c r="AD963" s="15">
        <v>145</v>
      </c>
      <c r="AF963" s="15">
        <v>118.81</v>
      </c>
      <c r="BD963" s="15">
        <v>180</v>
      </c>
      <c r="BE963" s="71"/>
      <c r="BF963" s="71"/>
      <c r="BG963" s="15">
        <v>68</v>
      </c>
      <c r="BH963" s="15">
        <v>69.72</v>
      </c>
      <c r="BI963" s="71"/>
      <c r="BM963" s="15">
        <v>29</v>
      </c>
      <c r="BO963" s="15">
        <v>68.650000000000006</v>
      </c>
      <c r="BP963" s="15">
        <v>135</v>
      </c>
      <c r="BQ963" s="71"/>
      <c r="BR963" s="15">
        <v>165</v>
      </c>
      <c r="BT963" s="15">
        <v>120.33</v>
      </c>
      <c r="BV963" s="15">
        <v>124</v>
      </c>
      <c r="BW963" s="15">
        <v>70</v>
      </c>
      <c r="BX963" s="15">
        <v>69.739999999999995</v>
      </c>
      <c r="BZ963" s="15">
        <v>86</v>
      </c>
      <c r="CA963" s="71"/>
      <c r="CD963" s="71"/>
      <c r="CE963" s="71"/>
      <c r="CF963" s="71"/>
      <c r="CG963" s="71"/>
      <c r="CH963" s="15">
        <v>69.11</v>
      </c>
      <c r="CI963" s="71"/>
      <c r="CM963" s="15">
        <v>40.159999999999997</v>
      </c>
      <c r="CN963" s="15">
        <v>68.7</v>
      </c>
      <c r="CO963" s="15">
        <v>82</v>
      </c>
      <c r="CP963" s="15">
        <v>119.24</v>
      </c>
      <c r="CQ963" s="71"/>
      <c r="CR963" s="71"/>
      <c r="CS963" s="16">
        <v>86</v>
      </c>
      <c r="CT963" s="16">
        <v>85.25</v>
      </c>
    </row>
    <row r="964" spans="1:98">
      <c r="A964" s="71">
        <v>40299</v>
      </c>
      <c r="B964" s="16">
        <v>90.38</v>
      </c>
      <c r="C964" s="16">
        <v>87.89</v>
      </c>
      <c r="D964" s="71"/>
      <c r="G964" s="71"/>
      <c r="I964" s="16">
        <v>81.33</v>
      </c>
      <c r="K964" s="16">
        <v>81.33</v>
      </c>
      <c r="L964" s="71"/>
      <c r="M964" s="71"/>
      <c r="N964" s="15">
        <v>168.27</v>
      </c>
      <c r="O964" s="15">
        <v>177.76</v>
      </c>
      <c r="P964" s="15">
        <v>66.94</v>
      </c>
      <c r="Q964" s="15">
        <v>31</v>
      </c>
      <c r="R964" s="71"/>
      <c r="S964" s="71"/>
      <c r="T964" s="71"/>
      <c r="U964" s="71"/>
      <c r="V964" s="15">
        <v>170</v>
      </c>
      <c r="W964" s="15">
        <v>118.94</v>
      </c>
      <c r="X964" s="71"/>
      <c r="Y964" s="71"/>
      <c r="Z964" s="71"/>
      <c r="AA964" s="71"/>
      <c r="AC964" s="71"/>
      <c r="AF964" s="15">
        <v>121</v>
      </c>
      <c r="BE964" s="71"/>
      <c r="BF964" s="71"/>
      <c r="BH964" s="15">
        <v>72.52</v>
      </c>
      <c r="BI964" s="71"/>
      <c r="BN964" s="15">
        <v>68</v>
      </c>
      <c r="BO964" s="15">
        <v>65.959999999999994</v>
      </c>
      <c r="BP964" s="15">
        <v>137</v>
      </c>
      <c r="BQ964" s="71"/>
      <c r="BV964" s="15">
        <v>125</v>
      </c>
      <c r="BX964" s="15">
        <v>69</v>
      </c>
      <c r="BY964" s="15">
        <v>126</v>
      </c>
      <c r="BZ964" s="15">
        <v>85.49</v>
      </c>
      <c r="CA964" s="71"/>
      <c r="CD964" s="71"/>
      <c r="CE964" s="71"/>
      <c r="CF964" s="71"/>
      <c r="CG964" s="71"/>
      <c r="CH964" s="15">
        <v>69.66</v>
      </c>
      <c r="CI964" s="71"/>
      <c r="CM964" s="15">
        <v>43.5</v>
      </c>
      <c r="CN964" s="15">
        <v>67.52</v>
      </c>
      <c r="CO964" s="15">
        <v>83</v>
      </c>
      <c r="CP964" s="15">
        <v>120</v>
      </c>
      <c r="CQ964" s="71"/>
      <c r="CR964" s="71"/>
      <c r="CS964" s="16">
        <v>84.5</v>
      </c>
      <c r="CT964" s="16">
        <v>84.5</v>
      </c>
    </row>
    <row r="965" spans="1:98">
      <c r="A965" s="71">
        <v>40306</v>
      </c>
      <c r="B965" s="16">
        <v>92.24</v>
      </c>
      <c r="C965" s="16">
        <v>91</v>
      </c>
      <c r="D965" s="71"/>
      <c r="G965" s="71"/>
      <c r="I965" s="16">
        <v>86</v>
      </c>
      <c r="K965" s="16">
        <v>86</v>
      </c>
      <c r="L965" s="71"/>
      <c r="M965" s="71"/>
      <c r="N965" s="15">
        <v>164.48</v>
      </c>
      <c r="O965" s="15">
        <v>184.37</v>
      </c>
      <c r="P965" s="15">
        <v>68.22</v>
      </c>
      <c r="Q965" s="15">
        <v>35.799999999999997</v>
      </c>
      <c r="R965" s="71"/>
      <c r="S965" s="71"/>
      <c r="T965" s="71"/>
      <c r="U965" s="71"/>
      <c r="V965" s="15">
        <v>170.13</v>
      </c>
      <c r="W965" s="15">
        <v>120</v>
      </c>
      <c r="X965" s="71"/>
      <c r="Y965" s="71"/>
      <c r="Z965" s="71"/>
      <c r="AA965" s="71"/>
      <c r="AC965" s="71"/>
      <c r="AD965" s="15">
        <v>148</v>
      </c>
      <c r="AF965" s="15">
        <v>119</v>
      </c>
      <c r="BE965" s="71"/>
      <c r="BF965" s="71"/>
      <c r="BG965" s="15">
        <v>67.22</v>
      </c>
      <c r="BH965" s="15">
        <v>72.02</v>
      </c>
      <c r="BI965" s="71"/>
      <c r="BM965" s="15">
        <v>34</v>
      </c>
      <c r="BN965" s="15">
        <v>61</v>
      </c>
      <c r="BO965" s="15">
        <v>61.5</v>
      </c>
      <c r="BP965" s="15">
        <v>137.22</v>
      </c>
      <c r="BQ965" s="71"/>
      <c r="BR965" s="15">
        <v>165</v>
      </c>
      <c r="BS965" s="15">
        <v>164</v>
      </c>
      <c r="BT965" s="15">
        <v>120</v>
      </c>
      <c r="BV965" s="15">
        <v>126</v>
      </c>
      <c r="BW965" s="15">
        <v>69.430000000000007</v>
      </c>
      <c r="BX965" s="15">
        <v>70.06</v>
      </c>
      <c r="BY965" s="15">
        <v>120.8</v>
      </c>
      <c r="BZ965" s="15">
        <v>86.82</v>
      </c>
      <c r="CA965" s="71"/>
      <c r="CD965" s="71"/>
      <c r="CE965" s="71"/>
      <c r="CF965" s="71"/>
      <c r="CG965" s="71"/>
      <c r="CH965" s="15">
        <v>70.64</v>
      </c>
      <c r="CI965" s="71"/>
      <c r="CJ965" s="15">
        <v>32</v>
      </c>
      <c r="CM965" s="15">
        <v>41.95</v>
      </c>
      <c r="CN965" s="15">
        <v>67</v>
      </c>
      <c r="CO965" s="15">
        <v>83</v>
      </c>
      <c r="CP965" s="15">
        <v>119.97</v>
      </c>
      <c r="CQ965" s="71"/>
      <c r="CR965" s="71"/>
      <c r="CS965" s="16">
        <v>88</v>
      </c>
      <c r="CT965" s="16">
        <v>88</v>
      </c>
    </row>
    <row r="966" spans="1:98">
      <c r="A966" s="71">
        <v>40313</v>
      </c>
      <c r="B966" s="16">
        <v>91.66</v>
      </c>
      <c r="C966" s="16">
        <v>90.56</v>
      </c>
      <c r="D966" s="71"/>
      <c r="G966" s="71"/>
      <c r="I966" s="16">
        <v>81.14</v>
      </c>
      <c r="K966" s="16">
        <v>81.099999999999994</v>
      </c>
      <c r="L966" s="71"/>
      <c r="M966" s="71"/>
      <c r="N966" s="15">
        <v>151</v>
      </c>
      <c r="O966" s="15">
        <v>197.56</v>
      </c>
      <c r="P966" s="15">
        <v>68.42</v>
      </c>
      <c r="Q966" s="15">
        <v>39.35</v>
      </c>
      <c r="R966" s="71"/>
      <c r="S966" s="71"/>
      <c r="T966" s="71"/>
      <c r="U966" s="71"/>
      <c r="V966" s="15">
        <v>182.54</v>
      </c>
      <c r="W966" s="15">
        <v>121.22</v>
      </c>
      <c r="X966" s="71"/>
      <c r="Y966" s="71"/>
      <c r="Z966" s="71"/>
      <c r="AA966" s="71"/>
      <c r="AC966" s="71"/>
      <c r="AD966" s="15">
        <v>151</v>
      </c>
      <c r="BE966" s="71"/>
      <c r="BF966" s="71"/>
      <c r="BG966" s="15">
        <v>70.5</v>
      </c>
      <c r="BH966" s="15">
        <v>72.5</v>
      </c>
      <c r="BI966" s="71"/>
      <c r="BM966" s="15">
        <v>34</v>
      </c>
      <c r="BN966" s="15">
        <v>62.78</v>
      </c>
      <c r="BO966" s="15">
        <v>58.38</v>
      </c>
      <c r="BP966" s="15">
        <v>141</v>
      </c>
      <c r="BQ966" s="71"/>
      <c r="BR966" s="15">
        <v>170.94</v>
      </c>
      <c r="BS966" s="15">
        <v>175</v>
      </c>
      <c r="BT966" s="15">
        <v>120</v>
      </c>
      <c r="BV966" s="15">
        <v>131.88999999999999</v>
      </c>
      <c r="BW966" s="15">
        <v>68</v>
      </c>
      <c r="BX966" s="15">
        <v>70.55</v>
      </c>
      <c r="BY966" s="15">
        <v>127.33</v>
      </c>
      <c r="BZ966" s="15">
        <v>86.58</v>
      </c>
      <c r="CA966" s="71"/>
      <c r="CD966" s="71"/>
      <c r="CE966" s="71"/>
      <c r="CF966" s="71"/>
      <c r="CG966" s="71"/>
      <c r="CH966" s="15">
        <v>73.87</v>
      </c>
      <c r="CI966" s="71"/>
      <c r="CM966" s="15">
        <v>40.72</v>
      </c>
      <c r="CN966" s="15">
        <v>71</v>
      </c>
      <c r="CO966" s="15">
        <v>85</v>
      </c>
      <c r="CP966" s="15">
        <v>120.27</v>
      </c>
      <c r="CQ966" s="71"/>
      <c r="CR966" s="71"/>
      <c r="CS966" s="16">
        <v>87</v>
      </c>
      <c r="CT966" s="16">
        <v>87</v>
      </c>
    </row>
    <row r="967" spans="1:98">
      <c r="A967" s="71">
        <v>40320</v>
      </c>
      <c r="B967" s="16">
        <v>93.58</v>
      </c>
      <c r="C967" s="16">
        <v>90.76</v>
      </c>
      <c r="D967" s="71"/>
      <c r="G967" s="71"/>
      <c r="I967" s="16">
        <v>82.99</v>
      </c>
      <c r="K967" s="16">
        <v>83</v>
      </c>
      <c r="L967" s="71"/>
      <c r="M967" s="71"/>
      <c r="N967" s="15">
        <v>166.45</v>
      </c>
      <c r="O967" s="15">
        <v>207.53</v>
      </c>
      <c r="P967" s="15">
        <v>70.239999999999995</v>
      </c>
      <c r="Q967" s="15">
        <v>41.28</v>
      </c>
      <c r="R967" s="71"/>
      <c r="S967" s="71"/>
      <c r="T967" s="71"/>
      <c r="U967" s="71"/>
      <c r="V967" s="15">
        <v>184.33</v>
      </c>
      <c r="W967" s="15">
        <v>121.67</v>
      </c>
      <c r="X967" s="71"/>
      <c r="Y967" s="71"/>
      <c r="Z967" s="71"/>
      <c r="AA967" s="71"/>
      <c r="AC967" s="71"/>
      <c r="AD967" s="15">
        <v>153</v>
      </c>
      <c r="AE967" s="15">
        <v>115</v>
      </c>
      <c r="AF967" s="15">
        <v>119</v>
      </c>
      <c r="BD967" s="15">
        <v>201.75</v>
      </c>
      <c r="BE967" s="71"/>
      <c r="BF967" s="71"/>
      <c r="BG967" s="15">
        <v>71.38</v>
      </c>
      <c r="BH967" s="15">
        <v>75.069999999999993</v>
      </c>
      <c r="BI967" s="71"/>
      <c r="BN967" s="15">
        <v>61.57</v>
      </c>
      <c r="BO967" s="15">
        <v>58.17</v>
      </c>
      <c r="BP967" s="15">
        <v>142</v>
      </c>
      <c r="BQ967" s="71"/>
      <c r="BT967" s="15">
        <v>120.71</v>
      </c>
      <c r="BV967" s="15">
        <v>129</v>
      </c>
      <c r="BW967" s="15">
        <v>71</v>
      </c>
      <c r="BX967" s="15">
        <v>70.540000000000006</v>
      </c>
      <c r="BY967" s="15">
        <v>119</v>
      </c>
      <c r="BZ967" s="15">
        <v>87.21</v>
      </c>
      <c r="CA967" s="71"/>
      <c r="CD967" s="71"/>
      <c r="CE967" s="71"/>
      <c r="CF967" s="71"/>
      <c r="CG967" s="71"/>
      <c r="CH967" s="15">
        <v>74.86</v>
      </c>
      <c r="CI967" s="71"/>
      <c r="CJ967" s="15">
        <v>34</v>
      </c>
      <c r="CM967" s="15">
        <v>42.57</v>
      </c>
      <c r="CO967" s="15">
        <v>85.6</v>
      </c>
      <c r="CP967" s="15">
        <v>121</v>
      </c>
      <c r="CQ967" s="71"/>
      <c r="CR967" s="71"/>
      <c r="CS967" s="16">
        <v>85.92</v>
      </c>
      <c r="CT967" s="16">
        <v>85.92</v>
      </c>
    </row>
    <row r="968" spans="1:98">
      <c r="A968" s="71">
        <v>40327</v>
      </c>
      <c r="B968" s="16">
        <v>94.05</v>
      </c>
      <c r="C968" s="16">
        <v>92.5</v>
      </c>
      <c r="D968" s="71"/>
      <c r="G968" s="71"/>
      <c r="I968" s="16">
        <v>89.36</v>
      </c>
      <c r="K968" s="16">
        <v>84.47</v>
      </c>
      <c r="L968" s="71"/>
      <c r="M968" s="71"/>
      <c r="N968" s="15">
        <v>175.5</v>
      </c>
      <c r="O968" s="15">
        <v>211.7</v>
      </c>
      <c r="P968" s="15">
        <v>71</v>
      </c>
      <c r="Q968" s="15">
        <v>41.92</v>
      </c>
      <c r="R968" s="71"/>
      <c r="S968" s="71"/>
      <c r="T968" s="71"/>
      <c r="U968" s="71"/>
      <c r="V968" s="15">
        <v>186.38</v>
      </c>
      <c r="W968" s="15">
        <v>120.8</v>
      </c>
      <c r="X968" s="71"/>
      <c r="Y968" s="71"/>
      <c r="Z968" s="71"/>
      <c r="AA968" s="71"/>
      <c r="AC968" s="71"/>
      <c r="AD968" s="15">
        <v>156.6</v>
      </c>
      <c r="AE968" s="15">
        <v>115</v>
      </c>
      <c r="AF968" s="15">
        <v>120</v>
      </c>
      <c r="BD968" s="15">
        <v>199</v>
      </c>
      <c r="BE968" s="71"/>
      <c r="BF968" s="71"/>
      <c r="BG968" s="15">
        <v>70.56</v>
      </c>
      <c r="BH968" s="15">
        <v>75.069999999999993</v>
      </c>
      <c r="BI968" s="71"/>
      <c r="BM968" s="15">
        <v>34</v>
      </c>
      <c r="BN968" s="15">
        <v>58</v>
      </c>
      <c r="BO968" s="15">
        <v>54.67</v>
      </c>
      <c r="BP968" s="15">
        <v>147</v>
      </c>
      <c r="BQ968" s="71"/>
      <c r="BS968" s="15">
        <v>189</v>
      </c>
      <c r="BT968" s="15">
        <v>121</v>
      </c>
      <c r="BV968" s="15">
        <v>131.72</v>
      </c>
      <c r="BW968" s="15">
        <v>70</v>
      </c>
      <c r="BX968" s="15">
        <v>71.599999999999994</v>
      </c>
      <c r="BY968" s="15">
        <v>131</v>
      </c>
      <c r="BZ968" s="15">
        <v>87.85</v>
      </c>
      <c r="CA968" s="71"/>
      <c r="CD968" s="71"/>
      <c r="CE968" s="71"/>
      <c r="CF968" s="71"/>
      <c r="CG968" s="71"/>
      <c r="CH968" s="15">
        <v>73.97</v>
      </c>
      <c r="CI968" s="71"/>
      <c r="CM968" s="15">
        <v>40.85</v>
      </c>
      <c r="CN968" s="15">
        <v>72</v>
      </c>
      <c r="CO968" s="15">
        <v>86.68</v>
      </c>
      <c r="CP968" s="15">
        <v>120.27</v>
      </c>
      <c r="CQ968" s="71"/>
      <c r="CR968" s="71"/>
      <c r="CS968" s="16">
        <v>92.33</v>
      </c>
      <c r="CT968" s="16">
        <v>87.6</v>
      </c>
    </row>
    <row r="969" spans="1:98">
      <c r="A969" s="71">
        <v>40334</v>
      </c>
      <c r="B969" s="16">
        <v>95.14</v>
      </c>
      <c r="C969" s="16">
        <v>92.47</v>
      </c>
      <c r="D969" s="71"/>
      <c r="G969" s="71"/>
      <c r="I969" s="16">
        <v>89</v>
      </c>
      <c r="K969" s="16">
        <v>86.88</v>
      </c>
      <c r="L969" s="71"/>
      <c r="M969" s="71"/>
      <c r="N969" s="15">
        <v>177.58</v>
      </c>
      <c r="O969" s="15">
        <v>217.75</v>
      </c>
      <c r="P969" s="15">
        <v>70.37</v>
      </c>
      <c r="Q969" s="15">
        <v>43.72</v>
      </c>
      <c r="R969" s="71"/>
      <c r="S969" s="71"/>
      <c r="T969" s="71"/>
      <c r="U969" s="71"/>
      <c r="V969" s="15">
        <v>194</v>
      </c>
      <c r="W969" s="15">
        <v>121</v>
      </c>
      <c r="X969" s="71"/>
      <c r="Y969" s="71"/>
      <c r="Z969" s="71"/>
      <c r="AA969" s="71"/>
      <c r="AC969" s="71"/>
      <c r="AD969" s="15">
        <v>157.94</v>
      </c>
      <c r="BD969" s="15">
        <v>217</v>
      </c>
      <c r="BE969" s="71"/>
      <c r="BF969" s="71"/>
      <c r="BG969" s="15">
        <v>69.650000000000006</v>
      </c>
      <c r="BH969" s="15">
        <v>74.89</v>
      </c>
      <c r="BI969" s="71"/>
      <c r="BM969" s="15">
        <v>33</v>
      </c>
      <c r="BN969" s="15">
        <v>57</v>
      </c>
      <c r="BO969" s="15">
        <v>54.63</v>
      </c>
      <c r="BP969" s="15">
        <v>150</v>
      </c>
      <c r="BQ969" s="71"/>
      <c r="BS969" s="15">
        <v>192</v>
      </c>
      <c r="BV969" s="15">
        <v>135</v>
      </c>
      <c r="BW969" s="15">
        <v>70.17</v>
      </c>
      <c r="BX969" s="15">
        <v>71.3</v>
      </c>
      <c r="BZ969" s="15">
        <v>87</v>
      </c>
      <c r="CA969" s="71"/>
      <c r="CD969" s="71"/>
      <c r="CE969" s="71"/>
      <c r="CF969" s="71"/>
      <c r="CG969" s="71"/>
      <c r="CH969" s="15">
        <v>72.599999999999994</v>
      </c>
      <c r="CI969" s="71"/>
      <c r="CM969" s="15">
        <v>40</v>
      </c>
      <c r="CO969" s="15">
        <v>87.5</v>
      </c>
      <c r="CP969" s="15">
        <v>120.32</v>
      </c>
      <c r="CQ969" s="71"/>
      <c r="CR969" s="71"/>
      <c r="CS969" s="16">
        <v>91</v>
      </c>
      <c r="CT969" s="16">
        <v>90.25</v>
      </c>
    </row>
    <row r="970" spans="1:98">
      <c r="A970" s="71">
        <v>40341</v>
      </c>
      <c r="B970" s="16">
        <v>95.37</v>
      </c>
      <c r="C970" s="16">
        <v>94.06</v>
      </c>
      <c r="D970" s="71"/>
      <c r="G970" s="71"/>
      <c r="I970" s="16">
        <v>89.29</v>
      </c>
      <c r="K970" s="16">
        <v>87</v>
      </c>
      <c r="L970" s="71"/>
      <c r="M970" s="71"/>
      <c r="N970" s="15">
        <v>161</v>
      </c>
      <c r="O970" s="15">
        <v>223.11</v>
      </c>
      <c r="P970" s="15">
        <v>70.91</v>
      </c>
      <c r="Q970" s="15">
        <v>43.67</v>
      </c>
      <c r="R970" s="71"/>
      <c r="S970" s="71"/>
      <c r="T970" s="71"/>
      <c r="U970" s="71"/>
      <c r="W970" s="15">
        <v>120</v>
      </c>
      <c r="X970" s="71"/>
      <c r="Y970" s="71"/>
      <c r="Z970" s="71"/>
      <c r="AA970" s="71"/>
      <c r="AC970" s="71"/>
      <c r="AD970" s="15">
        <v>158</v>
      </c>
      <c r="BE970" s="71"/>
      <c r="BF970" s="71"/>
      <c r="BG970" s="15">
        <v>69.849999999999994</v>
      </c>
      <c r="BH970" s="15">
        <v>73</v>
      </c>
      <c r="BI970" s="71"/>
      <c r="BM970" s="15">
        <v>34</v>
      </c>
      <c r="BN970" s="15">
        <v>57</v>
      </c>
      <c r="BO970" s="15">
        <v>52</v>
      </c>
      <c r="BP970" s="15">
        <v>147</v>
      </c>
      <c r="BQ970" s="71"/>
      <c r="BT970" s="15">
        <v>119</v>
      </c>
      <c r="BW970" s="15">
        <v>70</v>
      </c>
      <c r="BX970" s="15">
        <v>70.239999999999995</v>
      </c>
      <c r="BY970" s="15">
        <v>121</v>
      </c>
      <c r="BZ970" s="15">
        <v>87</v>
      </c>
      <c r="CA970" s="71"/>
      <c r="CD970" s="71"/>
      <c r="CE970" s="71"/>
      <c r="CF970" s="71"/>
      <c r="CG970" s="71"/>
      <c r="CH970" s="15">
        <v>73.05</v>
      </c>
      <c r="CI970" s="71"/>
      <c r="CJ970" s="15">
        <v>34</v>
      </c>
      <c r="CM970" s="15">
        <v>41.23</v>
      </c>
      <c r="CO970" s="15">
        <v>91.5</v>
      </c>
      <c r="CP970" s="15">
        <v>120.5</v>
      </c>
      <c r="CQ970" s="71"/>
      <c r="CR970" s="71"/>
      <c r="CS970" s="16">
        <v>92.2</v>
      </c>
      <c r="CT970" s="16">
        <v>92.2</v>
      </c>
    </row>
    <row r="971" spans="1:98">
      <c r="A971" s="71">
        <v>40348</v>
      </c>
      <c r="B971" s="16">
        <v>96.24</v>
      </c>
      <c r="C971" s="16">
        <v>95.44</v>
      </c>
      <c r="D971" s="71"/>
      <c r="G971" s="71"/>
      <c r="I971" s="16">
        <v>96.64</v>
      </c>
      <c r="K971" s="16">
        <v>97.67</v>
      </c>
      <c r="L971" s="71"/>
      <c r="M971" s="71"/>
      <c r="N971" s="15">
        <v>173.29</v>
      </c>
      <c r="O971" s="15">
        <v>230.26</v>
      </c>
      <c r="P971" s="15">
        <v>69.69</v>
      </c>
      <c r="Q971" s="15">
        <v>43.05</v>
      </c>
      <c r="R971" s="71"/>
      <c r="S971" s="71"/>
      <c r="T971" s="71"/>
      <c r="U971" s="71"/>
      <c r="V971" s="15">
        <v>203.24</v>
      </c>
      <c r="W971" s="15">
        <v>120.54</v>
      </c>
      <c r="X971" s="71"/>
      <c r="Y971" s="71"/>
      <c r="Z971" s="71"/>
      <c r="AA971" s="71"/>
      <c r="AC971" s="71"/>
      <c r="AD971" s="15">
        <v>162.78</v>
      </c>
      <c r="AE971" s="15">
        <v>112</v>
      </c>
      <c r="AF971" s="15">
        <v>122</v>
      </c>
      <c r="BE971" s="71"/>
      <c r="BF971" s="71"/>
      <c r="BG971" s="15">
        <v>70.38</v>
      </c>
      <c r="BH971" s="15">
        <v>73.400000000000006</v>
      </c>
      <c r="BI971" s="71"/>
      <c r="BO971" s="15">
        <v>46.63</v>
      </c>
      <c r="BQ971" s="71"/>
      <c r="BR971" s="15">
        <v>192</v>
      </c>
      <c r="BS971" s="15">
        <v>208</v>
      </c>
      <c r="BT971" s="15">
        <v>119</v>
      </c>
      <c r="BV971" s="15">
        <v>135</v>
      </c>
      <c r="BW971" s="15">
        <v>70.88</v>
      </c>
      <c r="BX971" s="15">
        <v>70.06</v>
      </c>
      <c r="BY971" s="15">
        <v>122.78</v>
      </c>
      <c r="BZ971" s="15">
        <v>89</v>
      </c>
      <c r="CA971" s="71"/>
      <c r="CD971" s="71"/>
      <c r="CE971" s="71"/>
      <c r="CF971" s="71"/>
      <c r="CG971" s="71"/>
      <c r="CH971" s="15">
        <v>72</v>
      </c>
      <c r="CI971" s="71"/>
      <c r="CN971" s="15">
        <v>71</v>
      </c>
      <c r="CO971" s="15">
        <v>91</v>
      </c>
      <c r="CQ971" s="71"/>
      <c r="CR971" s="71"/>
      <c r="CS971" s="16">
        <v>93</v>
      </c>
      <c r="CT971" s="16">
        <v>93.1</v>
      </c>
    </row>
    <row r="972" spans="1:98">
      <c r="A972" s="71">
        <v>40355</v>
      </c>
      <c r="B972" s="16">
        <v>98.71</v>
      </c>
      <c r="C972" s="16">
        <v>97.44</v>
      </c>
      <c r="D972" s="71"/>
      <c r="G972" s="71"/>
      <c r="I972" s="16">
        <v>92.33</v>
      </c>
      <c r="K972" s="16">
        <v>92.9</v>
      </c>
      <c r="L972" s="71"/>
      <c r="M972" s="71"/>
      <c r="N972" s="15">
        <v>161</v>
      </c>
      <c r="O972" s="15">
        <v>237.53</v>
      </c>
      <c r="P972" s="15">
        <v>70</v>
      </c>
      <c r="Q972" s="15">
        <v>37.32</v>
      </c>
      <c r="R972" s="71"/>
      <c r="S972" s="71"/>
      <c r="T972" s="71"/>
      <c r="U972" s="71"/>
      <c r="V972" s="15">
        <v>210</v>
      </c>
      <c r="W972" s="15">
        <v>119.67</v>
      </c>
      <c r="X972" s="71"/>
      <c r="Y972" s="71"/>
      <c r="Z972" s="71"/>
      <c r="AA972" s="71"/>
      <c r="AC972" s="71"/>
      <c r="AD972" s="15">
        <v>167.67</v>
      </c>
      <c r="BE972" s="71"/>
      <c r="BF972" s="71"/>
      <c r="BH972" s="15">
        <v>74.55</v>
      </c>
      <c r="BI972" s="71"/>
      <c r="BO972" s="15">
        <v>48.26</v>
      </c>
      <c r="BP972" s="15">
        <v>162.33000000000001</v>
      </c>
      <c r="BQ972" s="71"/>
      <c r="BT972" s="15">
        <v>119.02</v>
      </c>
      <c r="BV972" s="15">
        <v>133</v>
      </c>
      <c r="BW972" s="15">
        <v>70</v>
      </c>
      <c r="BX972" s="15">
        <v>71.06</v>
      </c>
      <c r="BZ972" s="15">
        <v>89.7</v>
      </c>
      <c r="CA972" s="71"/>
      <c r="CD972" s="71"/>
      <c r="CE972" s="71"/>
      <c r="CF972" s="71"/>
      <c r="CG972" s="71"/>
      <c r="CH972" s="15">
        <v>73</v>
      </c>
      <c r="CI972" s="71"/>
      <c r="CM972" s="15">
        <v>43.5</v>
      </c>
      <c r="CO972" s="15">
        <v>91</v>
      </c>
      <c r="CP972" s="15">
        <v>119</v>
      </c>
      <c r="CQ972" s="71"/>
      <c r="CR972" s="71"/>
      <c r="CS972" s="16">
        <v>94.6</v>
      </c>
      <c r="CT972" s="16">
        <v>94.6</v>
      </c>
    </row>
    <row r="973" spans="1:98">
      <c r="A973" s="71">
        <v>40362</v>
      </c>
      <c r="B973" s="16">
        <v>98.1</v>
      </c>
      <c r="C973" s="16">
        <v>97.19</v>
      </c>
      <c r="D973" s="71"/>
      <c r="G973" s="71"/>
      <c r="I973" s="16">
        <v>92.04</v>
      </c>
      <c r="K973" s="16">
        <v>90.88</v>
      </c>
      <c r="L973" s="71"/>
      <c r="M973" s="71"/>
      <c r="N973" s="15">
        <v>170.67</v>
      </c>
      <c r="O973" s="15">
        <v>245</v>
      </c>
      <c r="P973" s="15">
        <v>66.72</v>
      </c>
      <c r="Q973" s="15">
        <v>30.05</v>
      </c>
      <c r="R973" s="71"/>
      <c r="S973" s="71"/>
      <c r="T973" s="71"/>
      <c r="U973" s="71"/>
      <c r="V973" s="15">
        <v>224</v>
      </c>
      <c r="W973" s="15">
        <v>120.19</v>
      </c>
      <c r="X973" s="71"/>
      <c r="Y973" s="71"/>
      <c r="Z973" s="71"/>
      <c r="AA973" s="71"/>
      <c r="AC973" s="71"/>
      <c r="BE973" s="71"/>
      <c r="BF973" s="71"/>
      <c r="BG973" s="15">
        <v>68</v>
      </c>
      <c r="BH973" s="15">
        <v>65</v>
      </c>
      <c r="BI973" s="71"/>
      <c r="BM973" s="15">
        <v>32</v>
      </c>
      <c r="BN973" s="15">
        <v>47</v>
      </c>
      <c r="BO973" s="15">
        <v>42.44</v>
      </c>
      <c r="BQ973" s="71"/>
      <c r="BR973" s="15">
        <v>198.89</v>
      </c>
      <c r="BS973" s="15">
        <v>223</v>
      </c>
      <c r="BW973" s="15">
        <v>70</v>
      </c>
      <c r="BX973" s="15">
        <v>69.73</v>
      </c>
      <c r="BY973" s="15">
        <v>121</v>
      </c>
      <c r="BZ973" s="15">
        <v>88.33</v>
      </c>
      <c r="CA973" s="71"/>
      <c r="CD973" s="71"/>
      <c r="CE973" s="71"/>
      <c r="CF973" s="71"/>
      <c r="CG973" s="71"/>
      <c r="CH973" s="15">
        <v>71.78</v>
      </c>
      <c r="CI973" s="71"/>
      <c r="CM973" s="15">
        <v>43.69</v>
      </c>
      <c r="CN973" s="15">
        <v>68.5</v>
      </c>
      <c r="CO973" s="15">
        <v>90.32</v>
      </c>
      <c r="CP973" s="15">
        <v>117.57</v>
      </c>
      <c r="CQ973" s="71"/>
      <c r="CR973" s="71"/>
      <c r="CS973" s="16">
        <v>95.6</v>
      </c>
      <c r="CT973" s="16">
        <v>92</v>
      </c>
    </row>
    <row r="974" spans="1:98">
      <c r="A974" s="71">
        <v>40369</v>
      </c>
      <c r="B974" s="16">
        <v>98.92</v>
      </c>
      <c r="C974" s="16">
        <v>97.27</v>
      </c>
      <c r="D974" s="71"/>
      <c r="G974" s="71"/>
      <c r="I974" s="16">
        <v>94</v>
      </c>
      <c r="K974" s="16">
        <v>94</v>
      </c>
      <c r="L974" s="71"/>
      <c r="M974" s="71"/>
      <c r="N974" s="15">
        <v>172.33</v>
      </c>
      <c r="O974" s="15">
        <v>229</v>
      </c>
      <c r="P974" s="15">
        <v>67.27</v>
      </c>
      <c r="Q974" s="15">
        <v>30.05</v>
      </c>
      <c r="R974" s="71"/>
      <c r="S974" s="71"/>
      <c r="T974" s="71"/>
      <c r="U974" s="71"/>
      <c r="V974" s="15">
        <v>226.33</v>
      </c>
      <c r="X974" s="71"/>
      <c r="Y974" s="71"/>
      <c r="Z974" s="71"/>
      <c r="AA974" s="71"/>
      <c r="AC974" s="71"/>
      <c r="AD974" s="15">
        <v>168</v>
      </c>
      <c r="BE974" s="71"/>
      <c r="BF974" s="71"/>
      <c r="BG974" s="15">
        <v>70</v>
      </c>
      <c r="BH974" s="15">
        <v>71.5</v>
      </c>
      <c r="BI974" s="71"/>
      <c r="BM974" s="15">
        <v>27</v>
      </c>
      <c r="BQ974" s="71"/>
      <c r="BR974" s="15">
        <v>201</v>
      </c>
      <c r="BS974" s="15">
        <v>220</v>
      </c>
      <c r="BT974" s="15">
        <v>244.84</v>
      </c>
      <c r="BV974" s="15">
        <v>133</v>
      </c>
      <c r="BW974" s="15">
        <v>71</v>
      </c>
      <c r="BX974" s="15">
        <v>69.400000000000006</v>
      </c>
      <c r="BY974" s="15">
        <v>121</v>
      </c>
      <c r="CA974" s="71"/>
      <c r="CD974" s="71"/>
      <c r="CE974" s="71"/>
      <c r="CF974" s="71"/>
      <c r="CG974" s="71"/>
      <c r="CH974" s="15">
        <v>69.95</v>
      </c>
      <c r="CI974" s="71"/>
      <c r="CM974" s="15">
        <v>37.369999999999997</v>
      </c>
      <c r="CN974" s="15">
        <v>65</v>
      </c>
      <c r="CO974" s="15">
        <v>87.5</v>
      </c>
      <c r="CP974" s="15">
        <v>117.75</v>
      </c>
      <c r="CQ974" s="71"/>
      <c r="CR974" s="71"/>
      <c r="CS974" s="16">
        <v>96.5</v>
      </c>
      <c r="CT974" s="16">
        <v>96.5</v>
      </c>
    </row>
    <row r="975" spans="1:98">
      <c r="A975" s="71">
        <v>40376</v>
      </c>
      <c r="B975" s="16">
        <v>98.34</v>
      </c>
      <c r="C975" s="16">
        <v>97.65</v>
      </c>
      <c r="D975" s="71"/>
      <c r="G975" s="71"/>
      <c r="I975" s="16">
        <v>94.71</v>
      </c>
      <c r="K975" s="16">
        <v>96.29</v>
      </c>
      <c r="L975" s="71"/>
      <c r="M975" s="71"/>
      <c r="N975" s="15">
        <v>173.57</v>
      </c>
      <c r="O975" s="15">
        <v>244.78</v>
      </c>
      <c r="P975" s="15">
        <v>65.81</v>
      </c>
      <c r="Q975" s="15">
        <v>25.67</v>
      </c>
      <c r="R975" s="71"/>
      <c r="S975" s="71"/>
      <c r="T975" s="71"/>
      <c r="U975" s="71"/>
      <c r="V975" s="15">
        <v>228</v>
      </c>
      <c r="W975" s="15">
        <v>115.33</v>
      </c>
      <c r="X975" s="71"/>
      <c r="Y975" s="71"/>
      <c r="Z975" s="71"/>
      <c r="AA975" s="71"/>
      <c r="AC975" s="71"/>
      <c r="BD975" s="15">
        <v>232.25</v>
      </c>
      <c r="BE975" s="71"/>
      <c r="BF975" s="71"/>
      <c r="BG975" s="15">
        <v>70</v>
      </c>
      <c r="BH975" s="15">
        <v>69</v>
      </c>
      <c r="BI975" s="71"/>
      <c r="BM975" s="15">
        <v>32</v>
      </c>
      <c r="BN975" s="15">
        <v>46</v>
      </c>
      <c r="BO975" s="15">
        <v>39.54</v>
      </c>
      <c r="BP975" s="15">
        <v>167</v>
      </c>
      <c r="BQ975" s="71"/>
      <c r="BR975" s="15">
        <v>200</v>
      </c>
      <c r="BS975" s="15">
        <v>226</v>
      </c>
      <c r="BT975" s="15">
        <v>116.35</v>
      </c>
      <c r="BV975" s="15">
        <v>135</v>
      </c>
      <c r="BW975" s="15">
        <v>70.77</v>
      </c>
      <c r="BX975" s="15">
        <v>68.260000000000005</v>
      </c>
      <c r="BZ975" s="15">
        <v>87.78</v>
      </c>
      <c r="CA975" s="71"/>
      <c r="CD975" s="71"/>
      <c r="CE975" s="71"/>
      <c r="CF975" s="71"/>
      <c r="CG975" s="71"/>
      <c r="CH975" s="15">
        <v>68.13</v>
      </c>
      <c r="CI975" s="71"/>
      <c r="CM975" s="15">
        <v>40</v>
      </c>
      <c r="CN975" s="15">
        <v>67</v>
      </c>
      <c r="CO975" s="15">
        <v>83.18</v>
      </c>
      <c r="CP975" s="15">
        <v>116.32</v>
      </c>
      <c r="CQ975" s="71"/>
      <c r="CR975" s="71"/>
      <c r="CS975" s="16">
        <v>98.61</v>
      </c>
      <c r="CT975" s="16">
        <v>100.15</v>
      </c>
    </row>
    <row r="976" spans="1:98">
      <c r="A976" s="71">
        <v>40383</v>
      </c>
      <c r="B976" s="16">
        <v>98.65</v>
      </c>
      <c r="C976" s="16">
        <v>97.84</v>
      </c>
      <c r="D976" s="71"/>
      <c r="G976" s="71"/>
      <c r="I976" s="16">
        <v>93.5</v>
      </c>
      <c r="K976" s="16">
        <v>91.43</v>
      </c>
      <c r="L976" s="71"/>
      <c r="M976" s="71"/>
      <c r="N976" s="15">
        <v>161</v>
      </c>
      <c r="O976" s="15">
        <v>245.58</v>
      </c>
      <c r="P976" s="15">
        <v>64.819999999999993</v>
      </c>
      <c r="Q976" s="15">
        <v>25.3</v>
      </c>
      <c r="R976" s="71"/>
      <c r="S976" s="71"/>
      <c r="T976" s="71"/>
      <c r="U976" s="71"/>
      <c r="V976" s="15">
        <v>229.83</v>
      </c>
      <c r="W976" s="15">
        <v>115.99</v>
      </c>
      <c r="X976" s="71"/>
      <c r="Y976" s="71"/>
      <c r="Z976" s="71"/>
      <c r="AA976" s="71"/>
      <c r="AC976" s="71"/>
      <c r="BE976" s="71"/>
      <c r="BF976" s="71"/>
      <c r="BG976" s="15">
        <v>69</v>
      </c>
      <c r="BH976" s="15">
        <v>70</v>
      </c>
      <c r="BI976" s="71"/>
      <c r="BM976" s="15">
        <v>21.03</v>
      </c>
      <c r="BN976" s="15">
        <v>41.53</v>
      </c>
      <c r="BO976" s="15">
        <v>37.409999999999997</v>
      </c>
      <c r="BP976" s="15">
        <v>163.86</v>
      </c>
      <c r="BQ976" s="71"/>
      <c r="BR976" s="15">
        <v>200</v>
      </c>
      <c r="BS976" s="15">
        <v>229</v>
      </c>
      <c r="BT976" s="15">
        <v>116</v>
      </c>
      <c r="BV976" s="15">
        <v>136</v>
      </c>
      <c r="BW976" s="15">
        <v>69.569999999999993</v>
      </c>
      <c r="BX976" s="15">
        <v>68.83</v>
      </c>
      <c r="BZ976" s="15">
        <v>88.25</v>
      </c>
      <c r="CA976" s="71"/>
      <c r="CD976" s="71"/>
      <c r="CE976" s="71"/>
      <c r="CF976" s="71"/>
      <c r="CG976" s="71"/>
      <c r="CH976" s="15">
        <v>68</v>
      </c>
      <c r="CI976" s="71"/>
      <c r="CJ976" s="15">
        <v>19</v>
      </c>
      <c r="CM976" s="15">
        <v>34</v>
      </c>
      <c r="CN976" s="15">
        <v>69</v>
      </c>
      <c r="CO976" s="15">
        <v>85.89</v>
      </c>
      <c r="CP976" s="15">
        <v>115.47</v>
      </c>
      <c r="CQ976" s="71"/>
      <c r="CR976" s="71"/>
      <c r="CS976" s="16">
        <v>98</v>
      </c>
      <c r="CT976" s="16">
        <v>99.5</v>
      </c>
    </row>
    <row r="977" spans="1:98">
      <c r="A977" s="71">
        <v>40390</v>
      </c>
      <c r="B977" s="16">
        <v>102.7</v>
      </c>
      <c r="C977" s="16">
        <v>101.62</v>
      </c>
      <c r="D977" s="71"/>
      <c r="G977" s="71"/>
      <c r="I977" s="16">
        <v>95.17</v>
      </c>
      <c r="K977" s="16">
        <v>94.77</v>
      </c>
      <c r="L977" s="71"/>
      <c r="M977" s="71"/>
      <c r="N977" s="15">
        <v>132.57</v>
      </c>
      <c r="O977" s="15">
        <v>246.6</v>
      </c>
      <c r="P977" s="15">
        <v>64.66</v>
      </c>
      <c r="Q977" s="15">
        <v>23.19</v>
      </c>
      <c r="R977" s="71"/>
      <c r="S977" s="71"/>
      <c r="T977" s="71"/>
      <c r="U977" s="71"/>
      <c r="V977" s="15">
        <v>230.17</v>
      </c>
      <c r="W977" s="15">
        <v>115.13</v>
      </c>
      <c r="X977" s="71"/>
      <c r="Y977" s="71"/>
      <c r="Z977" s="71"/>
      <c r="AA977" s="71"/>
      <c r="AC977" s="71"/>
      <c r="AD977" s="15">
        <v>169</v>
      </c>
      <c r="BE977" s="71"/>
      <c r="BF977" s="71"/>
      <c r="BG977" s="15">
        <v>67</v>
      </c>
      <c r="BH977" s="15">
        <v>69.180000000000007</v>
      </c>
      <c r="BI977" s="71"/>
      <c r="BM977" s="15">
        <v>20.25</v>
      </c>
      <c r="BO977" s="15">
        <v>40.78</v>
      </c>
      <c r="BP977" s="15">
        <v>167</v>
      </c>
      <c r="BQ977" s="71"/>
      <c r="BR977" s="15">
        <v>200</v>
      </c>
      <c r="BS977" s="15">
        <v>229</v>
      </c>
      <c r="BT977" s="15">
        <v>115.17</v>
      </c>
      <c r="BW977" s="15">
        <v>69.400000000000006</v>
      </c>
      <c r="BX977" s="15">
        <v>68.62</v>
      </c>
      <c r="BY977" s="15">
        <v>121</v>
      </c>
      <c r="BZ977" s="15">
        <v>88</v>
      </c>
      <c r="CA977" s="71"/>
      <c r="CD977" s="71"/>
      <c r="CE977" s="71"/>
      <c r="CF977" s="71"/>
      <c r="CG977" s="71"/>
      <c r="CH977" s="15">
        <v>68.17</v>
      </c>
      <c r="CI977" s="71"/>
      <c r="CM977" s="15">
        <v>39</v>
      </c>
      <c r="CN977" s="15">
        <v>70</v>
      </c>
      <c r="CP977" s="15">
        <v>114.5</v>
      </c>
      <c r="CQ977" s="71"/>
      <c r="CR977" s="71"/>
      <c r="CS977" s="16">
        <v>99.7</v>
      </c>
      <c r="CT977" s="16">
        <v>99.3</v>
      </c>
    </row>
    <row r="978" spans="1:98">
      <c r="A978" s="71">
        <v>40397</v>
      </c>
      <c r="B978" s="16">
        <v>103.6</v>
      </c>
      <c r="C978" s="16">
        <v>103.53</v>
      </c>
      <c r="D978" s="71"/>
      <c r="G978" s="71"/>
      <c r="I978" s="16">
        <v>95.67</v>
      </c>
      <c r="K978" s="16">
        <v>92</v>
      </c>
      <c r="L978" s="71"/>
      <c r="M978" s="71"/>
      <c r="N978" s="15">
        <v>133.43</v>
      </c>
      <c r="O978" s="15">
        <v>248.33</v>
      </c>
      <c r="P978" s="15">
        <v>63.89</v>
      </c>
      <c r="Q978" s="15">
        <v>21.1</v>
      </c>
      <c r="R978" s="71"/>
      <c r="S978" s="71"/>
      <c r="T978" s="71"/>
      <c r="U978" s="71"/>
      <c r="V978" s="15">
        <v>229.67</v>
      </c>
      <c r="W978" s="15">
        <v>113.55</v>
      </c>
      <c r="X978" s="71"/>
      <c r="Y978" s="71"/>
      <c r="Z978" s="71"/>
      <c r="AA978" s="71"/>
      <c r="AC978" s="71"/>
      <c r="AD978" s="15">
        <v>170.52</v>
      </c>
      <c r="AE978" s="15">
        <v>115</v>
      </c>
      <c r="AF978" s="15">
        <v>125</v>
      </c>
      <c r="BD978" s="15">
        <v>225</v>
      </c>
      <c r="BE978" s="71"/>
      <c r="BF978" s="71"/>
      <c r="BG978" s="15">
        <v>68.2</v>
      </c>
      <c r="BH978" s="15">
        <v>69.27</v>
      </c>
      <c r="BI978" s="71"/>
      <c r="BM978" s="15">
        <v>23</v>
      </c>
      <c r="BN978" s="15">
        <v>42</v>
      </c>
      <c r="BO978" s="15">
        <v>37.49</v>
      </c>
      <c r="BP978" s="15">
        <v>172.43</v>
      </c>
      <c r="BQ978" s="71"/>
      <c r="BS978" s="15">
        <v>226.7</v>
      </c>
      <c r="BT978" s="15">
        <v>110.95</v>
      </c>
      <c r="BW978" s="15">
        <v>71</v>
      </c>
      <c r="BX978" s="15">
        <v>69.91</v>
      </c>
      <c r="BY978" s="15">
        <v>128.6</v>
      </c>
      <c r="BZ978" s="15">
        <v>87.59</v>
      </c>
      <c r="CA978" s="71"/>
      <c r="CD978" s="71"/>
      <c r="CE978" s="71"/>
      <c r="CF978" s="71"/>
      <c r="CG978" s="71"/>
      <c r="CH978" s="15">
        <v>70.239999999999995</v>
      </c>
      <c r="CI978" s="71"/>
      <c r="CM978" s="15">
        <v>37.18</v>
      </c>
      <c r="CN978" s="15">
        <v>70</v>
      </c>
      <c r="CP978" s="15">
        <v>114.17</v>
      </c>
      <c r="CQ978" s="71"/>
      <c r="CR978" s="71"/>
      <c r="CS978" s="16">
        <v>100.9</v>
      </c>
      <c r="CT978" s="16">
        <v>100.2</v>
      </c>
    </row>
    <row r="979" spans="1:98">
      <c r="A979" s="71">
        <v>40404</v>
      </c>
      <c r="B979" s="16">
        <v>103.82</v>
      </c>
      <c r="C979" s="16">
        <v>103.53</v>
      </c>
      <c r="D979" s="71"/>
      <c r="G979" s="71"/>
      <c r="I979" s="16">
        <v>101</v>
      </c>
      <c r="K979" s="16">
        <v>96.53</v>
      </c>
      <c r="L979" s="71"/>
      <c r="M979" s="71"/>
      <c r="O979" s="15">
        <v>250</v>
      </c>
      <c r="P979" s="15">
        <v>66.819999999999993</v>
      </c>
      <c r="Q979" s="15">
        <v>26.17</v>
      </c>
      <c r="R979" s="71"/>
      <c r="S979" s="71"/>
      <c r="T979" s="71"/>
      <c r="U979" s="71"/>
      <c r="V979" s="15">
        <v>230.63</v>
      </c>
      <c r="W979" s="15">
        <v>114.68</v>
      </c>
      <c r="X979" s="71"/>
      <c r="Y979" s="71"/>
      <c r="Z979" s="71"/>
      <c r="AA979" s="71"/>
      <c r="AC979" s="71"/>
      <c r="AD979" s="15">
        <v>172</v>
      </c>
      <c r="BE979" s="71"/>
      <c r="BF979" s="71"/>
      <c r="BG979" s="15">
        <v>69</v>
      </c>
      <c r="BH979" s="15">
        <v>69.47</v>
      </c>
      <c r="BI979" s="71"/>
      <c r="BM979" s="15">
        <v>23.5</v>
      </c>
      <c r="BN979" s="15">
        <v>41.1</v>
      </c>
      <c r="BO979" s="15">
        <v>38.46</v>
      </c>
      <c r="BP979" s="15">
        <v>173.79</v>
      </c>
      <c r="BQ979" s="71"/>
      <c r="BR979" s="15">
        <v>220</v>
      </c>
      <c r="BS979" s="15">
        <v>231</v>
      </c>
      <c r="BT979" s="15">
        <v>114</v>
      </c>
      <c r="BV979" s="15">
        <v>138</v>
      </c>
      <c r="BW979" s="15">
        <v>71</v>
      </c>
      <c r="BX979" s="15">
        <v>71.680000000000007</v>
      </c>
      <c r="BY979" s="15">
        <v>126.21</v>
      </c>
      <c r="BZ979" s="15">
        <v>87.4</v>
      </c>
      <c r="CA979" s="71"/>
      <c r="CD979" s="71"/>
      <c r="CE979" s="71"/>
      <c r="CF979" s="71"/>
      <c r="CG979" s="71"/>
      <c r="CH979" s="15">
        <v>72.03</v>
      </c>
      <c r="CI979" s="71"/>
      <c r="CJ979" s="15">
        <v>25</v>
      </c>
      <c r="CM979" s="15">
        <v>39</v>
      </c>
      <c r="CP979" s="15">
        <v>110.33</v>
      </c>
      <c r="CQ979" s="71"/>
      <c r="CR979" s="71"/>
      <c r="CS979" s="16">
        <v>104</v>
      </c>
      <c r="CT979" s="16">
        <v>102.2</v>
      </c>
    </row>
    <row r="980" spans="1:98">
      <c r="A980" s="71">
        <v>40411</v>
      </c>
      <c r="B980" s="16">
        <v>106.64</v>
      </c>
      <c r="C980" s="16">
        <v>106.53</v>
      </c>
      <c r="D980" s="71"/>
      <c r="G980" s="71"/>
      <c r="I980" s="16">
        <v>97.33</v>
      </c>
      <c r="K980" s="16">
        <v>96.83</v>
      </c>
      <c r="L980" s="71"/>
      <c r="M980" s="71"/>
      <c r="N980" s="15">
        <v>165</v>
      </c>
      <c r="O980" s="15">
        <v>249.7</v>
      </c>
      <c r="P980" s="15">
        <v>65.78</v>
      </c>
      <c r="Q980" s="15">
        <v>25.26</v>
      </c>
      <c r="R980" s="71"/>
      <c r="S980" s="71"/>
      <c r="T980" s="71"/>
      <c r="U980" s="71"/>
      <c r="V980" s="15">
        <v>231</v>
      </c>
      <c r="W980" s="15">
        <v>113.67</v>
      </c>
      <c r="X980" s="71"/>
      <c r="Y980" s="71"/>
      <c r="Z980" s="71"/>
      <c r="AA980" s="71"/>
      <c r="AC980" s="71"/>
      <c r="AE980" s="15">
        <v>118.33</v>
      </c>
      <c r="AF980" s="15">
        <v>126</v>
      </c>
      <c r="BE980" s="71"/>
      <c r="BF980" s="71"/>
      <c r="BG980" s="15">
        <v>70.34</v>
      </c>
      <c r="BH980" s="15">
        <v>71.5</v>
      </c>
      <c r="BI980" s="71"/>
      <c r="BM980" s="15">
        <v>23</v>
      </c>
      <c r="BN980" s="15">
        <v>42</v>
      </c>
      <c r="BO980" s="15">
        <v>41.3</v>
      </c>
      <c r="BP980" s="15">
        <v>174</v>
      </c>
      <c r="BQ980" s="71"/>
      <c r="BR980" s="15">
        <v>205</v>
      </c>
      <c r="BS980" s="15">
        <v>229</v>
      </c>
      <c r="BT980" s="15">
        <v>114</v>
      </c>
      <c r="BV980" s="15">
        <v>140</v>
      </c>
      <c r="BW980" s="15">
        <v>71</v>
      </c>
      <c r="BX980" s="15">
        <v>71</v>
      </c>
      <c r="BZ980" s="15">
        <v>88.36</v>
      </c>
      <c r="CA980" s="71"/>
      <c r="CD980" s="71"/>
      <c r="CE980" s="71"/>
      <c r="CF980" s="71"/>
      <c r="CG980" s="71"/>
      <c r="CH980" s="15">
        <v>74.099999999999994</v>
      </c>
      <c r="CI980" s="71"/>
      <c r="CJ980" s="15">
        <v>22.5</v>
      </c>
      <c r="CM980" s="15">
        <v>34.25</v>
      </c>
      <c r="CO980" s="15">
        <v>88.17</v>
      </c>
      <c r="CP980" s="15">
        <v>114</v>
      </c>
      <c r="CQ980" s="71"/>
      <c r="CR980" s="71"/>
      <c r="CS980" s="16">
        <v>103</v>
      </c>
      <c r="CT980" s="16">
        <v>102.5</v>
      </c>
    </row>
    <row r="981" spans="1:98">
      <c r="A981" s="71">
        <v>40418</v>
      </c>
      <c r="B981" s="16">
        <v>106.12</v>
      </c>
      <c r="C981" s="16">
        <v>106.67</v>
      </c>
      <c r="D981" s="71"/>
      <c r="G981" s="71"/>
      <c r="I981" s="16">
        <v>100.42</v>
      </c>
      <c r="K981" s="16">
        <v>108.5</v>
      </c>
      <c r="L981" s="71"/>
      <c r="M981" s="71"/>
      <c r="N981" s="15">
        <v>173.01</v>
      </c>
      <c r="O981" s="15">
        <v>251.83</v>
      </c>
      <c r="P981" s="15">
        <v>68.790000000000006</v>
      </c>
      <c r="Q981" s="15">
        <v>26.12</v>
      </c>
      <c r="R981" s="71"/>
      <c r="S981" s="71"/>
      <c r="T981" s="71"/>
      <c r="U981" s="71"/>
      <c r="V981" s="15">
        <v>231</v>
      </c>
      <c r="W981" s="15">
        <v>115.7</v>
      </c>
      <c r="X981" s="71"/>
      <c r="Y981" s="71"/>
      <c r="Z981" s="71"/>
      <c r="AA981" s="71"/>
      <c r="AC981" s="71"/>
      <c r="AD981" s="15">
        <v>174</v>
      </c>
      <c r="BE981" s="71"/>
      <c r="BF981" s="71"/>
      <c r="BG981" s="15">
        <v>70</v>
      </c>
      <c r="BH981" s="15">
        <v>71.849999999999994</v>
      </c>
      <c r="BI981" s="71"/>
      <c r="BN981" s="15">
        <v>42</v>
      </c>
      <c r="BO981" s="15">
        <v>47.23</v>
      </c>
      <c r="BP981" s="15">
        <v>174.15</v>
      </c>
      <c r="BQ981" s="71"/>
      <c r="BS981" s="15">
        <v>230</v>
      </c>
      <c r="BT981" s="15">
        <v>117.11</v>
      </c>
      <c r="BV981" s="15">
        <v>143.57</v>
      </c>
      <c r="BX981" s="15">
        <v>76.12</v>
      </c>
      <c r="BZ981" s="15">
        <v>89</v>
      </c>
      <c r="CA981" s="71"/>
      <c r="CD981" s="71"/>
      <c r="CE981" s="71"/>
      <c r="CF981" s="71"/>
      <c r="CG981" s="71"/>
      <c r="CH981" s="15">
        <v>75</v>
      </c>
      <c r="CI981" s="71"/>
      <c r="CM981" s="15">
        <v>34.159999999999997</v>
      </c>
      <c r="CN981" s="15">
        <v>76.52</v>
      </c>
      <c r="CO981" s="15">
        <v>87.5</v>
      </c>
      <c r="CP981" s="15">
        <v>115</v>
      </c>
      <c r="CQ981" s="71"/>
      <c r="CR981" s="71"/>
      <c r="CS981" s="16">
        <v>103</v>
      </c>
      <c r="CT981" s="16">
        <v>102.5</v>
      </c>
    </row>
    <row r="982" spans="1:98">
      <c r="A982" s="71">
        <v>40425</v>
      </c>
      <c r="B982" s="16">
        <v>106.06</v>
      </c>
      <c r="C982" s="16">
        <v>106</v>
      </c>
      <c r="D982" s="71"/>
      <c r="G982" s="71"/>
      <c r="I982" s="16">
        <v>99.49</v>
      </c>
      <c r="K982" s="16">
        <v>100.5</v>
      </c>
      <c r="L982" s="71"/>
      <c r="M982" s="71"/>
      <c r="N982" s="15">
        <v>170.79</v>
      </c>
      <c r="O982" s="15">
        <v>256.45999999999998</v>
      </c>
      <c r="P982" s="15">
        <v>71</v>
      </c>
      <c r="Q982" s="15">
        <v>26.96</v>
      </c>
      <c r="R982" s="71"/>
      <c r="S982" s="71"/>
      <c r="T982" s="71"/>
      <c r="U982" s="71"/>
      <c r="V982" s="15">
        <v>233.33</v>
      </c>
      <c r="W982" s="15">
        <v>118</v>
      </c>
      <c r="X982" s="71"/>
      <c r="Y982" s="71"/>
      <c r="Z982" s="71"/>
      <c r="AA982" s="71"/>
      <c r="AC982" s="71"/>
      <c r="AD982" s="15">
        <v>176</v>
      </c>
      <c r="BD982" s="15">
        <v>244.5</v>
      </c>
      <c r="BE982" s="71"/>
      <c r="BF982" s="71"/>
      <c r="BG982" s="15">
        <v>72</v>
      </c>
      <c r="BH982" s="15">
        <v>75</v>
      </c>
      <c r="BI982" s="71"/>
      <c r="BM982" s="15">
        <v>25</v>
      </c>
      <c r="BN982" s="15">
        <v>45.38</v>
      </c>
      <c r="BO982" s="15">
        <v>51.33</v>
      </c>
      <c r="BQ982" s="71"/>
      <c r="BR982" s="15">
        <v>210</v>
      </c>
      <c r="BS982" s="15">
        <v>237.5</v>
      </c>
      <c r="BT982" s="15">
        <v>120.67</v>
      </c>
      <c r="BV982" s="15">
        <v>144.33000000000001</v>
      </c>
      <c r="BW982" s="15">
        <v>75</v>
      </c>
      <c r="BY982" s="15">
        <v>122</v>
      </c>
      <c r="BZ982" s="15">
        <v>87.67</v>
      </c>
      <c r="CA982" s="71"/>
      <c r="CD982" s="71"/>
      <c r="CE982" s="71"/>
      <c r="CF982" s="71"/>
      <c r="CG982" s="71"/>
      <c r="CH982" s="15">
        <v>77</v>
      </c>
      <c r="CI982" s="71"/>
      <c r="CM982" s="15">
        <v>36.68</v>
      </c>
      <c r="CP982" s="15">
        <v>118</v>
      </c>
      <c r="CQ982" s="71"/>
      <c r="CR982" s="71"/>
      <c r="CS982" s="16">
        <v>103</v>
      </c>
      <c r="CT982" s="16">
        <v>106.5</v>
      </c>
    </row>
    <row r="983" spans="1:98">
      <c r="A983" s="71">
        <v>40432</v>
      </c>
      <c r="B983" s="16">
        <v>107.86</v>
      </c>
      <c r="C983" s="16">
        <v>107.18</v>
      </c>
      <c r="D983" s="71"/>
      <c r="G983" s="71"/>
      <c r="I983" s="16">
        <v>99.79</v>
      </c>
      <c r="K983" s="16">
        <v>97.75</v>
      </c>
      <c r="L983" s="71"/>
      <c r="M983" s="71"/>
      <c r="N983" s="15">
        <v>161</v>
      </c>
      <c r="O983" s="15">
        <v>256.8</v>
      </c>
      <c r="P983" s="15">
        <v>72.08</v>
      </c>
      <c r="Q983" s="15">
        <v>23.22</v>
      </c>
      <c r="R983" s="71"/>
      <c r="S983" s="71"/>
      <c r="T983" s="71"/>
      <c r="U983" s="71"/>
      <c r="V983" s="15">
        <v>233</v>
      </c>
      <c r="W983" s="15">
        <v>117.42</v>
      </c>
      <c r="X983" s="71"/>
      <c r="Y983" s="71"/>
      <c r="Z983" s="71"/>
      <c r="AA983" s="71"/>
      <c r="AC983" s="71"/>
      <c r="AF983" s="15">
        <v>126</v>
      </c>
      <c r="BD983" s="15">
        <v>248</v>
      </c>
      <c r="BE983" s="71"/>
      <c r="BF983" s="71"/>
      <c r="BG983" s="15">
        <v>73.02</v>
      </c>
      <c r="BH983" s="15">
        <v>74.92</v>
      </c>
      <c r="BI983" s="71"/>
      <c r="BM983" s="15">
        <v>23.85</v>
      </c>
      <c r="BN983" s="15">
        <v>46.86</v>
      </c>
      <c r="BO983" s="15">
        <v>50.71</v>
      </c>
      <c r="BQ983" s="71"/>
      <c r="BW983" s="15">
        <v>75.739999999999995</v>
      </c>
      <c r="BX983" s="15">
        <v>80.569999999999993</v>
      </c>
      <c r="BZ983" s="15">
        <v>89.13</v>
      </c>
      <c r="CA983" s="71"/>
      <c r="CD983" s="71"/>
      <c r="CE983" s="71"/>
      <c r="CF983" s="71"/>
      <c r="CG983" s="71"/>
      <c r="CH983" s="15">
        <v>71</v>
      </c>
      <c r="CI983" s="71"/>
      <c r="CJ983" s="15">
        <v>25</v>
      </c>
      <c r="CM983" s="15">
        <v>39</v>
      </c>
      <c r="CN983" s="15">
        <v>82</v>
      </c>
      <c r="CO983" s="15">
        <v>87.88</v>
      </c>
      <c r="CP983" s="15">
        <v>122</v>
      </c>
      <c r="CQ983" s="71"/>
      <c r="CR983" s="71"/>
      <c r="CS983" s="16">
        <v>104.38</v>
      </c>
      <c r="CT983" s="16">
        <v>103.38</v>
      </c>
    </row>
    <row r="984" spans="1:98">
      <c r="A984" s="71">
        <v>40439</v>
      </c>
      <c r="B984" s="16">
        <v>107.36</v>
      </c>
      <c r="C984" s="16">
        <v>107.14</v>
      </c>
      <c r="D984" s="71"/>
      <c r="G984" s="71"/>
      <c r="I984" s="16">
        <v>103.93</v>
      </c>
      <c r="K984" s="16">
        <v>105.5</v>
      </c>
      <c r="L984" s="71"/>
      <c r="M984" s="71"/>
      <c r="N984" s="15">
        <v>184.24</v>
      </c>
      <c r="O984" s="15">
        <v>263.41000000000003</v>
      </c>
      <c r="P984" s="15">
        <v>72.150000000000006</v>
      </c>
      <c r="Q984" s="15">
        <v>26.89</v>
      </c>
      <c r="R984" s="71"/>
      <c r="S984" s="71"/>
      <c r="T984" s="71"/>
      <c r="U984" s="71"/>
      <c r="W984" s="15">
        <v>121.77</v>
      </c>
      <c r="X984" s="71"/>
      <c r="Y984" s="71"/>
      <c r="Z984" s="71"/>
      <c r="AA984" s="71"/>
      <c r="AC984" s="71"/>
      <c r="AD984" s="15">
        <v>179.43</v>
      </c>
      <c r="AE984" s="15">
        <v>120</v>
      </c>
      <c r="AF984" s="15">
        <v>130.05000000000001</v>
      </c>
      <c r="BD984" s="15">
        <v>260.51</v>
      </c>
      <c r="BE984" s="71"/>
      <c r="BF984" s="71"/>
      <c r="BG984" s="15">
        <v>72</v>
      </c>
      <c r="BH984" s="15">
        <v>75.599999999999994</v>
      </c>
      <c r="BI984" s="71"/>
      <c r="BN984" s="15">
        <v>46</v>
      </c>
      <c r="BO984" s="15">
        <v>51</v>
      </c>
      <c r="BP984" s="15">
        <v>184</v>
      </c>
      <c r="BQ984" s="71"/>
      <c r="BR984" s="15">
        <v>215</v>
      </c>
      <c r="BS984" s="15">
        <v>245</v>
      </c>
      <c r="BT984" s="15">
        <v>120</v>
      </c>
      <c r="BW984" s="15">
        <v>75</v>
      </c>
      <c r="BX984" s="15">
        <v>81.41</v>
      </c>
      <c r="BY984" s="15">
        <v>122</v>
      </c>
      <c r="BZ984" s="15">
        <v>89.75</v>
      </c>
      <c r="CA984" s="71"/>
      <c r="CD984" s="71"/>
      <c r="CE984" s="71"/>
      <c r="CF984" s="71"/>
      <c r="CG984" s="71"/>
      <c r="CH984" s="15">
        <v>75.989999999999995</v>
      </c>
      <c r="CI984" s="71"/>
      <c r="CM984" s="15">
        <v>38</v>
      </c>
      <c r="CP984" s="15">
        <v>123.5</v>
      </c>
      <c r="CQ984" s="71"/>
      <c r="CR984" s="71"/>
      <c r="CS984" s="16">
        <v>108</v>
      </c>
      <c r="CT984" s="16">
        <v>104.1</v>
      </c>
    </row>
    <row r="985" spans="1:98">
      <c r="A985" s="71">
        <v>40446</v>
      </c>
      <c r="B985" s="16">
        <v>111</v>
      </c>
      <c r="C985" s="16">
        <v>111.22</v>
      </c>
      <c r="D985" s="71"/>
      <c r="G985" s="71"/>
      <c r="I985" s="16">
        <v>102</v>
      </c>
      <c r="K985" s="16">
        <v>101.23</v>
      </c>
      <c r="L985" s="71"/>
      <c r="M985" s="71"/>
      <c r="N985" s="15">
        <v>138.55000000000001</v>
      </c>
      <c r="O985" s="15">
        <v>264.25</v>
      </c>
      <c r="P985" s="15">
        <v>72.52</v>
      </c>
      <c r="Q985" s="15">
        <v>26.14</v>
      </c>
      <c r="R985" s="71"/>
      <c r="S985" s="71"/>
      <c r="T985" s="71"/>
      <c r="U985" s="71"/>
      <c r="V985" s="15">
        <v>245</v>
      </c>
      <c r="W985" s="15">
        <v>123.19</v>
      </c>
      <c r="X985" s="71"/>
      <c r="Y985" s="71"/>
      <c r="Z985" s="71"/>
      <c r="AA985" s="71"/>
      <c r="AC985" s="71"/>
      <c r="AD985" s="15">
        <v>185.33</v>
      </c>
      <c r="AE985" s="15">
        <v>121</v>
      </c>
      <c r="AF985" s="15">
        <v>132</v>
      </c>
      <c r="BD985" s="15">
        <v>260</v>
      </c>
      <c r="BE985" s="71"/>
      <c r="BF985" s="71"/>
      <c r="BG985" s="15">
        <v>72.19</v>
      </c>
      <c r="BH985" s="15">
        <v>75.34</v>
      </c>
      <c r="BI985" s="71"/>
      <c r="BM985" s="15">
        <v>26.51</v>
      </c>
      <c r="BN985" s="15">
        <v>46</v>
      </c>
      <c r="BO985" s="15">
        <v>51.59</v>
      </c>
      <c r="BP985" s="15">
        <v>186</v>
      </c>
      <c r="BQ985" s="71"/>
      <c r="BR985" s="15">
        <v>218</v>
      </c>
      <c r="BS985" s="15">
        <v>245</v>
      </c>
      <c r="BT985" s="15">
        <v>124.44</v>
      </c>
      <c r="BV985" s="15">
        <v>146.97</v>
      </c>
      <c r="BW985" s="15">
        <v>75</v>
      </c>
      <c r="BX985" s="15">
        <v>83.02</v>
      </c>
      <c r="BY985" s="15">
        <v>122</v>
      </c>
      <c r="BZ985" s="15">
        <v>89.7</v>
      </c>
      <c r="CA985" s="71"/>
      <c r="CD985" s="71"/>
      <c r="CE985" s="71"/>
      <c r="CF985" s="71"/>
      <c r="CG985" s="71"/>
      <c r="CH985" s="15">
        <v>79.78</v>
      </c>
      <c r="CI985" s="71"/>
      <c r="CM985" s="15">
        <v>40.74</v>
      </c>
      <c r="CN985" s="15">
        <v>82.28</v>
      </c>
      <c r="CO985" s="15">
        <v>88.5</v>
      </c>
      <c r="CP985" s="15">
        <v>124.5</v>
      </c>
      <c r="CQ985" s="71"/>
      <c r="CR985" s="71"/>
      <c r="CS985" s="16">
        <v>106.4</v>
      </c>
      <c r="CT985" s="16">
        <v>104.9</v>
      </c>
    </row>
    <row r="986" spans="1:98">
      <c r="A986" s="71">
        <v>40453</v>
      </c>
      <c r="B986" s="16">
        <v>112.11</v>
      </c>
      <c r="C986" s="16">
        <v>111</v>
      </c>
      <c r="D986" s="71"/>
      <c r="G986" s="71"/>
      <c r="I986" s="16">
        <v>109.49</v>
      </c>
      <c r="K986" s="16">
        <v>105</v>
      </c>
      <c r="L986" s="71"/>
      <c r="M986" s="71"/>
      <c r="N986" s="15">
        <v>161</v>
      </c>
      <c r="O986" s="15">
        <v>265.33</v>
      </c>
      <c r="P986" s="15">
        <v>72.55</v>
      </c>
      <c r="Q986" s="15">
        <v>26.44</v>
      </c>
      <c r="R986" s="71"/>
      <c r="S986" s="71"/>
      <c r="T986" s="71"/>
      <c r="U986" s="71"/>
      <c r="V986" s="15">
        <v>247</v>
      </c>
      <c r="W986" s="15">
        <v>128.25</v>
      </c>
      <c r="X986" s="71"/>
      <c r="Y986" s="71"/>
      <c r="Z986" s="71"/>
      <c r="AA986" s="71"/>
      <c r="AC986" s="71"/>
      <c r="AD986" s="15">
        <v>188</v>
      </c>
      <c r="AF986" s="15">
        <v>126</v>
      </c>
      <c r="BE986" s="71"/>
      <c r="BF986" s="71"/>
      <c r="BG986" s="15">
        <v>71.62</v>
      </c>
      <c r="BH986" s="15">
        <v>76.02</v>
      </c>
      <c r="BI986" s="71"/>
      <c r="BM986" s="15">
        <v>26.33</v>
      </c>
      <c r="BN986" s="15">
        <v>46</v>
      </c>
      <c r="BO986" s="15">
        <v>50.22</v>
      </c>
      <c r="BP986" s="15">
        <v>183</v>
      </c>
      <c r="BQ986" s="71"/>
      <c r="BT986" s="15">
        <v>125</v>
      </c>
      <c r="BW986" s="15">
        <v>75</v>
      </c>
      <c r="BX986" s="15">
        <v>83.25</v>
      </c>
      <c r="CA986" s="71"/>
      <c r="CD986" s="71"/>
      <c r="CE986" s="71"/>
      <c r="CF986" s="71"/>
      <c r="CG986" s="71"/>
      <c r="CH986" s="15">
        <v>75.72</v>
      </c>
      <c r="CI986" s="71"/>
      <c r="CM986" s="15">
        <v>37.5</v>
      </c>
      <c r="CO986" s="15">
        <v>88.5</v>
      </c>
      <c r="CP986" s="15">
        <v>126</v>
      </c>
      <c r="CQ986" s="71"/>
      <c r="CR986" s="71"/>
      <c r="CS986" s="16">
        <v>116.5</v>
      </c>
      <c r="CT986" s="16">
        <v>105.8</v>
      </c>
    </row>
    <row r="987" spans="1:98">
      <c r="A987" s="71">
        <v>40460</v>
      </c>
      <c r="B987" s="16">
        <v>111.98</v>
      </c>
      <c r="C987" s="16">
        <v>112</v>
      </c>
      <c r="D987" s="71"/>
      <c r="G987" s="71"/>
      <c r="I987" s="16">
        <v>105.83</v>
      </c>
      <c r="K987" s="16">
        <v>105</v>
      </c>
      <c r="L987" s="71"/>
      <c r="M987" s="71"/>
      <c r="N987" s="15">
        <v>175</v>
      </c>
      <c r="O987" s="15">
        <v>268.67</v>
      </c>
      <c r="P987" s="15">
        <v>72.11</v>
      </c>
      <c r="Q987" s="15">
        <v>26.63</v>
      </c>
      <c r="R987" s="71"/>
      <c r="S987" s="71"/>
      <c r="T987" s="71"/>
      <c r="U987" s="71"/>
      <c r="W987" s="15">
        <v>129.49</v>
      </c>
      <c r="X987" s="71"/>
      <c r="Y987" s="71"/>
      <c r="Z987" s="71"/>
      <c r="AA987" s="71"/>
      <c r="AC987" s="71"/>
      <c r="AD987" s="15">
        <v>190</v>
      </c>
      <c r="BE987" s="71"/>
      <c r="BF987" s="71"/>
      <c r="BG987" s="15">
        <v>73.89</v>
      </c>
      <c r="BH987" s="15">
        <v>78.040000000000006</v>
      </c>
      <c r="BI987" s="71"/>
      <c r="BO987" s="15">
        <v>49.4</v>
      </c>
      <c r="BP987" s="15">
        <v>188.91</v>
      </c>
      <c r="BQ987" s="71"/>
      <c r="BS987" s="15">
        <v>250</v>
      </c>
      <c r="BT987" s="15">
        <v>131</v>
      </c>
      <c r="BW987" s="15">
        <v>74.23</v>
      </c>
      <c r="BX987" s="15">
        <v>86.38</v>
      </c>
      <c r="BZ987" s="15">
        <v>91.17</v>
      </c>
      <c r="CA987" s="71"/>
      <c r="CD987" s="71"/>
      <c r="CE987" s="71"/>
      <c r="CF987" s="71"/>
      <c r="CG987" s="71"/>
      <c r="CH987" s="15">
        <v>75.64</v>
      </c>
      <c r="CI987" s="71"/>
      <c r="CO987" s="15">
        <v>88</v>
      </c>
      <c r="CP987" s="15">
        <v>127</v>
      </c>
      <c r="CQ987" s="71"/>
      <c r="CR987" s="71"/>
      <c r="CS987" s="16">
        <v>110</v>
      </c>
      <c r="CT987" s="16">
        <v>106</v>
      </c>
    </row>
    <row r="988" spans="1:98">
      <c r="A988" s="71">
        <v>40467</v>
      </c>
      <c r="B988" s="16">
        <v>111.79</v>
      </c>
      <c r="C988" s="16">
        <v>112</v>
      </c>
      <c r="D988" s="71"/>
      <c r="G988" s="71"/>
      <c r="I988" s="16">
        <v>102.63</v>
      </c>
      <c r="K988" s="16">
        <v>104.75</v>
      </c>
      <c r="L988" s="71"/>
      <c r="M988" s="71"/>
      <c r="N988" s="15">
        <v>161</v>
      </c>
      <c r="O988" s="15">
        <v>270.5</v>
      </c>
      <c r="P988" s="15">
        <v>73.38</v>
      </c>
      <c r="Q988" s="15">
        <v>25.93</v>
      </c>
      <c r="R988" s="71"/>
      <c r="S988" s="71"/>
      <c r="T988" s="71"/>
      <c r="U988" s="71"/>
      <c r="V988" s="15">
        <v>252</v>
      </c>
      <c r="W988" s="15">
        <v>131.35</v>
      </c>
      <c r="X988" s="71"/>
      <c r="Y988" s="71"/>
      <c r="Z988" s="71"/>
      <c r="AA988" s="71"/>
      <c r="AC988" s="71"/>
      <c r="AD988" s="15">
        <v>201.33</v>
      </c>
      <c r="AF988" s="15">
        <v>130</v>
      </c>
      <c r="BE988" s="71"/>
      <c r="BF988" s="71"/>
      <c r="BG988" s="15">
        <v>72</v>
      </c>
      <c r="BH988" s="15">
        <v>76</v>
      </c>
      <c r="BI988" s="71"/>
      <c r="BM988" s="15">
        <v>28.17</v>
      </c>
      <c r="BN988" s="15">
        <v>45</v>
      </c>
      <c r="BO988" s="15">
        <v>48.97</v>
      </c>
      <c r="BP988" s="15">
        <v>191.54</v>
      </c>
      <c r="BQ988" s="71"/>
      <c r="BR988" s="15">
        <v>222</v>
      </c>
      <c r="BS988" s="15">
        <v>251.33</v>
      </c>
      <c r="BV988" s="15">
        <v>155.25</v>
      </c>
      <c r="BW988" s="15">
        <v>82</v>
      </c>
      <c r="BX988" s="15">
        <v>88.26</v>
      </c>
      <c r="BY988" s="15">
        <v>122</v>
      </c>
      <c r="BZ988" s="15">
        <v>91</v>
      </c>
      <c r="CA988" s="71"/>
      <c r="CD988" s="71"/>
      <c r="CE988" s="71"/>
      <c r="CF988" s="71"/>
      <c r="CG988" s="71"/>
      <c r="CH988" s="15">
        <v>75.25</v>
      </c>
      <c r="CI988" s="71"/>
      <c r="CQ988" s="71"/>
      <c r="CR988" s="71"/>
      <c r="CS988" s="16">
        <v>105.25</v>
      </c>
      <c r="CT988" s="16">
        <v>110</v>
      </c>
    </row>
    <row r="989" spans="1:98">
      <c r="A989" s="71">
        <v>40474</v>
      </c>
      <c r="B989" s="16">
        <v>112.1</v>
      </c>
      <c r="C989" s="16">
        <v>112.07</v>
      </c>
      <c r="D989" s="71"/>
      <c r="G989" s="71"/>
      <c r="I989" s="16">
        <v>107</v>
      </c>
      <c r="K989" s="16">
        <v>105.67</v>
      </c>
      <c r="L989" s="71"/>
      <c r="M989" s="71"/>
      <c r="N989" s="15">
        <v>171.86</v>
      </c>
      <c r="O989" s="15">
        <v>274.08999999999997</v>
      </c>
      <c r="P989" s="15">
        <v>73.739999999999995</v>
      </c>
      <c r="Q989" s="15">
        <v>25.95</v>
      </c>
      <c r="R989" s="71"/>
      <c r="S989" s="71"/>
      <c r="T989" s="71"/>
      <c r="U989" s="71"/>
      <c r="V989" s="15">
        <v>254.8</v>
      </c>
      <c r="W989" s="15">
        <v>130.54</v>
      </c>
      <c r="X989" s="71"/>
      <c r="Y989" s="71"/>
      <c r="Z989" s="71"/>
      <c r="AA989" s="71"/>
      <c r="AC989" s="71"/>
      <c r="AD989" s="15">
        <v>197</v>
      </c>
      <c r="BE989" s="71"/>
      <c r="BF989" s="71"/>
      <c r="BG989" s="15">
        <v>72</v>
      </c>
      <c r="BH989" s="15">
        <v>76.099999999999994</v>
      </c>
      <c r="BI989" s="71"/>
      <c r="BM989" s="15">
        <v>24.88</v>
      </c>
      <c r="BN989" s="15">
        <v>42</v>
      </c>
      <c r="BO989" s="15">
        <v>45</v>
      </c>
      <c r="BP989" s="15">
        <v>193.93</v>
      </c>
      <c r="BQ989" s="71"/>
      <c r="BT989" s="15">
        <v>132</v>
      </c>
      <c r="BW989" s="15">
        <v>72</v>
      </c>
      <c r="BX989" s="15">
        <v>87.26</v>
      </c>
      <c r="BY989" s="15">
        <v>122</v>
      </c>
      <c r="BZ989" s="15">
        <v>91.46</v>
      </c>
      <c r="CA989" s="71"/>
      <c r="CD989" s="71"/>
      <c r="CE989" s="71"/>
      <c r="CF989" s="71"/>
      <c r="CG989" s="71"/>
      <c r="CH989" s="15">
        <v>77.12</v>
      </c>
      <c r="CI989" s="71"/>
      <c r="CJ989" s="15">
        <v>24.08</v>
      </c>
      <c r="CM989" s="15">
        <v>38</v>
      </c>
      <c r="CO989" s="15">
        <v>88</v>
      </c>
      <c r="CP989" s="15">
        <v>133</v>
      </c>
      <c r="CQ989" s="71"/>
      <c r="CR989" s="71"/>
      <c r="CS989" s="16">
        <v>112.5</v>
      </c>
      <c r="CT989" s="16">
        <v>109</v>
      </c>
    </row>
    <row r="990" spans="1:98">
      <c r="A990" s="71">
        <v>40481</v>
      </c>
      <c r="B990" s="16">
        <v>115.13</v>
      </c>
      <c r="C990" s="16">
        <v>115.15</v>
      </c>
      <c r="D990" s="71"/>
      <c r="G990" s="71"/>
      <c r="I990" s="16">
        <v>110.5</v>
      </c>
      <c r="K990" s="16">
        <v>106.67</v>
      </c>
      <c r="L990" s="71"/>
      <c r="M990" s="71"/>
      <c r="N990" s="15">
        <v>173.31</v>
      </c>
      <c r="O990" s="15">
        <v>275</v>
      </c>
      <c r="P990" s="15">
        <v>71.67</v>
      </c>
      <c r="Q990" s="15">
        <v>24.67</v>
      </c>
      <c r="R990" s="71"/>
      <c r="S990" s="71"/>
      <c r="T990" s="71"/>
      <c r="U990" s="71"/>
      <c r="V990" s="15">
        <v>255</v>
      </c>
      <c r="W990" s="15">
        <v>131.78</v>
      </c>
      <c r="X990" s="71"/>
      <c r="Y990" s="71"/>
      <c r="Z990" s="71"/>
      <c r="AA990" s="71"/>
      <c r="AC990" s="71"/>
      <c r="AD990" s="15">
        <v>200.75</v>
      </c>
      <c r="AE990" s="15">
        <v>121</v>
      </c>
      <c r="AF990" s="15">
        <v>132</v>
      </c>
      <c r="BE990" s="71"/>
      <c r="BF990" s="71"/>
      <c r="BH990" s="15">
        <v>76.959999999999994</v>
      </c>
      <c r="BI990" s="71"/>
      <c r="BM990" s="15">
        <v>26.94</v>
      </c>
      <c r="BO990" s="15">
        <v>39.61</v>
      </c>
      <c r="BQ990" s="71"/>
      <c r="BS990" s="15">
        <v>250</v>
      </c>
      <c r="BT990" s="15">
        <v>138.5</v>
      </c>
      <c r="BV990" s="15">
        <v>158.5</v>
      </c>
      <c r="BW990" s="15">
        <v>80</v>
      </c>
      <c r="BX990" s="15">
        <v>91.52</v>
      </c>
      <c r="BZ990" s="15">
        <v>92.2</v>
      </c>
      <c r="CA990" s="71"/>
      <c r="CD990" s="71"/>
      <c r="CE990" s="71"/>
      <c r="CF990" s="71"/>
      <c r="CG990" s="71"/>
      <c r="CH990" s="15">
        <v>78.290000000000006</v>
      </c>
      <c r="CI990" s="71"/>
      <c r="CM990" s="15">
        <v>40</v>
      </c>
      <c r="CP990" s="15">
        <v>133</v>
      </c>
      <c r="CQ990" s="71"/>
      <c r="CR990" s="71"/>
      <c r="CS990" s="16">
        <v>112.2</v>
      </c>
      <c r="CT990" s="16">
        <v>108.6</v>
      </c>
    </row>
    <row r="991" spans="1:98">
      <c r="A991" s="71">
        <v>40488</v>
      </c>
      <c r="B991" s="16">
        <v>115.22</v>
      </c>
      <c r="C991" s="16">
        <v>115.21</v>
      </c>
      <c r="D991" s="71"/>
      <c r="G991" s="71"/>
      <c r="I991" s="16">
        <v>103.58</v>
      </c>
      <c r="K991" s="16">
        <v>106.65</v>
      </c>
      <c r="L991" s="71"/>
      <c r="M991" s="71"/>
      <c r="N991" s="15">
        <v>168.94</v>
      </c>
      <c r="O991" s="15">
        <v>267.49</v>
      </c>
      <c r="P991" s="15">
        <v>71.709999999999994</v>
      </c>
      <c r="Q991" s="15">
        <v>25.33</v>
      </c>
      <c r="R991" s="71"/>
      <c r="S991" s="71"/>
      <c r="T991" s="71"/>
      <c r="U991" s="71"/>
      <c r="V991" s="15">
        <v>253.14</v>
      </c>
      <c r="W991" s="15">
        <v>131.88999999999999</v>
      </c>
      <c r="X991" s="71"/>
      <c r="Y991" s="71"/>
      <c r="Z991" s="71"/>
      <c r="AA991" s="71"/>
      <c r="AC991" s="71"/>
      <c r="AD991" s="15">
        <v>208</v>
      </c>
      <c r="BD991" s="15">
        <v>266.85000000000002</v>
      </c>
      <c r="BE991" s="71"/>
      <c r="BF991" s="71"/>
      <c r="BG991" s="15">
        <v>72</v>
      </c>
      <c r="BH991" s="15">
        <v>75.31</v>
      </c>
      <c r="BI991" s="71"/>
      <c r="BN991" s="15">
        <v>41</v>
      </c>
      <c r="BO991" s="15">
        <v>41.67</v>
      </c>
      <c r="BP991" s="15">
        <v>199.29</v>
      </c>
      <c r="BQ991" s="71"/>
      <c r="BW991" s="15">
        <v>80</v>
      </c>
      <c r="BX991" s="15">
        <v>91.92</v>
      </c>
      <c r="BY991" s="15">
        <v>122</v>
      </c>
      <c r="BZ991" s="15">
        <v>92.51</v>
      </c>
      <c r="CA991" s="71"/>
      <c r="CD991" s="71"/>
      <c r="CE991" s="71"/>
      <c r="CF991" s="71"/>
      <c r="CG991" s="71"/>
      <c r="CH991" s="15">
        <v>74</v>
      </c>
      <c r="CI991" s="71"/>
      <c r="CN991" s="15">
        <v>94</v>
      </c>
      <c r="CO991" s="15">
        <v>91</v>
      </c>
      <c r="CP991" s="15">
        <v>134</v>
      </c>
      <c r="CQ991" s="71"/>
      <c r="CR991" s="71"/>
      <c r="CS991" s="16">
        <v>107.05</v>
      </c>
      <c r="CT991" s="16">
        <v>111.92</v>
      </c>
    </row>
    <row r="992" spans="1:98">
      <c r="A992" s="71">
        <v>40495</v>
      </c>
      <c r="B992" s="16">
        <v>115.15</v>
      </c>
      <c r="C992" s="16">
        <v>115.29</v>
      </c>
      <c r="D992" s="71"/>
      <c r="G992" s="71"/>
      <c r="I992" s="16">
        <v>105.25</v>
      </c>
      <c r="K992" s="16">
        <v>105.67</v>
      </c>
      <c r="L992" s="71"/>
      <c r="M992" s="71"/>
      <c r="N992" s="15">
        <v>161</v>
      </c>
      <c r="O992" s="15">
        <v>275</v>
      </c>
      <c r="P992" s="15">
        <v>72.25</v>
      </c>
      <c r="Q992" s="15">
        <v>22.88</v>
      </c>
      <c r="R992" s="71"/>
      <c r="S992" s="71"/>
      <c r="T992" s="71"/>
      <c r="U992" s="71"/>
      <c r="V992" s="15">
        <v>251.5</v>
      </c>
      <c r="W992" s="15">
        <v>133.88</v>
      </c>
      <c r="X992" s="71"/>
      <c r="Y992" s="71"/>
      <c r="Z992" s="71"/>
      <c r="AA992" s="71"/>
      <c r="AC992" s="71"/>
      <c r="AD992" s="15">
        <v>206</v>
      </c>
      <c r="BE992" s="71"/>
      <c r="BF992" s="71"/>
      <c r="BG992" s="15">
        <v>73.61</v>
      </c>
      <c r="BH992" s="15">
        <v>75</v>
      </c>
      <c r="BI992" s="71"/>
      <c r="BM992" s="15">
        <v>25</v>
      </c>
      <c r="BN992" s="15">
        <v>39</v>
      </c>
      <c r="BO992" s="15">
        <v>39.81</v>
      </c>
      <c r="BQ992" s="71"/>
      <c r="BT992" s="15">
        <v>132</v>
      </c>
      <c r="BW992" s="15">
        <v>79</v>
      </c>
      <c r="BX992" s="15">
        <v>90.21</v>
      </c>
      <c r="BZ992" s="15">
        <v>92</v>
      </c>
      <c r="CA992" s="71"/>
      <c r="CD992" s="71"/>
      <c r="CE992" s="71"/>
      <c r="CF992" s="71"/>
      <c r="CG992" s="71"/>
      <c r="CH992" s="15">
        <v>75</v>
      </c>
      <c r="CI992" s="71"/>
      <c r="CJ992" s="15">
        <v>25</v>
      </c>
      <c r="CM992" s="15">
        <v>40.729999999999997</v>
      </c>
      <c r="CO992" s="15">
        <v>91</v>
      </c>
      <c r="CP992" s="15">
        <v>132</v>
      </c>
      <c r="CQ992" s="71"/>
      <c r="CR992" s="71"/>
      <c r="CS992" s="16">
        <v>108.25</v>
      </c>
      <c r="CT992" s="16">
        <v>108.5</v>
      </c>
    </row>
    <row r="993" spans="1:98">
      <c r="A993" s="71">
        <v>40502</v>
      </c>
      <c r="B993" s="16">
        <v>115.42</v>
      </c>
      <c r="C993" s="16">
        <v>115.29</v>
      </c>
      <c r="D993" s="71"/>
      <c r="G993" s="71"/>
      <c r="I993" s="16">
        <v>106.5</v>
      </c>
      <c r="K993" s="16">
        <v>106.26</v>
      </c>
      <c r="L993" s="71"/>
      <c r="M993" s="71"/>
      <c r="N993" s="15">
        <v>168.3</v>
      </c>
      <c r="O993" s="15">
        <v>274.64</v>
      </c>
      <c r="P993" s="15">
        <v>72.48</v>
      </c>
      <c r="Q993" s="15">
        <v>22.37</v>
      </c>
      <c r="R993" s="71"/>
      <c r="S993" s="71"/>
      <c r="T993" s="71"/>
      <c r="U993" s="71"/>
      <c r="V993" s="15">
        <v>253.75</v>
      </c>
      <c r="W993" s="15">
        <v>133.19999999999999</v>
      </c>
      <c r="X993" s="71"/>
      <c r="Y993" s="71"/>
      <c r="Z993" s="71"/>
      <c r="AA993" s="71"/>
      <c r="AC993" s="71"/>
      <c r="AD993" s="15">
        <v>204.33</v>
      </c>
      <c r="BD993" s="15">
        <v>263</v>
      </c>
      <c r="BE993" s="71"/>
      <c r="BF993" s="71"/>
      <c r="BG993" s="15">
        <v>72.010000000000005</v>
      </c>
      <c r="BH993" s="15">
        <v>76.599999999999994</v>
      </c>
      <c r="BI993" s="71"/>
      <c r="BM993" s="15">
        <v>22</v>
      </c>
      <c r="BN993" s="15">
        <v>40</v>
      </c>
      <c r="BO993" s="15">
        <v>42.21</v>
      </c>
      <c r="BP993" s="15">
        <v>198.23</v>
      </c>
      <c r="BQ993" s="71"/>
      <c r="BR993" s="15">
        <v>220</v>
      </c>
      <c r="BS993" s="15">
        <v>248</v>
      </c>
      <c r="BT993" s="15">
        <v>134.91</v>
      </c>
      <c r="BV993" s="15">
        <v>158</v>
      </c>
      <c r="BX993" s="15">
        <v>91.22</v>
      </c>
      <c r="BY993" s="15">
        <v>122</v>
      </c>
      <c r="BZ993" s="15">
        <v>91.32</v>
      </c>
      <c r="CA993" s="71"/>
      <c r="CD993" s="71"/>
      <c r="CE993" s="71"/>
      <c r="CF993" s="71"/>
      <c r="CG993" s="71"/>
      <c r="CH993" s="15">
        <v>75.5</v>
      </c>
      <c r="CI993" s="71"/>
      <c r="CJ993" s="15">
        <v>17</v>
      </c>
      <c r="CM993" s="15">
        <v>40</v>
      </c>
      <c r="CN993" s="15">
        <v>89.6</v>
      </c>
      <c r="CO993" s="15">
        <v>92</v>
      </c>
      <c r="CP993" s="15">
        <v>136.22999999999999</v>
      </c>
      <c r="CQ993" s="71"/>
      <c r="CR993" s="71"/>
      <c r="CS993" s="16">
        <v>111</v>
      </c>
      <c r="CT993" s="16">
        <v>106.5</v>
      </c>
    </row>
    <row r="994" spans="1:98">
      <c r="A994" s="71">
        <v>40509</v>
      </c>
      <c r="B994" s="16">
        <v>115.42</v>
      </c>
      <c r="C994" s="16">
        <v>115.29</v>
      </c>
      <c r="D994" s="71"/>
      <c r="G994" s="71"/>
      <c r="I994" s="16">
        <v>105.87</v>
      </c>
      <c r="K994" s="16">
        <v>106</v>
      </c>
      <c r="L994" s="71"/>
      <c r="M994" s="71"/>
      <c r="O994" s="15">
        <v>275.87</v>
      </c>
      <c r="P994" s="15">
        <v>73.069999999999993</v>
      </c>
      <c r="Q994" s="15">
        <v>22.91</v>
      </c>
      <c r="R994" s="71"/>
      <c r="S994" s="71"/>
      <c r="T994" s="71"/>
      <c r="U994" s="71"/>
      <c r="V994" s="15">
        <v>252</v>
      </c>
      <c r="W994" s="15">
        <v>131.43</v>
      </c>
      <c r="X994" s="71"/>
      <c r="Y994" s="71"/>
      <c r="Z994" s="71"/>
      <c r="AA994" s="71"/>
      <c r="AC994" s="71"/>
      <c r="BD994" s="15">
        <v>263</v>
      </c>
      <c r="BE994" s="71"/>
      <c r="BF994" s="71"/>
      <c r="BG994" s="15">
        <v>72</v>
      </c>
      <c r="BH994" s="15">
        <v>76</v>
      </c>
      <c r="BI994" s="71"/>
      <c r="BQ994" s="71"/>
      <c r="BR994" s="15">
        <v>222</v>
      </c>
      <c r="BT994" s="15">
        <v>130</v>
      </c>
      <c r="BW994" s="15">
        <v>80</v>
      </c>
      <c r="BX994" s="15">
        <v>91.5</v>
      </c>
      <c r="BY994" s="15">
        <v>122</v>
      </c>
      <c r="BZ994" s="15">
        <v>92</v>
      </c>
      <c r="CA994" s="71"/>
      <c r="CD994" s="71"/>
      <c r="CE994" s="71"/>
      <c r="CF994" s="71"/>
      <c r="CG994" s="71"/>
      <c r="CH994" s="15">
        <v>77.23</v>
      </c>
      <c r="CI994" s="71"/>
      <c r="CQ994" s="71"/>
      <c r="CR994" s="71"/>
      <c r="CS994" s="16">
        <v>111.7</v>
      </c>
      <c r="CT994" s="16">
        <v>109.64</v>
      </c>
    </row>
    <row r="995" spans="1:98">
      <c r="A995" s="71">
        <v>40516</v>
      </c>
      <c r="B995" s="16">
        <v>117</v>
      </c>
      <c r="C995" s="16">
        <v>114.5</v>
      </c>
      <c r="D995" s="71"/>
      <c r="G995" s="71"/>
      <c r="I995" s="16">
        <v>95.12</v>
      </c>
      <c r="K995" s="16">
        <v>96.35</v>
      </c>
      <c r="L995" s="71"/>
      <c r="M995" s="71"/>
      <c r="N995" s="15">
        <v>171.63</v>
      </c>
      <c r="O995" s="15">
        <v>276.14</v>
      </c>
      <c r="P995" s="15">
        <v>72.55</v>
      </c>
      <c r="Q995" s="15">
        <v>21.1</v>
      </c>
      <c r="R995" s="71"/>
      <c r="S995" s="71"/>
      <c r="T995" s="71"/>
      <c r="U995" s="71"/>
      <c r="W995" s="15">
        <v>131.13</v>
      </c>
      <c r="X995" s="71"/>
      <c r="Y995" s="71"/>
      <c r="Z995" s="71"/>
      <c r="AA995" s="71"/>
      <c r="AC995" s="71"/>
      <c r="AD995" s="15">
        <v>205</v>
      </c>
      <c r="AE995" s="15">
        <v>118</v>
      </c>
      <c r="AF995" s="15">
        <v>135</v>
      </c>
      <c r="BE995" s="71"/>
      <c r="BF995" s="71"/>
      <c r="BG995" s="15">
        <v>72</v>
      </c>
      <c r="BH995" s="15">
        <v>77.11</v>
      </c>
      <c r="BI995" s="71"/>
      <c r="BM995" s="15">
        <v>18.8</v>
      </c>
      <c r="BO995" s="15">
        <v>42.98</v>
      </c>
      <c r="BP995" s="15">
        <v>199</v>
      </c>
      <c r="BQ995" s="71"/>
      <c r="BS995" s="15">
        <v>250</v>
      </c>
      <c r="BT995" s="15">
        <v>132.52000000000001</v>
      </c>
      <c r="BV995" s="15">
        <v>158.72999999999999</v>
      </c>
      <c r="BW995" s="15">
        <v>80</v>
      </c>
      <c r="BX995" s="15">
        <v>90.68</v>
      </c>
      <c r="BY995" s="15">
        <v>124.7</v>
      </c>
      <c r="BZ995" s="15">
        <v>91.54</v>
      </c>
      <c r="CA995" s="71"/>
      <c r="CD995" s="71"/>
      <c r="CE995" s="71"/>
      <c r="CF995" s="71"/>
      <c r="CG995" s="71"/>
      <c r="CH995" s="15">
        <v>87.31</v>
      </c>
      <c r="CI995" s="71"/>
      <c r="CJ995" s="15">
        <v>21.25</v>
      </c>
      <c r="CM995" s="15">
        <v>40.61</v>
      </c>
      <c r="CN995" s="15">
        <v>89</v>
      </c>
      <c r="CP995" s="15">
        <v>133.1</v>
      </c>
      <c r="CQ995" s="71"/>
      <c r="CR995" s="71"/>
      <c r="CS995" s="16">
        <v>106.8</v>
      </c>
      <c r="CT995" s="16">
        <v>103.5</v>
      </c>
    </row>
    <row r="996" spans="1:98">
      <c r="A996" s="71">
        <v>40523</v>
      </c>
      <c r="B996" s="16">
        <v>113.57</v>
      </c>
      <c r="C996" s="16">
        <v>115.4</v>
      </c>
      <c r="D996" s="71"/>
      <c r="G996" s="71"/>
      <c r="I996" s="16">
        <v>87</v>
      </c>
      <c r="K996" s="16">
        <v>87</v>
      </c>
      <c r="L996" s="71"/>
      <c r="M996" s="71"/>
      <c r="N996" s="15">
        <v>171.07</v>
      </c>
      <c r="O996" s="15">
        <v>274.33</v>
      </c>
      <c r="P996" s="15">
        <v>71.400000000000006</v>
      </c>
      <c r="Q996" s="15">
        <v>19.82</v>
      </c>
      <c r="R996" s="71"/>
      <c r="S996" s="71"/>
      <c r="T996" s="71"/>
      <c r="U996" s="71"/>
      <c r="V996" s="15">
        <v>252</v>
      </c>
      <c r="W996" s="15">
        <v>131.29</v>
      </c>
      <c r="X996" s="71"/>
      <c r="Y996" s="71"/>
      <c r="Z996" s="71"/>
      <c r="AA996" s="71"/>
      <c r="AC996" s="71"/>
      <c r="AD996" s="15">
        <v>205.83</v>
      </c>
      <c r="AF996" s="15">
        <v>128</v>
      </c>
      <c r="BE996" s="71"/>
      <c r="BF996" s="71"/>
      <c r="BG996" s="15">
        <v>72.13</v>
      </c>
      <c r="BH996" s="15">
        <v>76.09</v>
      </c>
      <c r="BI996" s="71"/>
      <c r="BM996" s="15">
        <v>17.329999999999998</v>
      </c>
      <c r="BN996" s="15">
        <v>62.27</v>
      </c>
      <c r="BO996" s="15">
        <v>43.87</v>
      </c>
      <c r="BP996" s="15">
        <v>196</v>
      </c>
      <c r="BQ996" s="71"/>
      <c r="BR996" s="15">
        <v>222</v>
      </c>
      <c r="BT996" s="15">
        <v>133.38999999999999</v>
      </c>
      <c r="BV996" s="15">
        <v>159</v>
      </c>
      <c r="BW996" s="15">
        <v>79</v>
      </c>
      <c r="BX996" s="15">
        <v>89.3</v>
      </c>
      <c r="BZ996" s="15">
        <v>91.6</v>
      </c>
      <c r="CA996" s="71"/>
      <c r="CD996" s="71"/>
      <c r="CE996" s="71"/>
      <c r="CF996" s="71"/>
      <c r="CG996" s="71"/>
      <c r="CH996" s="15">
        <v>81.209999999999994</v>
      </c>
      <c r="CI996" s="71"/>
      <c r="CJ996" s="15">
        <v>24</v>
      </c>
      <c r="CM996" s="15">
        <v>40</v>
      </c>
      <c r="CO996" s="15">
        <v>83</v>
      </c>
      <c r="CP996" s="15">
        <v>132.82</v>
      </c>
      <c r="CQ996" s="71"/>
      <c r="CR996" s="71"/>
      <c r="CS996" s="16">
        <v>107.5</v>
      </c>
      <c r="CT996" s="16">
        <v>105.5</v>
      </c>
    </row>
    <row r="997" spans="1:98">
      <c r="A997" s="71">
        <v>40530</v>
      </c>
      <c r="B997" s="16">
        <v>112.58</v>
      </c>
      <c r="C997" s="16">
        <v>111.89</v>
      </c>
      <c r="D997" s="71"/>
      <c r="G997" s="71"/>
      <c r="I997" s="16">
        <v>99.28</v>
      </c>
      <c r="K997" s="16">
        <v>91.5</v>
      </c>
      <c r="L997" s="71"/>
      <c r="M997" s="71"/>
      <c r="O997" s="15">
        <v>263.5</v>
      </c>
      <c r="P997" s="15">
        <v>71.59</v>
      </c>
      <c r="Q997" s="15">
        <v>20.45</v>
      </c>
      <c r="R997" s="71"/>
      <c r="S997" s="71"/>
      <c r="T997" s="71"/>
      <c r="U997" s="71"/>
      <c r="V997" s="15">
        <v>251.74</v>
      </c>
      <c r="W997" s="15">
        <v>131.78</v>
      </c>
      <c r="X997" s="71"/>
      <c r="Y997" s="71"/>
      <c r="Z997" s="71"/>
      <c r="AA997" s="71"/>
      <c r="AC997" s="71"/>
      <c r="AD997" s="15">
        <v>204.5</v>
      </c>
      <c r="AE997" s="15">
        <v>118.13</v>
      </c>
      <c r="AF997" s="15">
        <v>125</v>
      </c>
      <c r="BE997" s="71"/>
      <c r="BF997" s="71"/>
      <c r="BG997" s="15">
        <v>73.510000000000005</v>
      </c>
      <c r="BH997" s="15">
        <v>75.010000000000005</v>
      </c>
      <c r="BI997" s="71"/>
      <c r="BM997" s="15">
        <v>17.170000000000002</v>
      </c>
      <c r="BN997" s="15">
        <v>43</v>
      </c>
      <c r="BO997" s="15">
        <v>46.06</v>
      </c>
      <c r="BP997" s="15">
        <v>197.24</v>
      </c>
      <c r="BQ997" s="71"/>
      <c r="BS997" s="15">
        <v>248.44</v>
      </c>
      <c r="BT997" s="15">
        <v>132.44</v>
      </c>
      <c r="BV997" s="15">
        <v>157.75</v>
      </c>
      <c r="BW997" s="15">
        <v>80</v>
      </c>
      <c r="BX997" s="15">
        <v>85.76</v>
      </c>
      <c r="BY997" s="15">
        <v>122</v>
      </c>
      <c r="BZ997" s="15">
        <v>89.24</v>
      </c>
      <c r="CA997" s="71"/>
      <c r="CD997" s="71"/>
      <c r="CE997" s="71"/>
      <c r="CF997" s="71"/>
      <c r="CG997" s="71"/>
      <c r="CH997" s="15">
        <v>75</v>
      </c>
      <c r="CI997" s="71"/>
      <c r="CM997" s="15">
        <v>39</v>
      </c>
      <c r="CP997" s="15">
        <v>131</v>
      </c>
      <c r="CQ997" s="71"/>
      <c r="CR997" s="71"/>
      <c r="CS997" s="16">
        <v>93.5</v>
      </c>
      <c r="CT997" s="16">
        <v>93.5</v>
      </c>
    </row>
    <row r="998" spans="1:98">
      <c r="A998" s="71">
        <v>40537</v>
      </c>
      <c r="B998" s="16">
        <v>109.8</v>
      </c>
      <c r="C998" s="16">
        <v>109.8</v>
      </c>
      <c r="D998" s="71"/>
      <c r="G998" s="71"/>
      <c r="I998" s="16">
        <v>90.5</v>
      </c>
      <c r="K998" s="16">
        <v>91.5</v>
      </c>
      <c r="L998" s="71"/>
      <c r="M998" s="71"/>
      <c r="O998" s="15">
        <v>255.15</v>
      </c>
      <c r="P998" s="15">
        <v>72.95</v>
      </c>
      <c r="Q998" s="15">
        <v>20.54</v>
      </c>
      <c r="R998" s="71"/>
      <c r="S998" s="71"/>
      <c r="T998" s="71"/>
      <c r="U998" s="71"/>
      <c r="V998" s="15">
        <v>252</v>
      </c>
      <c r="W998" s="15">
        <v>130.66999999999999</v>
      </c>
      <c r="X998" s="71"/>
      <c r="Y998" s="71"/>
      <c r="Z998" s="71"/>
      <c r="AA998" s="71"/>
      <c r="AC998" s="71"/>
      <c r="BE998" s="71"/>
      <c r="BF998" s="71"/>
      <c r="BG998" s="15">
        <v>72</v>
      </c>
      <c r="BH998" s="15">
        <v>75</v>
      </c>
      <c r="BI998" s="71"/>
      <c r="BO998" s="15">
        <v>49.4</v>
      </c>
      <c r="BQ998" s="71"/>
      <c r="BR998" s="15">
        <v>222</v>
      </c>
      <c r="BS998" s="15">
        <v>250</v>
      </c>
      <c r="BT998" s="15">
        <v>133.25</v>
      </c>
      <c r="BW998" s="15">
        <v>80</v>
      </c>
      <c r="BX998" s="15">
        <v>83.13</v>
      </c>
      <c r="BY998" s="15">
        <v>122</v>
      </c>
      <c r="BZ998" s="15">
        <v>90</v>
      </c>
      <c r="CA998" s="71"/>
      <c r="CD998" s="71"/>
      <c r="CE998" s="71"/>
      <c r="CF998" s="71"/>
      <c r="CG998" s="71"/>
      <c r="CI998" s="71"/>
      <c r="CQ998" s="71"/>
      <c r="CR998" s="71"/>
      <c r="CS998" s="16">
        <v>94.5</v>
      </c>
      <c r="CT998" s="16">
        <v>94.38</v>
      </c>
    </row>
    <row r="999" spans="1:98">
      <c r="A999" s="71">
        <v>40544</v>
      </c>
      <c r="D999" s="71"/>
      <c r="G999" s="71"/>
      <c r="I999" s="16">
        <v>87</v>
      </c>
      <c r="K999" s="16">
        <v>87</v>
      </c>
      <c r="L999" s="71"/>
      <c r="M999" s="71"/>
      <c r="O999" s="15">
        <v>252.75</v>
      </c>
      <c r="P999" s="15">
        <v>71</v>
      </c>
      <c r="Q999" s="15">
        <v>20.92</v>
      </c>
      <c r="R999" s="71"/>
      <c r="S999" s="71"/>
      <c r="T999" s="71"/>
      <c r="U999" s="71"/>
      <c r="V999" s="15">
        <v>250</v>
      </c>
      <c r="W999" s="15">
        <v>130.88999999999999</v>
      </c>
      <c r="X999" s="71"/>
      <c r="Y999" s="71"/>
      <c r="Z999" s="71"/>
      <c r="AA999" s="71"/>
      <c r="AC999" s="71"/>
      <c r="AD999" s="15">
        <v>205</v>
      </c>
      <c r="AF999" s="15">
        <v>122</v>
      </c>
      <c r="BE999" s="71"/>
      <c r="BF999" s="71"/>
      <c r="BH999" s="15">
        <v>75.87</v>
      </c>
      <c r="BI999" s="71"/>
      <c r="BM999" s="15">
        <v>18</v>
      </c>
      <c r="BO999" s="15">
        <v>48.33</v>
      </c>
      <c r="BP999" s="15">
        <v>201</v>
      </c>
      <c r="BQ999" s="71"/>
      <c r="BS999" s="15">
        <v>250</v>
      </c>
      <c r="BV999" s="15">
        <v>156</v>
      </c>
      <c r="BX999" s="15">
        <v>80.89</v>
      </c>
      <c r="BZ999" s="15">
        <v>87</v>
      </c>
      <c r="CA999" s="71"/>
      <c r="CD999" s="71"/>
      <c r="CE999" s="71"/>
      <c r="CF999" s="71"/>
      <c r="CG999" s="71"/>
      <c r="CH999" s="15">
        <v>75.66</v>
      </c>
      <c r="CI999" s="71"/>
      <c r="CO999" s="15">
        <v>84</v>
      </c>
      <c r="CQ999" s="71"/>
      <c r="CR999" s="71"/>
      <c r="CS999" s="16">
        <v>93.38</v>
      </c>
      <c r="CT999" s="16">
        <v>93.38</v>
      </c>
    </row>
    <row r="1000" spans="1:98">
      <c r="A1000" s="71">
        <v>40551</v>
      </c>
      <c r="B1000" s="16">
        <v>103.73</v>
      </c>
      <c r="D1000" s="71"/>
      <c r="G1000" s="71"/>
      <c r="I1000" s="16">
        <v>85.5</v>
      </c>
      <c r="K1000" s="16">
        <v>85.71</v>
      </c>
      <c r="L1000" s="71"/>
      <c r="M1000" s="71"/>
      <c r="O1000" s="15">
        <v>244.88</v>
      </c>
      <c r="P1000" s="15">
        <v>72.14</v>
      </c>
      <c r="Q1000" s="15">
        <v>20.12</v>
      </c>
      <c r="R1000" s="71"/>
      <c r="S1000" s="71"/>
      <c r="T1000" s="71"/>
      <c r="U1000" s="71"/>
      <c r="W1000" s="15">
        <v>131.13</v>
      </c>
      <c r="X1000" s="71"/>
      <c r="Y1000" s="71"/>
      <c r="Z1000" s="71"/>
      <c r="AA1000" s="71"/>
      <c r="AC1000" s="71"/>
      <c r="AD1000" s="15">
        <v>205.5</v>
      </c>
      <c r="BD1000" s="15">
        <v>261.43</v>
      </c>
      <c r="BE1000" s="71"/>
      <c r="BF1000" s="71"/>
      <c r="BG1000" s="15">
        <v>72</v>
      </c>
      <c r="BH1000" s="15">
        <v>77</v>
      </c>
      <c r="BI1000" s="71"/>
      <c r="BM1000" s="15">
        <v>20.329999999999998</v>
      </c>
      <c r="BN1000" s="15">
        <v>43</v>
      </c>
      <c r="BO1000" s="15">
        <v>47.34</v>
      </c>
      <c r="BQ1000" s="71"/>
      <c r="BV1000" s="15">
        <v>156.80000000000001</v>
      </c>
      <c r="BW1000" s="15">
        <v>79</v>
      </c>
      <c r="BX1000" s="15">
        <v>75.16</v>
      </c>
      <c r="BY1000" s="15">
        <v>122</v>
      </c>
      <c r="BZ1000" s="15">
        <v>89.35</v>
      </c>
      <c r="CA1000" s="71"/>
      <c r="CD1000" s="71"/>
      <c r="CE1000" s="71"/>
      <c r="CF1000" s="71"/>
      <c r="CG1000" s="71"/>
      <c r="CH1000" s="15">
        <v>76.66</v>
      </c>
      <c r="CI1000" s="71"/>
      <c r="CJ1000" s="15">
        <v>20</v>
      </c>
      <c r="CN1000" s="15">
        <v>67.83</v>
      </c>
      <c r="CO1000" s="15">
        <v>84</v>
      </c>
      <c r="CP1000" s="15">
        <v>131</v>
      </c>
      <c r="CQ1000" s="71"/>
      <c r="CR1000" s="71"/>
      <c r="CS1000" s="75" t="s">
        <v>98</v>
      </c>
      <c r="CT1000" s="75" t="s">
        <v>98</v>
      </c>
    </row>
    <row r="1001" spans="1:98">
      <c r="A1001" s="71">
        <v>40558</v>
      </c>
      <c r="B1001" s="16">
        <v>106.01</v>
      </c>
      <c r="C1001" s="16">
        <v>106</v>
      </c>
      <c r="D1001" s="71"/>
      <c r="G1001" s="71"/>
      <c r="I1001" s="16">
        <v>86.81</v>
      </c>
      <c r="K1001" s="16">
        <v>86.78</v>
      </c>
      <c r="L1001" s="71"/>
      <c r="M1001" s="71"/>
      <c r="N1001" s="15">
        <v>155.99</v>
      </c>
      <c r="O1001" s="15">
        <v>246.63</v>
      </c>
      <c r="P1001" s="15">
        <v>72.63</v>
      </c>
      <c r="Q1001" s="15">
        <v>19.98</v>
      </c>
      <c r="R1001" s="71"/>
      <c r="S1001" s="71"/>
      <c r="T1001" s="71"/>
      <c r="U1001" s="71"/>
      <c r="V1001" s="15">
        <v>252</v>
      </c>
      <c r="W1001" s="15">
        <v>131.34</v>
      </c>
      <c r="X1001" s="71"/>
      <c r="Y1001" s="71"/>
      <c r="Z1001" s="71"/>
      <c r="AA1001" s="71"/>
      <c r="AC1001" s="71"/>
      <c r="AD1001" s="15">
        <v>205.5</v>
      </c>
      <c r="AE1001" s="15">
        <v>112</v>
      </c>
      <c r="AF1001" s="15">
        <v>125</v>
      </c>
      <c r="BD1001" s="15">
        <v>262</v>
      </c>
      <c r="BE1001" s="71"/>
      <c r="BF1001" s="71"/>
      <c r="BG1001" s="15">
        <v>72.58</v>
      </c>
      <c r="BH1001" s="15">
        <v>75.72</v>
      </c>
      <c r="BI1001" s="71"/>
      <c r="BM1001" s="15">
        <v>18.5</v>
      </c>
      <c r="BN1001" s="15">
        <v>43.73</v>
      </c>
      <c r="BO1001" s="15">
        <v>46.13</v>
      </c>
      <c r="BP1001" s="15">
        <v>196.15</v>
      </c>
      <c r="BQ1001" s="71"/>
      <c r="BR1001" s="15">
        <v>222</v>
      </c>
      <c r="BT1001" s="15">
        <v>129.78</v>
      </c>
      <c r="BW1001" s="15">
        <v>71.42</v>
      </c>
      <c r="BX1001" s="15">
        <v>70.95</v>
      </c>
      <c r="BY1001" s="15">
        <v>121</v>
      </c>
      <c r="BZ1001" s="15">
        <v>89.03</v>
      </c>
      <c r="CA1001" s="71"/>
      <c r="CD1001" s="71"/>
      <c r="CE1001" s="71"/>
      <c r="CF1001" s="71"/>
      <c r="CG1001" s="71"/>
      <c r="CH1001" s="15">
        <v>74</v>
      </c>
      <c r="CI1001" s="71"/>
      <c r="CN1001" s="15">
        <v>70.150000000000006</v>
      </c>
      <c r="CO1001" s="15">
        <v>85.5</v>
      </c>
      <c r="CP1001" s="15">
        <v>131</v>
      </c>
      <c r="CQ1001" s="71"/>
      <c r="CR1001" s="71"/>
      <c r="CS1001" s="75"/>
      <c r="CT1001" s="75"/>
    </row>
    <row r="1002" spans="1:98">
      <c r="A1002" s="71">
        <v>40565</v>
      </c>
      <c r="B1002" s="16">
        <v>102.54</v>
      </c>
      <c r="C1002" s="16">
        <v>103.48</v>
      </c>
      <c r="D1002" s="71"/>
      <c r="G1002" s="71"/>
      <c r="I1002" s="16">
        <v>89</v>
      </c>
      <c r="K1002" s="16">
        <v>89</v>
      </c>
      <c r="L1002" s="71"/>
      <c r="M1002" s="71"/>
      <c r="N1002" s="15">
        <v>151</v>
      </c>
      <c r="O1002" s="15">
        <v>237</v>
      </c>
      <c r="P1002" s="15">
        <v>72.27</v>
      </c>
      <c r="Q1002" s="15">
        <v>19.82</v>
      </c>
      <c r="R1002" s="71"/>
      <c r="S1002" s="71"/>
      <c r="T1002" s="71"/>
      <c r="U1002" s="71"/>
      <c r="V1002" s="15">
        <v>252.86</v>
      </c>
      <c r="W1002" s="15">
        <v>131.81</v>
      </c>
      <c r="X1002" s="71"/>
      <c r="Y1002" s="71"/>
      <c r="Z1002" s="71"/>
      <c r="AA1002" s="71"/>
      <c r="AC1002" s="71"/>
      <c r="AD1002" s="15">
        <v>202.88</v>
      </c>
      <c r="BD1002" s="15">
        <v>263</v>
      </c>
      <c r="BE1002" s="71"/>
      <c r="BF1002" s="71"/>
      <c r="BG1002" s="15">
        <v>72</v>
      </c>
      <c r="BH1002" s="15">
        <v>75.14</v>
      </c>
      <c r="BI1002" s="71"/>
      <c r="BM1002" s="15">
        <v>18</v>
      </c>
      <c r="BN1002" s="15">
        <v>42.09</v>
      </c>
      <c r="BO1002" s="15">
        <v>43.67</v>
      </c>
      <c r="BQ1002" s="71"/>
      <c r="BR1002" s="15">
        <v>225</v>
      </c>
      <c r="BT1002" s="15">
        <v>131.78</v>
      </c>
      <c r="BV1002" s="15">
        <v>157</v>
      </c>
      <c r="BW1002" s="15">
        <v>68.88</v>
      </c>
      <c r="BX1002" s="15">
        <v>68.12</v>
      </c>
      <c r="BY1002" s="15">
        <v>122</v>
      </c>
      <c r="BZ1002" s="15">
        <v>86.92</v>
      </c>
      <c r="CA1002" s="71"/>
      <c r="CD1002" s="71"/>
      <c r="CE1002" s="71"/>
      <c r="CF1002" s="71"/>
      <c r="CG1002" s="71"/>
      <c r="CH1002" s="15">
        <v>80.010000000000005</v>
      </c>
      <c r="CI1002" s="71"/>
      <c r="CJ1002" s="15">
        <v>20</v>
      </c>
      <c r="CM1002" s="15">
        <v>39</v>
      </c>
      <c r="CN1002" s="15">
        <v>66.8</v>
      </c>
      <c r="CO1002" s="15">
        <v>87.14</v>
      </c>
      <c r="CP1002" s="15">
        <v>131.05000000000001</v>
      </c>
      <c r="CQ1002" s="71"/>
      <c r="CR1002" s="71"/>
      <c r="CS1002" s="75"/>
      <c r="CT1002" s="75"/>
    </row>
    <row r="1003" spans="1:98">
      <c r="A1003" s="71">
        <v>40572</v>
      </c>
      <c r="B1003" s="16">
        <v>104.09</v>
      </c>
      <c r="C1003" s="16">
        <v>103.83</v>
      </c>
      <c r="D1003" s="71"/>
      <c r="G1003" s="71"/>
      <c r="I1003" s="16">
        <v>87.04</v>
      </c>
      <c r="K1003" s="16">
        <v>87.08</v>
      </c>
      <c r="L1003" s="71"/>
      <c r="M1003" s="71"/>
      <c r="N1003" s="15">
        <v>152.41999999999999</v>
      </c>
      <c r="O1003" s="15">
        <v>227.93</v>
      </c>
      <c r="P1003" s="15">
        <v>71.53</v>
      </c>
      <c r="Q1003" s="15">
        <v>17.579999999999998</v>
      </c>
      <c r="R1003" s="71"/>
      <c r="S1003" s="71"/>
      <c r="T1003" s="71"/>
      <c r="U1003" s="71"/>
      <c r="V1003" s="15">
        <v>250</v>
      </c>
      <c r="W1003" s="15">
        <v>130.85</v>
      </c>
      <c r="X1003" s="71"/>
      <c r="Y1003" s="71"/>
      <c r="Z1003" s="71"/>
      <c r="AA1003" s="71"/>
      <c r="AC1003" s="71"/>
      <c r="AD1003" s="15">
        <v>201.41</v>
      </c>
      <c r="BD1003" s="15">
        <v>253</v>
      </c>
      <c r="BE1003" s="71"/>
      <c r="BF1003" s="71"/>
      <c r="BG1003" s="15">
        <v>72</v>
      </c>
      <c r="BH1003" s="15">
        <v>75.510000000000005</v>
      </c>
      <c r="BI1003" s="71"/>
      <c r="BN1003" s="15">
        <v>40</v>
      </c>
      <c r="BO1003" s="15">
        <v>36.24</v>
      </c>
      <c r="BP1003" s="15">
        <v>199</v>
      </c>
      <c r="BQ1003" s="71"/>
      <c r="BR1003" s="15">
        <v>227</v>
      </c>
      <c r="BS1003" s="15">
        <v>249</v>
      </c>
      <c r="BT1003" s="15">
        <v>132</v>
      </c>
      <c r="BV1003" s="15">
        <v>158</v>
      </c>
      <c r="BW1003" s="15">
        <v>62</v>
      </c>
      <c r="BX1003" s="15">
        <v>65.56</v>
      </c>
      <c r="BY1003" s="15">
        <v>120</v>
      </c>
      <c r="BZ1003" s="15">
        <v>88</v>
      </c>
      <c r="CA1003" s="71"/>
      <c r="CD1003" s="71"/>
      <c r="CE1003" s="71"/>
      <c r="CF1003" s="71"/>
      <c r="CG1003" s="71"/>
      <c r="CH1003" s="15">
        <v>78</v>
      </c>
      <c r="CI1003" s="71"/>
      <c r="CN1003" s="15">
        <v>63.43</v>
      </c>
      <c r="CO1003" s="15">
        <v>87.67</v>
      </c>
      <c r="CP1003" s="15">
        <v>132</v>
      </c>
      <c r="CQ1003" s="71"/>
      <c r="CR1003" s="71"/>
      <c r="CS1003" s="75"/>
      <c r="CT1003" s="75"/>
    </row>
    <row r="1004" spans="1:98">
      <c r="A1004" s="71">
        <v>40579</v>
      </c>
      <c r="B1004" s="16">
        <v>103.81</v>
      </c>
      <c r="C1004" s="16">
        <v>102.28</v>
      </c>
      <c r="D1004" s="71"/>
      <c r="G1004" s="71"/>
      <c r="I1004" s="16">
        <v>89</v>
      </c>
      <c r="K1004" s="16">
        <v>89</v>
      </c>
      <c r="L1004" s="71"/>
      <c r="M1004" s="71"/>
      <c r="N1004" s="15">
        <v>152.41999999999999</v>
      </c>
      <c r="O1004" s="15">
        <v>224.7</v>
      </c>
      <c r="P1004" s="15">
        <v>71.17</v>
      </c>
      <c r="Q1004" s="15">
        <v>18.71</v>
      </c>
      <c r="R1004" s="71"/>
      <c r="S1004" s="71"/>
      <c r="T1004" s="71"/>
      <c r="U1004" s="71"/>
      <c r="W1004" s="15">
        <v>131.59</v>
      </c>
      <c r="X1004" s="71"/>
      <c r="Y1004" s="71"/>
      <c r="Z1004" s="71"/>
      <c r="AA1004" s="71"/>
      <c r="AC1004" s="71"/>
      <c r="AD1004" s="15">
        <v>207</v>
      </c>
      <c r="AF1004" s="15">
        <v>125</v>
      </c>
      <c r="BD1004" s="15">
        <v>240</v>
      </c>
      <c r="BE1004" s="71"/>
      <c r="BF1004" s="71"/>
      <c r="BG1004" s="15">
        <v>71.83</v>
      </c>
      <c r="BH1004" s="15">
        <v>75.44</v>
      </c>
      <c r="BI1004" s="71"/>
      <c r="BM1004" s="15">
        <v>19.5</v>
      </c>
      <c r="BN1004" s="15">
        <v>39</v>
      </c>
      <c r="BO1004" s="15">
        <v>39.67</v>
      </c>
      <c r="BP1004" s="15">
        <v>196</v>
      </c>
      <c r="BQ1004" s="71"/>
      <c r="BR1004" s="15">
        <v>217</v>
      </c>
      <c r="BS1004" s="15">
        <v>240</v>
      </c>
      <c r="BT1004" s="15">
        <v>131</v>
      </c>
      <c r="BV1004" s="15">
        <v>158</v>
      </c>
      <c r="BW1004" s="15">
        <v>61.67</v>
      </c>
      <c r="BX1004" s="15">
        <v>61.34</v>
      </c>
      <c r="BY1004" s="15">
        <v>120</v>
      </c>
      <c r="BZ1004" s="15">
        <v>87.74</v>
      </c>
      <c r="CA1004" s="71"/>
      <c r="CD1004" s="71"/>
      <c r="CE1004" s="71"/>
      <c r="CF1004" s="71"/>
      <c r="CG1004" s="71"/>
      <c r="CH1004" s="15">
        <v>78.03</v>
      </c>
      <c r="CI1004" s="71"/>
      <c r="CJ1004" s="15">
        <v>20</v>
      </c>
      <c r="CM1004" s="15">
        <v>40.39</v>
      </c>
      <c r="CN1004" s="15">
        <v>63</v>
      </c>
      <c r="CO1004" s="15">
        <v>89</v>
      </c>
      <c r="CQ1004" s="71"/>
      <c r="CR1004" s="71"/>
      <c r="CS1004" s="75"/>
      <c r="CT1004" s="75"/>
    </row>
    <row r="1005" spans="1:98">
      <c r="A1005" s="71">
        <v>40586</v>
      </c>
      <c r="B1005" s="16">
        <v>103.86</v>
      </c>
      <c r="C1005" s="16">
        <v>102.28</v>
      </c>
      <c r="D1005" s="71"/>
      <c r="G1005" s="71"/>
      <c r="I1005" s="16">
        <v>87.59</v>
      </c>
      <c r="K1005" s="16">
        <v>87.67</v>
      </c>
      <c r="L1005" s="71"/>
      <c r="M1005" s="71"/>
      <c r="N1005" s="15">
        <v>152.59</v>
      </c>
      <c r="O1005" s="15">
        <v>224.3</v>
      </c>
      <c r="P1005" s="15">
        <v>70.819999999999993</v>
      </c>
      <c r="Q1005" s="15">
        <v>18.78</v>
      </c>
      <c r="R1005" s="71"/>
      <c r="S1005" s="71"/>
      <c r="T1005" s="71"/>
      <c r="U1005" s="71"/>
      <c r="V1005" s="15">
        <v>236.33</v>
      </c>
      <c r="W1005" s="15">
        <v>131.84</v>
      </c>
      <c r="X1005" s="71"/>
      <c r="Y1005" s="71"/>
      <c r="Z1005" s="71"/>
      <c r="AA1005" s="71"/>
      <c r="AC1005" s="71"/>
      <c r="AD1005" s="15">
        <v>205</v>
      </c>
      <c r="AE1005" s="15">
        <v>117</v>
      </c>
      <c r="AF1005" s="15">
        <v>125</v>
      </c>
      <c r="BD1005" s="15">
        <v>245</v>
      </c>
      <c r="BE1005" s="71"/>
      <c r="BF1005" s="71"/>
      <c r="BG1005" s="15">
        <v>72</v>
      </c>
      <c r="BH1005" s="15">
        <v>76.81</v>
      </c>
      <c r="BI1005" s="71"/>
      <c r="BM1005" s="15">
        <v>21</v>
      </c>
      <c r="BN1005" s="15">
        <v>39.200000000000003</v>
      </c>
      <c r="BO1005" s="15">
        <v>40.33</v>
      </c>
      <c r="BP1005" s="15">
        <v>197</v>
      </c>
      <c r="BQ1005" s="71"/>
      <c r="BT1005" s="15">
        <v>130.5</v>
      </c>
      <c r="BV1005" s="15">
        <v>159.07</v>
      </c>
      <c r="BW1005" s="15">
        <v>62</v>
      </c>
      <c r="BX1005" s="15">
        <v>62.72</v>
      </c>
      <c r="BY1005" s="15">
        <v>120</v>
      </c>
      <c r="BZ1005" s="15">
        <v>88.33</v>
      </c>
      <c r="CA1005" s="71"/>
      <c r="CD1005" s="71"/>
      <c r="CE1005" s="71"/>
      <c r="CF1005" s="71"/>
      <c r="CG1005" s="71"/>
      <c r="CH1005" s="15">
        <v>79</v>
      </c>
      <c r="CI1005" s="71"/>
      <c r="CM1005" s="15">
        <v>40</v>
      </c>
      <c r="CN1005" s="15">
        <v>65</v>
      </c>
      <c r="CO1005" s="15">
        <v>89.5</v>
      </c>
      <c r="CP1005" s="15">
        <v>134.22</v>
      </c>
      <c r="CQ1005" s="71"/>
      <c r="CR1005" s="71"/>
      <c r="CS1005" s="75"/>
      <c r="CT1005" s="75"/>
    </row>
    <row r="1006" spans="1:98">
      <c r="A1006" s="71">
        <v>40593</v>
      </c>
      <c r="B1006" s="16">
        <v>103.04</v>
      </c>
      <c r="C1006" s="16">
        <v>101.66</v>
      </c>
      <c r="D1006" s="71"/>
      <c r="G1006" s="71"/>
      <c r="I1006" s="16">
        <v>90.4</v>
      </c>
      <c r="K1006" s="16">
        <v>90.4</v>
      </c>
      <c r="L1006" s="71"/>
      <c r="M1006" s="71"/>
      <c r="N1006" s="15">
        <v>121</v>
      </c>
      <c r="O1006" s="15">
        <v>131.80000000000001</v>
      </c>
      <c r="P1006" s="15">
        <v>73</v>
      </c>
      <c r="Q1006" s="15">
        <v>79.739999999999995</v>
      </c>
      <c r="R1006" s="71"/>
      <c r="S1006" s="71"/>
      <c r="T1006" s="71"/>
      <c r="U1006" s="71"/>
      <c r="W1006" s="15">
        <v>205.3</v>
      </c>
      <c r="X1006" s="71"/>
      <c r="Y1006" s="71"/>
      <c r="Z1006" s="71"/>
      <c r="AA1006" s="71"/>
      <c r="AC1006" s="71"/>
      <c r="AE1006" s="15">
        <v>77.72</v>
      </c>
      <c r="AF1006" s="15">
        <v>154</v>
      </c>
      <c r="BD1006" s="15">
        <v>220.02</v>
      </c>
      <c r="BE1006" s="71"/>
      <c r="BF1006" s="71"/>
      <c r="BG1006" s="15">
        <v>64.83</v>
      </c>
      <c r="BH1006" s="15">
        <v>70.239999999999995</v>
      </c>
      <c r="BI1006" s="71"/>
      <c r="BM1006" s="15">
        <v>19.64</v>
      </c>
      <c r="BO1006" s="15">
        <v>42</v>
      </c>
      <c r="BQ1006" s="71"/>
      <c r="BR1006" s="15">
        <v>218.97</v>
      </c>
      <c r="BS1006" s="15">
        <v>227.5</v>
      </c>
      <c r="BT1006" s="15">
        <v>131.56</v>
      </c>
      <c r="BV1006" s="15">
        <v>217</v>
      </c>
      <c r="BW1006" s="15">
        <v>89.36</v>
      </c>
      <c r="BX1006" s="15">
        <v>62</v>
      </c>
      <c r="BY1006" s="15">
        <v>39.07</v>
      </c>
      <c r="CA1006" s="71"/>
      <c r="CD1006" s="71"/>
      <c r="CE1006" s="71"/>
      <c r="CF1006" s="71"/>
      <c r="CG1006" s="71"/>
      <c r="CH1006" s="15">
        <v>67</v>
      </c>
      <c r="CI1006" s="71"/>
      <c r="CJ1006" s="15">
        <v>131</v>
      </c>
      <c r="CN1006" s="15">
        <v>90</v>
      </c>
      <c r="CO1006" s="15">
        <v>39.5</v>
      </c>
      <c r="CQ1006" s="71"/>
      <c r="CR1006" s="71"/>
      <c r="CS1006" s="75"/>
      <c r="CT1006" s="75"/>
    </row>
    <row r="1007" spans="1:98">
      <c r="A1007" s="71">
        <v>40600</v>
      </c>
      <c r="B1007" s="16">
        <v>103.62</v>
      </c>
      <c r="C1007" s="16">
        <v>102.61</v>
      </c>
      <c r="D1007" s="71"/>
      <c r="G1007" s="71"/>
      <c r="I1007" s="16">
        <v>90.33</v>
      </c>
      <c r="K1007" s="16">
        <v>90.5</v>
      </c>
      <c r="L1007" s="71"/>
      <c r="M1007" s="71"/>
      <c r="O1007" s="15">
        <v>219.93</v>
      </c>
      <c r="P1007" s="15">
        <v>71.42</v>
      </c>
      <c r="Q1007" s="15">
        <v>20.78</v>
      </c>
      <c r="R1007" s="71"/>
      <c r="S1007" s="71"/>
      <c r="T1007" s="71"/>
      <c r="U1007" s="71"/>
      <c r="V1007" s="15">
        <v>225</v>
      </c>
      <c r="W1007" s="15">
        <v>131.69</v>
      </c>
      <c r="X1007" s="71"/>
      <c r="Y1007" s="71"/>
      <c r="Z1007" s="71"/>
      <c r="AA1007" s="71"/>
      <c r="AC1007" s="71"/>
      <c r="AF1007" s="15">
        <v>127</v>
      </c>
      <c r="BD1007" s="15">
        <v>236.45</v>
      </c>
      <c r="BE1007" s="71"/>
      <c r="BF1007" s="71"/>
      <c r="BG1007" s="15">
        <v>73.510000000000005</v>
      </c>
      <c r="BH1007" s="15">
        <v>78.61</v>
      </c>
      <c r="BI1007" s="71"/>
      <c r="BM1007" s="15">
        <v>24.25</v>
      </c>
      <c r="BN1007" s="15">
        <v>39.32</v>
      </c>
      <c r="BO1007" s="15">
        <v>37.9</v>
      </c>
      <c r="BQ1007" s="71"/>
      <c r="BR1007" s="15">
        <v>220</v>
      </c>
      <c r="BS1007" s="15">
        <v>220</v>
      </c>
      <c r="BT1007" s="15">
        <v>131.29</v>
      </c>
      <c r="BW1007" s="15">
        <v>61.47</v>
      </c>
      <c r="BX1007" s="15">
        <v>67.040000000000006</v>
      </c>
      <c r="BY1007" s="15">
        <v>120</v>
      </c>
      <c r="BZ1007" s="15">
        <v>91.03</v>
      </c>
      <c r="CA1007" s="71"/>
      <c r="CD1007" s="71"/>
      <c r="CE1007" s="71"/>
      <c r="CF1007" s="71"/>
      <c r="CG1007" s="71"/>
      <c r="CH1007" s="15">
        <v>79.14</v>
      </c>
      <c r="CI1007" s="71"/>
      <c r="CJ1007" s="15">
        <v>25</v>
      </c>
      <c r="CM1007" s="15">
        <v>41</v>
      </c>
      <c r="CN1007" s="15">
        <v>68</v>
      </c>
      <c r="CO1007" s="15">
        <v>90.5</v>
      </c>
      <c r="CQ1007" s="71"/>
      <c r="CR1007" s="71"/>
      <c r="CS1007" s="75"/>
      <c r="CT1007" s="75"/>
    </row>
    <row r="1008" spans="1:98">
      <c r="A1008" s="71">
        <v>40607</v>
      </c>
      <c r="B1008" s="16">
        <v>103.54</v>
      </c>
      <c r="C1008" s="16">
        <v>102.47</v>
      </c>
      <c r="D1008" s="71"/>
      <c r="G1008" s="71"/>
      <c r="I1008" s="16">
        <v>91.25</v>
      </c>
      <c r="K1008" s="16">
        <v>92</v>
      </c>
      <c r="L1008" s="71"/>
      <c r="M1008" s="71"/>
      <c r="N1008" s="15">
        <v>158.27000000000001</v>
      </c>
      <c r="O1008" s="15">
        <v>220.15</v>
      </c>
      <c r="P1008" s="15">
        <v>72</v>
      </c>
      <c r="Q1008" s="15">
        <v>22.55</v>
      </c>
      <c r="R1008" s="71"/>
      <c r="S1008" s="71"/>
      <c r="T1008" s="71"/>
      <c r="U1008" s="71"/>
      <c r="V1008" s="15">
        <v>225</v>
      </c>
      <c r="W1008" s="15">
        <v>132.38</v>
      </c>
      <c r="X1008" s="71"/>
      <c r="Y1008" s="71"/>
      <c r="Z1008" s="71"/>
      <c r="AA1008" s="71"/>
      <c r="AC1008" s="71"/>
      <c r="AD1008" s="15">
        <v>205</v>
      </c>
      <c r="AF1008" s="15">
        <v>125</v>
      </c>
      <c r="BD1008" s="15">
        <v>240</v>
      </c>
      <c r="BE1008" s="71"/>
      <c r="BF1008" s="71"/>
      <c r="BG1008" s="15">
        <v>74</v>
      </c>
      <c r="BH1008" s="15">
        <v>79.099999999999994</v>
      </c>
      <c r="BI1008" s="71"/>
      <c r="BN1008" s="15">
        <v>37</v>
      </c>
      <c r="BO1008" s="15">
        <v>37.200000000000003</v>
      </c>
      <c r="BP1008" s="15">
        <v>197.95</v>
      </c>
      <c r="BQ1008" s="71"/>
      <c r="BR1008" s="15">
        <v>217</v>
      </c>
      <c r="BS1008" s="15">
        <v>221.67</v>
      </c>
      <c r="BT1008" s="15">
        <v>132.21</v>
      </c>
      <c r="BW1008" s="15">
        <v>63.67</v>
      </c>
      <c r="BX1008" s="15">
        <v>68.06</v>
      </c>
      <c r="BY1008" s="15">
        <v>120</v>
      </c>
      <c r="BZ1008" s="15">
        <v>90.35</v>
      </c>
      <c r="CA1008" s="71"/>
      <c r="CD1008" s="71"/>
      <c r="CE1008" s="71"/>
      <c r="CF1008" s="71"/>
      <c r="CG1008" s="71"/>
      <c r="CH1008" s="15">
        <v>80.709999999999994</v>
      </c>
      <c r="CI1008" s="71"/>
      <c r="CM1008" s="15">
        <v>42.12</v>
      </c>
      <c r="CN1008" s="15">
        <v>69</v>
      </c>
      <c r="CO1008" s="15">
        <v>91.62</v>
      </c>
      <c r="CP1008" s="15">
        <v>132</v>
      </c>
      <c r="CQ1008" s="71"/>
      <c r="CR1008" s="71"/>
      <c r="CS1008" s="75"/>
      <c r="CT1008" s="75"/>
    </row>
    <row r="1009" spans="1:98">
      <c r="A1009" s="71">
        <v>40614</v>
      </c>
      <c r="B1009" s="16">
        <v>103.53</v>
      </c>
      <c r="C1009" s="16">
        <v>103.6</v>
      </c>
      <c r="D1009" s="71"/>
      <c r="G1009" s="71"/>
      <c r="I1009" s="16">
        <v>91</v>
      </c>
      <c r="K1009" s="16">
        <v>91</v>
      </c>
      <c r="L1009" s="71"/>
      <c r="M1009" s="71"/>
      <c r="N1009" s="15">
        <v>157.74</v>
      </c>
      <c r="O1009" s="15">
        <v>220.33</v>
      </c>
      <c r="P1009" s="15">
        <v>72.95</v>
      </c>
      <c r="Q1009" s="15">
        <v>25.69</v>
      </c>
      <c r="R1009" s="71"/>
      <c r="S1009" s="71"/>
      <c r="T1009" s="71"/>
      <c r="U1009" s="71"/>
      <c r="W1009" s="15">
        <v>131.61000000000001</v>
      </c>
      <c r="X1009" s="71"/>
      <c r="Y1009" s="71"/>
      <c r="Z1009" s="71"/>
      <c r="AA1009" s="71"/>
      <c r="AC1009" s="71"/>
      <c r="AD1009" s="15">
        <v>202.25</v>
      </c>
      <c r="BD1009" s="15">
        <v>239.75</v>
      </c>
      <c r="BE1009" s="71"/>
      <c r="BF1009" s="71"/>
      <c r="BG1009" s="15">
        <v>74</v>
      </c>
      <c r="BH1009" s="15">
        <v>78.77</v>
      </c>
      <c r="BI1009" s="71"/>
      <c r="BM1009" s="15">
        <v>26.89</v>
      </c>
      <c r="BN1009" s="15">
        <v>36.950000000000003</v>
      </c>
      <c r="BO1009" s="15">
        <v>37.11</v>
      </c>
      <c r="BP1009" s="15">
        <v>197.2</v>
      </c>
      <c r="BQ1009" s="71"/>
      <c r="BR1009" s="15">
        <v>220</v>
      </c>
      <c r="BS1009" s="15">
        <v>227</v>
      </c>
      <c r="BT1009" s="15">
        <v>131.44999999999999</v>
      </c>
      <c r="BV1009" s="15">
        <v>158</v>
      </c>
      <c r="BW1009" s="15">
        <v>67.209999999999994</v>
      </c>
      <c r="BX1009" s="15">
        <v>69.400000000000006</v>
      </c>
      <c r="BY1009" s="15">
        <v>120</v>
      </c>
      <c r="BZ1009" s="15">
        <v>90.05</v>
      </c>
      <c r="CA1009" s="71"/>
      <c r="CD1009" s="71"/>
      <c r="CE1009" s="71"/>
      <c r="CF1009" s="71"/>
      <c r="CG1009" s="71"/>
      <c r="CH1009" s="15">
        <v>80.83</v>
      </c>
      <c r="CI1009" s="71"/>
      <c r="CJ1009" s="15">
        <v>27</v>
      </c>
      <c r="CM1009" s="15">
        <v>40</v>
      </c>
      <c r="CN1009" s="15">
        <v>70</v>
      </c>
      <c r="CO1009" s="15">
        <v>92.18</v>
      </c>
      <c r="CP1009" s="15">
        <v>131.47</v>
      </c>
      <c r="CQ1009" s="71"/>
      <c r="CR1009" s="71"/>
      <c r="CS1009" s="75"/>
      <c r="CT1009" s="75"/>
    </row>
    <row r="1010" spans="1:98">
      <c r="A1010" s="71">
        <v>40621</v>
      </c>
      <c r="B1010" s="16">
        <v>103.71</v>
      </c>
      <c r="C1010" s="16">
        <v>102.75</v>
      </c>
      <c r="D1010" s="71"/>
      <c r="G1010" s="71"/>
      <c r="I1010" s="16">
        <v>92.5</v>
      </c>
      <c r="K1010" s="16">
        <v>92.5</v>
      </c>
      <c r="L1010" s="71"/>
      <c r="M1010" s="71"/>
      <c r="N1010" s="15">
        <v>177.36</v>
      </c>
      <c r="O1010" s="15">
        <v>225.24</v>
      </c>
      <c r="P1010" s="15">
        <v>73.06</v>
      </c>
      <c r="Q1010" s="15">
        <v>27.79</v>
      </c>
      <c r="R1010" s="71"/>
      <c r="S1010" s="71"/>
      <c r="T1010" s="71"/>
      <c r="U1010" s="71"/>
      <c r="W1010" s="15">
        <v>132.11000000000001</v>
      </c>
      <c r="X1010" s="71"/>
      <c r="Y1010" s="71"/>
      <c r="Z1010" s="71"/>
      <c r="AA1010" s="71"/>
      <c r="AC1010" s="71"/>
      <c r="AD1010" s="15">
        <v>206.8</v>
      </c>
      <c r="AF1010" s="15">
        <v>127</v>
      </c>
      <c r="BD1010" s="15">
        <v>234.36</v>
      </c>
      <c r="BE1010" s="71"/>
      <c r="BF1010" s="71"/>
      <c r="BG1010" s="15">
        <v>74</v>
      </c>
      <c r="BH1010" s="15">
        <v>79.38</v>
      </c>
      <c r="BI1010" s="71"/>
      <c r="BM1010" s="15">
        <v>29</v>
      </c>
      <c r="BN1010" s="15">
        <v>36</v>
      </c>
      <c r="BO1010" s="15">
        <v>35.799999999999997</v>
      </c>
      <c r="BQ1010" s="71"/>
      <c r="BS1010" s="15">
        <v>227</v>
      </c>
      <c r="BT1010" s="15">
        <v>131.34</v>
      </c>
      <c r="BW1010" s="15">
        <v>69.36</v>
      </c>
      <c r="BX1010" s="15">
        <v>74.12</v>
      </c>
      <c r="BY1010" s="15">
        <v>120</v>
      </c>
      <c r="BZ1010" s="15">
        <v>89.59</v>
      </c>
      <c r="CA1010" s="71"/>
      <c r="CD1010" s="71"/>
      <c r="CE1010" s="71"/>
      <c r="CF1010" s="71"/>
      <c r="CG1010" s="71"/>
      <c r="CH1010" s="15">
        <v>80.040000000000006</v>
      </c>
      <c r="CI1010" s="71"/>
      <c r="CM1010" s="15">
        <v>41</v>
      </c>
      <c r="CN1010" s="15">
        <v>78</v>
      </c>
      <c r="CO1010" s="15">
        <v>92</v>
      </c>
      <c r="CP1010" s="15">
        <v>134</v>
      </c>
      <c r="CQ1010" s="71"/>
      <c r="CR1010" s="71"/>
      <c r="CS1010" s="75"/>
      <c r="CT1010" s="75"/>
    </row>
    <row r="1011" spans="1:98">
      <c r="A1011" s="71">
        <v>40628</v>
      </c>
      <c r="B1011" s="16">
        <v>103.51</v>
      </c>
      <c r="C1011" s="16">
        <v>102.57</v>
      </c>
      <c r="D1011" s="71"/>
      <c r="G1011" s="71"/>
      <c r="I1011" s="16">
        <v>92.25</v>
      </c>
      <c r="K1011" s="16">
        <v>92.8</v>
      </c>
      <c r="L1011" s="71"/>
      <c r="M1011" s="71"/>
      <c r="N1011" s="15">
        <v>165.36</v>
      </c>
      <c r="O1011" s="15">
        <v>228</v>
      </c>
      <c r="P1011" s="15">
        <v>74.5</v>
      </c>
      <c r="Q1011" s="15">
        <v>29.64</v>
      </c>
      <c r="R1011" s="71"/>
      <c r="S1011" s="71"/>
      <c r="T1011" s="71"/>
      <c r="U1011" s="71"/>
      <c r="V1011" s="15">
        <v>229</v>
      </c>
      <c r="W1011" s="15">
        <v>132.66</v>
      </c>
      <c r="X1011" s="71"/>
      <c r="Y1011" s="71"/>
      <c r="Z1011" s="71"/>
      <c r="AA1011" s="71"/>
      <c r="AC1011" s="71"/>
      <c r="AD1011" s="15">
        <v>203.6</v>
      </c>
      <c r="AF1011" s="15">
        <v>125</v>
      </c>
      <c r="BD1011" s="15">
        <v>240</v>
      </c>
      <c r="BE1011" s="71"/>
      <c r="BF1011" s="71"/>
      <c r="BG1011" s="15">
        <v>74.709999999999994</v>
      </c>
      <c r="BH1011" s="15">
        <v>78.84</v>
      </c>
      <c r="BI1011" s="71"/>
      <c r="BM1011" s="15">
        <v>31</v>
      </c>
      <c r="BN1011" s="15">
        <v>36.42</v>
      </c>
      <c r="BO1011" s="15">
        <v>36.93</v>
      </c>
      <c r="BP1011" s="15">
        <v>197.92</v>
      </c>
      <c r="BQ1011" s="71"/>
      <c r="BR1011" s="15">
        <v>222</v>
      </c>
      <c r="BT1011" s="15">
        <v>133.66</v>
      </c>
      <c r="BV1011" s="15">
        <v>156.94</v>
      </c>
      <c r="BW1011" s="15">
        <v>71.53</v>
      </c>
      <c r="BX1011" s="15">
        <v>78.150000000000006</v>
      </c>
      <c r="BY1011" s="15">
        <v>120</v>
      </c>
      <c r="BZ1011" s="15">
        <v>92.53</v>
      </c>
      <c r="CA1011" s="71"/>
      <c r="CD1011" s="71"/>
      <c r="CE1011" s="71"/>
      <c r="CF1011" s="71"/>
      <c r="CG1011" s="71"/>
      <c r="CH1011" s="15">
        <v>79.92</v>
      </c>
      <c r="CI1011" s="71"/>
      <c r="CM1011" s="15">
        <v>41</v>
      </c>
      <c r="CN1011" s="15">
        <v>72</v>
      </c>
      <c r="CO1011" s="15">
        <v>93.03</v>
      </c>
      <c r="CP1011" s="15">
        <v>136.06</v>
      </c>
      <c r="CQ1011" s="71"/>
      <c r="CR1011" s="71"/>
      <c r="CS1011" s="75"/>
      <c r="CT1011" s="75"/>
    </row>
    <row r="1012" spans="1:98">
      <c r="A1012" s="71">
        <v>40635</v>
      </c>
      <c r="B1012" s="16">
        <v>107.22</v>
      </c>
      <c r="C1012" s="16">
        <v>107.22</v>
      </c>
      <c r="D1012" s="71"/>
      <c r="G1012" s="71"/>
      <c r="I1012" s="16">
        <v>96</v>
      </c>
      <c r="K1012" s="16">
        <v>99</v>
      </c>
      <c r="L1012" s="71"/>
      <c r="M1012" s="71"/>
      <c r="N1012" s="15">
        <v>175.33</v>
      </c>
      <c r="O1012" s="15">
        <v>246.11</v>
      </c>
      <c r="P1012" s="15">
        <v>74.75</v>
      </c>
      <c r="Q1012" s="15">
        <v>30.45</v>
      </c>
      <c r="R1012" s="71"/>
      <c r="S1012" s="71"/>
      <c r="T1012" s="71"/>
      <c r="U1012" s="71"/>
      <c r="V1012" s="15">
        <v>230</v>
      </c>
      <c r="W1012" s="15">
        <v>133.33000000000001</v>
      </c>
      <c r="X1012" s="71"/>
      <c r="Y1012" s="71"/>
      <c r="Z1012" s="71"/>
      <c r="AA1012" s="71"/>
      <c r="AC1012" s="71"/>
      <c r="AD1012" s="15">
        <v>206.29</v>
      </c>
      <c r="AE1012" s="15">
        <v>122</v>
      </c>
      <c r="AF1012" s="15">
        <v>125</v>
      </c>
      <c r="BD1012" s="15">
        <v>253</v>
      </c>
      <c r="BE1012" s="71"/>
      <c r="BF1012" s="71"/>
      <c r="BG1012" s="15">
        <v>74.599999999999994</v>
      </c>
      <c r="BH1012" s="15">
        <v>79.91</v>
      </c>
      <c r="BI1012" s="71"/>
      <c r="BM1012" s="15">
        <v>29.33</v>
      </c>
      <c r="BN1012" s="15">
        <v>35.32</v>
      </c>
      <c r="BO1012" s="15">
        <v>36.86</v>
      </c>
      <c r="BQ1012" s="71"/>
      <c r="BS1012" s="15">
        <v>227</v>
      </c>
      <c r="BT1012" s="15">
        <v>134.88</v>
      </c>
      <c r="BW1012" s="15">
        <v>72.33</v>
      </c>
      <c r="BX1012" s="15">
        <v>78.53</v>
      </c>
      <c r="BY1012" s="15">
        <v>120</v>
      </c>
      <c r="BZ1012" s="15">
        <v>94.66</v>
      </c>
      <c r="CA1012" s="71"/>
      <c r="CD1012" s="71"/>
      <c r="CE1012" s="71"/>
      <c r="CF1012" s="71"/>
      <c r="CG1012" s="71"/>
      <c r="CH1012" s="15">
        <v>80.84</v>
      </c>
      <c r="CI1012" s="71"/>
      <c r="CM1012" s="15">
        <v>41.5</v>
      </c>
      <c r="CN1012" s="15">
        <v>80</v>
      </c>
      <c r="CO1012" s="15">
        <v>96</v>
      </c>
      <c r="CQ1012" s="71"/>
      <c r="CR1012" s="71"/>
      <c r="CS1012" s="75"/>
      <c r="CT1012" s="75"/>
    </row>
    <row r="1013" spans="1:98">
      <c r="A1013" s="71">
        <v>40642</v>
      </c>
      <c r="B1013" s="16">
        <v>106.52</v>
      </c>
      <c r="C1013" s="16">
        <v>107.05</v>
      </c>
      <c r="D1013" s="71"/>
      <c r="G1013" s="71"/>
      <c r="I1013" s="16">
        <v>96.3</v>
      </c>
      <c r="K1013" s="16">
        <v>103</v>
      </c>
      <c r="L1013" s="71"/>
      <c r="M1013" s="71"/>
      <c r="N1013" s="15">
        <v>175</v>
      </c>
      <c r="O1013" s="15">
        <v>250.22</v>
      </c>
      <c r="P1013" s="15">
        <v>75.67</v>
      </c>
      <c r="Q1013" s="15">
        <v>31.36</v>
      </c>
      <c r="R1013" s="71"/>
      <c r="S1013" s="71"/>
      <c r="T1013" s="71"/>
      <c r="U1013" s="71"/>
      <c r="V1013" s="15">
        <v>227</v>
      </c>
      <c r="W1013" s="15">
        <v>134.77000000000001</v>
      </c>
      <c r="X1013" s="71"/>
      <c r="Y1013" s="71"/>
      <c r="Z1013" s="71"/>
      <c r="AA1013" s="71"/>
      <c r="AC1013" s="71"/>
      <c r="AD1013" s="15">
        <v>206</v>
      </c>
      <c r="AE1013" s="15">
        <v>124</v>
      </c>
      <c r="AF1013" s="15">
        <v>125.68</v>
      </c>
      <c r="BD1013" s="15">
        <v>255</v>
      </c>
      <c r="BE1013" s="71"/>
      <c r="BF1013" s="71"/>
      <c r="BG1013" s="15">
        <v>74.19</v>
      </c>
      <c r="BH1013" s="15">
        <v>79.2</v>
      </c>
      <c r="BI1013" s="71"/>
      <c r="BM1013" s="15">
        <v>30</v>
      </c>
      <c r="BN1013" s="15">
        <v>35.29</v>
      </c>
      <c r="BO1013" s="15">
        <v>37.299999999999997</v>
      </c>
      <c r="BP1013" s="15">
        <v>198.17</v>
      </c>
      <c r="BQ1013" s="71"/>
      <c r="BR1013" s="15">
        <v>226.46</v>
      </c>
      <c r="BS1013" s="15">
        <v>234.44</v>
      </c>
      <c r="BT1013" s="15">
        <v>134.16999999999999</v>
      </c>
      <c r="BV1013" s="15">
        <v>159.6</v>
      </c>
      <c r="BW1013" s="15">
        <v>74.94</v>
      </c>
      <c r="BX1013" s="15">
        <v>80.010000000000005</v>
      </c>
      <c r="BY1013" s="15">
        <v>120</v>
      </c>
      <c r="BZ1013" s="15">
        <v>95.34</v>
      </c>
      <c r="CA1013" s="71"/>
      <c r="CD1013" s="71"/>
      <c r="CE1013" s="71"/>
      <c r="CF1013" s="71"/>
      <c r="CG1013" s="71"/>
      <c r="CI1013" s="71"/>
      <c r="CJ1013" s="15">
        <v>32</v>
      </c>
      <c r="CM1013" s="15">
        <v>42.18</v>
      </c>
      <c r="CO1013" s="15">
        <v>97</v>
      </c>
      <c r="CP1013" s="15">
        <v>132.6</v>
      </c>
      <c r="CQ1013" s="71"/>
      <c r="CR1013" s="71"/>
      <c r="CS1013" s="75"/>
      <c r="CT1013" s="75"/>
    </row>
    <row r="1014" spans="1:98">
      <c r="A1014" s="71">
        <v>40649</v>
      </c>
      <c r="B1014" s="16">
        <v>106.41</v>
      </c>
      <c r="C1014" s="16">
        <v>106.47</v>
      </c>
      <c r="D1014" s="71"/>
      <c r="G1014" s="71"/>
      <c r="I1014" s="16">
        <v>96.5</v>
      </c>
      <c r="K1014" s="16">
        <v>99</v>
      </c>
      <c r="L1014" s="71"/>
      <c r="M1014" s="71"/>
      <c r="N1014" s="15">
        <v>175.33</v>
      </c>
      <c r="O1014" s="15">
        <v>250.08</v>
      </c>
      <c r="P1014" s="15">
        <v>75.3</v>
      </c>
      <c r="Q1014" s="15">
        <v>30.47</v>
      </c>
      <c r="R1014" s="71"/>
      <c r="S1014" s="71"/>
      <c r="T1014" s="71"/>
      <c r="U1014" s="71"/>
      <c r="V1014" s="15">
        <v>234.5</v>
      </c>
      <c r="W1014" s="15">
        <v>134.78</v>
      </c>
      <c r="X1014" s="71"/>
      <c r="Y1014" s="71"/>
      <c r="Z1014" s="71"/>
      <c r="AA1014" s="71"/>
      <c r="AC1014" s="71"/>
      <c r="AD1014" s="15">
        <v>206</v>
      </c>
      <c r="AE1014" s="15">
        <v>117</v>
      </c>
      <c r="AF1014" s="15">
        <v>129.22999999999999</v>
      </c>
      <c r="BE1014" s="71"/>
      <c r="BF1014" s="71"/>
      <c r="BG1014" s="15">
        <v>74.13</v>
      </c>
      <c r="BH1014" s="15">
        <v>79</v>
      </c>
      <c r="BI1014" s="71"/>
      <c r="BM1014" s="15">
        <v>30.5</v>
      </c>
      <c r="BN1014" s="15">
        <v>35.54</v>
      </c>
      <c r="BO1014" s="15">
        <v>38.08</v>
      </c>
      <c r="BP1014" s="15">
        <v>198</v>
      </c>
      <c r="BQ1014" s="71"/>
      <c r="BS1014" s="15">
        <v>236</v>
      </c>
      <c r="BT1014" s="15">
        <v>136.81</v>
      </c>
      <c r="BW1014" s="15">
        <v>78.989999999999995</v>
      </c>
      <c r="BX1014" s="15">
        <v>82</v>
      </c>
      <c r="BY1014" s="15">
        <v>120</v>
      </c>
      <c r="BZ1014" s="15">
        <v>96</v>
      </c>
      <c r="CA1014" s="71"/>
      <c r="CD1014" s="71"/>
      <c r="CE1014" s="71"/>
      <c r="CF1014" s="71"/>
      <c r="CG1014" s="71"/>
      <c r="CH1014" s="15">
        <v>80.819999999999993</v>
      </c>
      <c r="CI1014" s="71"/>
      <c r="CJ1014" s="15">
        <v>30</v>
      </c>
      <c r="CM1014" s="15">
        <v>41.5</v>
      </c>
      <c r="CP1014" s="15">
        <v>134</v>
      </c>
      <c r="CQ1014" s="71"/>
      <c r="CR1014" s="71"/>
      <c r="CS1014" s="75"/>
      <c r="CT1014" s="75"/>
    </row>
    <row r="1015" spans="1:98">
      <c r="A1015" s="71">
        <v>40656</v>
      </c>
      <c r="B1015" s="16">
        <v>107.9</v>
      </c>
      <c r="C1015" s="16">
        <v>106.93</v>
      </c>
      <c r="D1015" s="71"/>
      <c r="G1015" s="71"/>
      <c r="I1015" s="16">
        <v>96.8</v>
      </c>
      <c r="K1015" s="16">
        <v>102.74</v>
      </c>
      <c r="L1015" s="71"/>
      <c r="M1015" s="71"/>
      <c r="N1015" s="15">
        <v>175.5</v>
      </c>
      <c r="O1015" s="15">
        <v>250</v>
      </c>
      <c r="P1015" s="15">
        <v>76</v>
      </c>
      <c r="Q1015" s="15">
        <v>30.48</v>
      </c>
      <c r="R1015" s="71"/>
      <c r="S1015" s="71"/>
      <c r="T1015" s="71"/>
      <c r="U1015" s="71"/>
      <c r="V1015" s="15">
        <v>234</v>
      </c>
      <c r="W1015" s="15">
        <v>135.19999999999999</v>
      </c>
      <c r="X1015" s="71"/>
      <c r="Y1015" s="71"/>
      <c r="Z1015" s="71"/>
      <c r="AA1015" s="71"/>
      <c r="AC1015" s="71"/>
      <c r="AD1015" s="15">
        <v>206</v>
      </c>
      <c r="AF1015" s="15">
        <v>127</v>
      </c>
      <c r="BD1015" s="15">
        <v>255</v>
      </c>
      <c r="BE1015" s="71"/>
      <c r="BF1015" s="71"/>
      <c r="BG1015" s="15">
        <v>73.17</v>
      </c>
      <c r="BH1015" s="15">
        <v>80.239999999999995</v>
      </c>
      <c r="BI1015" s="71"/>
      <c r="BM1015" s="15">
        <v>28.67</v>
      </c>
      <c r="BN1015" s="15">
        <v>37</v>
      </c>
      <c r="BO1015" s="15">
        <v>37.840000000000003</v>
      </c>
      <c r="BQ1015" s="71"/>
      <c r="BR1015" s="15">
        <v>228</v>
      </c>
      <c r="BS1015" s="15">
        <v>234</v>
      </c>
      <c r="BT1015" s="15">
        <v>135</v>
      </c>
      <c r="BW1015" s="15">
        <v>78</v>
      </c>
      <c r="BX1015" s="15">
        <v>82.64</v>
      </c>
      <c r="BY1015" s="15">
        <v>120</v>
      </c>
      <c r="BZ1015" s="15">
        <v>97.17</v>
      </c>
      <c r="CA1015" s="71"/>
      <c r="CD1015" s="71"/>
      <c r="CE1015" s="71"/>
      <c r="CF1015" s="71"/>
      <c r="CG1015" s="71"/>
      <c r="CH1015" s="15">
        <v>82.47</v>
      </c>
      <c r="CI1015" s="71"/>
      <c r="CJ1015" s="15">
        <v>30.6</v>
      </c>
      <c r="CM1015" s="15">
        <v>42.28</v>
      </c>
      <c r="CN1015" s="15">
        <v>83.3</v>
      </c>
      <c r="CO1015" s="15">
        <v>97.22</v>
      </c>
      <c r="CP1015" s="15">
        <v>135.66999999999999</v>
      </c>
      <c r="CQ1015" s="71"/>
      <c r="CR1015" s="71"/>
      <c r="CS1015" s="75"/>
      <c r="CT1015" s="75"/>
    </row>
    <row r="1016" spans="1:98">
      <c r="A1016" s="71">
        <v>40663</v>
      </c>
      <c r="B1016" s="16">
        <v>109.89</v>
      </c>
      <c r="C1016" s="16">
        <v>108.4</v>
      </c>
      <c r="D1016" s="71"/>
      <c r="G1016" s="71"/>
      <c r="I1016" s="16">
        <v>95.32</v>
      </c>
      <c r="K1016" s="16">
        <v>95.59</v>
      </c>
      <c r="L1016" s="71"/>
      <c r="M1016" s="71"/>
      <c r="N1016" s="15">
        <v>177.75</v>
      </c>
      <c r="O1016" s="15">
        <v>250.03</v>
      </c>
      <c r="P1016" s="15">
        <v>75.650000000000006</v>
      </c>
      <c r="Q1016" s="15">
        <v>30.66</v>
      </c>
      <c r="R1016" s="71"/>
      <c r="S1016" s="71"/>
      <c r="T1016" s="71"/>
      <c r="U1016" s="71"/>
      <c r="V1016" s="15">
        <v>237</v>
      </c>
      <c r="W1016" s="15">
        <v>135.74</v>
      </c>
      <c r="X1016" s="71"/>
      <c r="Y1016" s="71"/>
      <c r="Z1016" s="71"/>
      <c r="AA1016" s="71"/>
      <c r="AC1016" s="71"/>
      <c r="AD1016" s="15">
        <v>206</v>
      </c>
      <c r="AF1016" s="15">
        <v>130.4</v>
      </c>
      <c r="BE1016" s="71"/>
      <c r="BF1016" s="71"/>
      <c r="BG1016" s="15">
        <v>74</v>
      </c>
      <c r="BH1016" s="15">
        <v>80.290000000000006</v>
      </c>
      <c r="BI1016" s="71"/>
      <c r="BM1016" s="15">
        <v>29.54</v>
      </c>
      <c r="BN1016" s="15">
        <v>35</v>
      </c>
      <c r="BO1016" s="15">
        <v>37.18</v>
      </c>
      <c r="BP1016" s="15">
        <v>199.14</v>
      </c>
      <c r="BQ1016" s="71"/>
      <c r="BR1016" s="15">
        <v>230</v>
      </c>
      <c r="BS1016" s="15">
        <v>238.93</v>
      </c>
      <c r="BT1016" s="15">
        <v>137.22</v>
      </c>
      <c r="BV1016" s="15">
        <v>160</v>
      </c>
      <c r="BW1016" s="15">
        <v>78</v>
      </c>
      <c r="BX1016" s="15">
        <v>83.18</v>
      </c>
      <c r="BZ1016" s="15">
        <v>97.8</v>
      </c>
      <c r="CA1016" s="71"/>
      <c r="CD1016" s="71"/>
      <c r="CE1016" s="71"/>
      <c r="CF1016" s="71"/>
      <c r="CG1016" s="71"/>
      <c r="CH1016" s="15">
        <v>84.22</v>
      </c>
      <c r="CI1016" s="71"/>
      <c r="CM1016" s="15">
        <v>42</v>
      </c>
      <c r="CO1016" s="15">
        <v>97.02</v>
      </c>
      <c r="CP1016" s="15">
        <v>135</v>
      </c>
      <c r="CQ1016" s="71"/>
      <c r="CR1016" s="71"/>
      <c r="CS1016" s="75"/>
      <c r="CT1016" s="75"/>
    </row>
    <row r="1017" spans="1:98">
      <c r="A1017" s="71">
        <v>40670</v>
      </c>
      <c r="B1017" s="16">
        <v>109.06</v>
      </c>
      <c r="C1017" s="16">
        <v>107.82</v>
      </c>
      <c r="D1017" s="71"/>
      <c r="G1017" s="71"/>
      <c r="I1017" s="16">
        <v>97</v>
      </c>
      <c r="K1017" s="16">
        <v>97.33</v>
      </c>
      <c r="L1017" s="71"/>
      <c r="M1017" s="71"/>
      <c r="N1017" s="15">
        <v>176.5</v>
      </c>
      <c r="P1017" s="15">
        <v>75.12</v>
      </c>
      <c r="Q1017" s="15">
        <v>30.95</v>
      </c>
      <c r="R1017" s="71"/>
      <c r="S1017" s="71"/>
      <c r="T1017" s="71"/>
      <c r="U1017" s="71"/>
      <c r="V1017" s="15">
        <v>237</v>
      </c>
      <c r="W1017" s="15">
        <v>136.71</v>
      </c>
      <c r="X1017" s="71"/>
      <c r="Y1017" s="71"/>
      <c r="Z1017" s="71"/>
      <c r="AA1017" s="71"/>
      <c r="AC1017" s="71"/>
      <c r="AD1017" s="15">
        <v>206</v>
      </c>
      <c r="AE1017" s="15">
        <v>120.21</v>
      </c>
      <c r="AF1017" s="15">
        <v>130</v>
      </c>
      <c r="BD1017" s="15">
        <v>255</v>
      </c>
      <c r="BE1017" s="71"/>
      <c r="BF1017" s="71"/>
      <c r="BG1017" s="15">
        <v>75.180000000000007</v>
      </c>
      <c r="BH1017" s="15">
        <v>81.069999999999993</v>
      </c>
      <c r="BI1017" s="71"/>
      <c r="BM1017" s="15">
        <v>30</v>
      </c>
      <c r="BN1017" s="15">
        <v>35.89</v>
      </c>
      <c r="BO1017" s="15">
        <v>37.75</v>
      </c>
      <c r="BP1017" s="15">
        <v>198.14</v>
      </c>
      <c r="BQ1017" s="71"/>
      <c r="BR1017" s="15">
        <v>230</v>
      </c>
      <c r="BT1017" s="15">
        <v>135.56</v>
      </c>
      <c r="BV1017" s="15">
        <v>160</v>
      </c>
      <c r="BW1017" s="15">
        <v>78</v>
      </c>
      <c r="BX1017" s="15">
        <v>82.47</v>
      </c>
      <c r="BY1017" s="15">
        <v>121</v>
      </c>
      <c r="BZ1017" s="15">
        <v>96.67</v>
      </c>
      <c r="CA1017" s="71"/>
      <c r="CD1017" s="71"/>
      <c r="CE1017" s="71"/>
      <c r="CF1017" s="71"/>
      <c r="CG1017" s="71"/>
      <c r="CH1017" s="15">
        <v>83.47</v>
      </c>
      <c r="CI1017" s="71"/>
      <c r="CJ1017" s="15">
        <v>30</v>
      </c>
      <c r="CO1017" s="15">
        <v>98.62</v>
      </c>
      <c r="CP1017" s="15">
        <v>137.01</v>
      </c>
      <c r="CQ1017" s="71"/>
      <c r="CR1017" s="71"/>
      <c r="CS1017" s="75"/>
      <c r="CT1017" s="75"/>
    </row>
    <row r="1018" spans="1:98">
      <c r="A1018" s="71">
        <v>40677</v>
      </c>
      <c r="B1018" s="16">
        <v>108.76</v>
      </c>
      <c r="C1018" s="16">
        <v>108.23</v>
      </c>
      <c r="D1018" s="71"/>
      <c r="G1018" s="71"/>
      <c r="I1018" s="16">
        <v>100.25</v>
      </c>
      <c r="K1018" s="16">
        <v>104</v>
      </c>
      <c r="L1018" s="71"/>
      <c r="M1018" s="71"/>
      <c r="O1018" s="15">
        <v>250</v>
      </c>
      <c r="P1018" s="15">
        <v>75.430000000000007</v>
      </c>
      <c r="Q1018" s="15">
        <v>31.07</v>
      </c>
      <c r="R1018" s="71"/>
      <c r="S1018" s="71"/>
      <c r="T1018" s="71"/>
      <c r="U1018" s="71"/>
      <c r="V1018" s="15">
        <v>237</v>
      </c>
      <c r="W1018" s="15">
        <v>135.33000000000001</v>
      </c>
      <c r="X1018" s="71"/>
      <c r="Y1018" s="71"/>
      <c r="Z1018" s="71"/>
      <c r="AA1018" s="71"/>
      <c r="AC1018" s="71"/>
      <c r="AD1018" s="15">
        <v>204</v>
      </c>
      <c r="BE1018" s="71"/>
      <c r="BF1018" s="71"/>
      <c r="BG1018" s="15">
        <v>73.8</v>
      </c>
      <c r="BH1018" s="15">
        <v>80.98</v>
      </c>
      <c r="BI1018" s="71"/>
      <c r="BM1018" s="15">
        <v>30</v>
      </c>
      <c r="BN1018" s="15">
        <v>36</v>
      </c>
      <c r="BO1018" s="15">
        <v>36.840000000000003</v>
      </c>
      <c r="BP1018" s="15">
        <v>198</v>
      </c>
      <c r="BQ1018" s="71"/>
      <c r="BS1018" s="15">
        <v>237</v>
      </c>
      <c r="BT1018" s="15">
        <v>135.52000000000001</v>
      </c>
      <c r="BW1018" s="15">
        <v>77.61</v>
      </c>
      <c r="BX1018" s="15">
        <v>81.5</v>
      </c>
      <c r="BY1018" s="15">
        <v>121</v>
      </c>
      <c r="BZ1018" s="15">
        <v>96.68</v>
      </c>
      <c r="CA1018" s="71"/>
      <c r="CD1018" s="71"/>
      <c r="CE1018" s="71"/>
      <c r="CF1018" s="71"/>
      <c r="CG1018" s="71"/>
      <c r="CH1018" s="15">
        <v>84.79</v>
      </c>
      <c r="CI1018" s="71"/>
      <c r="CM1018" s="15">
        <v>48</v>
      </c>
      <c r="CN1018" s="15">
        <v>82.62</v>
      </c>
      <c r="CO1018" s="15">
        <v>98</v>
      </c>
      <c r="CP1018" s="15">
        <v>134.84</v>
      </c>
      <c r="CQ1018" s="71"/>
      <c r="CR1018" s="71"/>
      <c r="CS1018" s="75"/>
      <c r="CT1018" s="75"/>
    </row>
    <row r="1019" spans="1:98">
      <c r="A1019" s="71">
        <v>40684</v>
      </c>
      <c r="B1019" s="16">
        <v>108.65</v>
      </c>
      <c r="C1019" s="16">
        <v>108.39</v>
      </c>
      <c r="D1019" s="71"/>
      <c r="G1019" s="71"/>
      <c r="I1019" s="16">
        <v>99.25</v>
      </c>
      <c r="K1019" s="16">
        <v>103.6</v>
      </c>
      <c r="L1019" s="71"/>
      <c r="M1019" s="71"/>
      <c r="O1019" s="15">
        <v>250.67</v>
      </c>
      <c r="P1019" s="15">
        <v>74.930000000000007</v>
      </c>
      <c r="Q1019" s="15">
        <v>31.24</v>
      </c>
      <c r="R1019" s="71"/>
      <c r="S1019" s="71"/>
      <c r="T1019" s="71"/>
      <c r="U1019" s="71"/>
      <c r="W1019" s="15">
        <v>135.36000000000001</v>
      </c>
      <c r="X1019" s="71"/>
      <c r="Y1019" s="71"/>
      <c r="Z1019" s="71"/>
      <c r="AA1019" s="71"/>
      <c r="AC1019" s="71"/>
      <c r="AD1019" s="15">
        <v>206</v>
      </c>
      <c r="AF1019" s="15">
        <v>130</v>
      </c>
      <c r="BE1019" s="71"/>
      <c r="BF1019" s="71"/>
      <c r="BG1019" s="15">
        <v>73.58</v>
      </c>
      <c r="BH1019" s="15">
        <v>80.790000000000006</v>
      </c>
      <c r="BI1019" s="71"/>
      <c r="BM1019" s="15">
        <v>31.5</v>
      </c>
      <c r="BN1019" s="15">
        <v>36</v>
      </c>
      <c r="BO1019" s="15">
        <v>37.44</v>
      </c>
      <c r="BQ1019" s="71"/>
      <c r="BR1019" s="15">
        <v>231</v>
      </c>
      <c r="BS1019" s="15">
        <v>235</v>
      </c>
      <c r="BT1019" s="15">
        <v>135.43</v>
      </c>
      <c r="BW1019" s="15">
        <v>77.55</v>
      </c>
      <c r="BX1019" s="15">
        <v>82.25</v>
      </c>
      <c r="BY1019" s="15">
        <v>121</v>
      </c>
      <c r="BZ1019" s="15">
        <v>96.66</v>
      </c>
      <c r="CA1019" s="71"/>
      <c r="CD1019" s="71"/>
      <c r="CE1019" s="71"/>
      <c r="CF1019" s="71"/>
      <c r="CG1019" s="71"/>
      <c r="CH1019" s="15">
        <v>88.76</v>
      </c>
      <c r="CI1019" s="71"/>
      <c r="CM1019" s="15">
        <v>43.5</v>
      </c>
      <c r="CO1019" s="15">
        <v>97.53</v>
      </c>
      <c r="CP1019" s="15">
        <v>135</v>
      </c>
      <c r="CQ1019" s="71"/>
      <c r="CR1019" s="71"/>
      <c r="CS1019" s="75"/>
      <c r="CT1019" s="75"/>
    </row>
    <row r="1020" spans="1:98">
      <c r="A1020" s="71">
        <v>40691</v>
      </c>
      <c r="B1020" s="16">
        <v>110.07</v>
      </c>
      <c r="C1020" s="16">
        <v>108.39</v>
      </c>
      <c r="D1020" s="71"/>
      <c r="G1020" s="71"/>
      <c r="I1020" s="16">
        <v>97.4</v>
      </c>
      <c r="K1020" s="16">
        <v>100.6</v>
      </c>
      <c r="L1020" s="71"/>
      <c r="M1020" s="71"/>
      <c r="N1020" s="15">
        <v>189</v>
      </c>
      <c r="O1020" s="15">
        <v>250.33</v>
      </c>
      <c r="P1020" s="15">
        <v>74.709999999999994</v>
      </c>
      <c r="Q1020" s="15">
        <v>31.35</v>
      </c>
      <c r="R1020" s="71"/>
      <c r="S1020" s="71"/>
      <c r="T1020" s="71"/>
      <c r="U1020" s="71"/>
      <c r="V1020" s="15">
        <v>237</v>
      </c>
      <c r="W1020" s="15">
        <v>133.16</v>
      </c>
      <c r="X1020" s="71"/>
      <c r="Y1020" s="71"/>
      <c r="Z1020" s="71"/>
      <c r="AA1020" s="71"/>
      <c r="AC1020" s="71"/>
      <c r="AD1020" s="15">
        <v>206</v>
      </c>
      <c r="BD1020" s="15">
        <v>255</v>
      </c>
      <c r="BE1020" s="71"/>
      <c r="BF1020" s="71"/>
      <c r="BG1020" s="15">
        <v>76.569999999999993</v>
      </c>
      <c r="BH1020" s="15">
        <v>80.69</v>
      </c>
      <c r="BI1020" s="71"/>
      <c r="BM1020" s="15">
        <v>29</v>
      </c>
      <c r="BN1020" s="15">
        <v>34.51</v>
      </c>
      <c r="BO1020" s="15">
        <v>35.08</v>
      </c>
      <c r="BP1020" s="15">
        <v>198</v>
      </c>
      <c r="BQ1020" s="71"/>
      <c r="BS1020" s="15">
        <v>237</v>
      </c>
      <c r="BT1020" s="15">
        <v>135.91</v>
      </c>
      <c r="BV1020" s="15">
        <v>160</v>
      </c>
      <c r="BW1020" s="15">
        <v>83.42</v>
      </c>
      <c r="BX1020" s="15">
        <v>81.8</v>
      </c>
      <c r="BZ1020" s="15">
        <v>96</v>
      </c>
      <c r="CA1020" s="71"/>
      <c r="CD1020" s="71"/>
      <c r="CE1020" s="71"/>
      <c r="CF1020" s="71"/>
      <c r="CG1020" s="71"/>
      <c r="CH1020" s="15">
        <v>84.71</v>
      </c>
      <c r="CI1020" s="71"/>
      <c r="CM1020" s="15">
        <v>43</v>
      </c>
      <c r="CN1020" s="15">
        <v>80</v>
      </c>
      <c r="CO1020" s="15">
        <v>98</v>
      </c>
      <c r="CP1020" s="15">
        <v>135</v>
      </c>
      <c r="CQ1020" s="71"/>
      <c r="CR1020" s="71"/>
      <c r="CS1020" s="75"/>
      <c r="CT1020" s="75"/>
    </row>
    <row r="1021" spans="1:98">
      <c r="A1021" s="71">
        <v>40698</v>
      </c>
      <c r="B1021" s="16">
        <v>111.14</v>
      </c>
      <c r="C1021" s="16">
        <v>108.77</v>
      </c>
      <c r="D1021" s="71"/>
      <c r="G1021" s="71"/>
      <c r="I1021" s="16">
        <v>100.3</v>
      </c>
      <c r="K1021" s="16">
        <v>104.1</v>
      </c>
      <c r="L1021" s="71"/>
      <c r="M1021" s="71"/>
      <c r="N1021" s="15">
        <v>158.94</v>
      </c>
      <c r="O1021" s="15">
        <v>250</v>
      </c>
      <c r="P1021" s="15">
        <v>75.16</v>
      </c>
      <c r="Q1021" s="15">
        <v>30.74</v>
      </c>
      <c r="R1021" s="71"/>
      <c r="S1021" s="71"/>
      <c r="T1021" s="71"/>
      <c r="U1021" s="71"/>
      <c r="V1021" s="15">
        <v>237</v>
      </c>
      <c r="W1021" s="15">
        <v>135.43</v>
      </c>
      <c r="X1021" s="71"/>
      <c r="Y1021" s="71"/>
      <c r="Z1021" s="71"/>
      <c r="AA1021" s="71"/>
      <c r="AC1021" s="71"/>
      <c r="AD1021" s="15">
        <v>206</v>
      </c>
      <c r="AF1021" s="15">
        <v>133</v>
      </c>
      <c r="BE1021" s="71"/>
      <c r="BF1021" s="71"/>
      <c r="BG1021" s="15">
        <v>73.819999999999993</v>
      </c>
      <c r="BH1021" s="15">
        <v>80.290000000000006</v>
      </c>
      <c r="BI1021" s="71"/>
      <c r="BM1021" s="15">
        <v>30.2</v>
      </c>
      <c r="BN1021" s="15">
        <v>34</v>
      </c>
      <c r="BO1021" s="15">
        <v>34.46</v>
      </c>
      <c r="BP1021" s="15">
        <v>196.8</v>
      </c>
      <c r="BQ1021" s="71"/>
      <c r="BR1021" s="15">
        <v>228</v>
      </c>
      <c r="BT1021" s="15">
        <v>134.47999999999999</v>
      </c>
      <c r="BW1021" s="15">
        <v>77.69</v>
      </c>
      <c r="BX1021" s="15">
        <v>81.349999999999994</v>
      </c>
      <c r="BY1021" s="15">
        <v>120.5</v>
      </c>
      <c r="BZ1021" s="15">
        <v>96.04</v>
      </c>
      <c r="CA1021" s="71"/>
      <c r="CD1021" s="71"/>
      <c r="CE1021" s="71"/>
      <c r="CF1021" s="71"/>
      <c r="CG1021" s="71"/>
      <c r="CH1021" s="15">
        <v>89.71</v>
      </c>
      <c r="CI1021" s="71"/>
      <c r="CJ1021" s="15">
        <v>27.65</v>
      </c>
      <c r="CM1021" s="15">
        <v>43.45</v>
      </c>
      <c r="CN1021" s="15">
        <v>81.8</v>
      </c>
      <c r="CO1021" s="15">
        <v>98</v>
      </c>
      <c r="CP1021" s="15">
        <v>140.66999999999999</v>
      </c>
      <c r="CQ1021" s="71"/>
      <c r="CR1021" s="71"/>
      <c r="CS1021" s="75"/>
      <c r="CT1021" s="75"/>
    </row>
    <row r="1022" spans="1:98">
      <c r="A1022" s="71">
        <v>40705</v>
      </c>
      <c r="B1022" s="16">
        <v>111.31</v>
      </c>
      <c r="C1022" s="16">
        <v>109.05</v>
      </c>
      <c r="D1022" s="71"/>
      <c r="G1022" s="71"/>
      <c r="I1022" s="16">
        <v>104.6</v>
      </c>
      <c r="K1022" s="16">
        <v>105.3</v>
      </c>
      <c r="L1022" s="71"/>
      <c r="M1022" s="71"/>
      <c r="N1022" s="15">
        <v>169.4</v>
      </c>
      <c r="O1022" s="15">
        <v>250.56</v>
      </c>
      <c r="P1022" s="15">
        <v>75.459999999999994</v>
      </c>
      <c r="Q1022" s="15">
        <v>30.26</v>
      </c>
      <c r="R1022" s="71"/>
      <c r="S1022" s="71"/>
      <c r="T1022" s="71"/>
      <c r="U1022" s="71"/>
      <c r="V1022" s="15">
        <v>237.95</v>
      </c>
      <c r="W1022" s="15">
        <v>134.1</v>
      </c>
      <c r="X1022" s="71"/>
      <c r="Y1022" s="71"/>
      <c r="Z1022" s="71"/>
      <c r="AA1022" s="71"/>
      <c r="AC1022" s="71"/>
      <c r="AD1022" s="15">
        <v>200</v>
      </c>
      <c r="AF1022" s="15">
        <v>129</v>
      </c>
      <c r="BD1022" s="15">
        <v>247</v>
      </c>
      <c r="BE1022" s="71"/>
      <c r="BF1022" s="71"/>
      <c r="BG1022" s="15">
        <v>74.61</v>
      </c>
      <c r="BH1022" s="15">
        <v>80</v>
      </c>
      <c r="BI1022" s="71"/>
      <c r="BM1022" s="15">
        <v>30</v>
      </c>
      <c r="BN1022" s="15">
        <v>34</v>
      </c>
      <c r="BO1022" s="15">
        <v>34.11</v>
      </c>
      <c r="BP1022" s="15">
        <v>195.14</v>
      </c>
      <c r="BQ1022" s="71"/>
      <c r="BT1022" s="15">
        <v>135.19999999999999</v>
      </c>
      <c r="BW1022" s="15">
        <v>78</v>
      </c>
      <c r="BX1022" s="15">
        <v>80.849999999999994</v>
      </c>
      <c r="BZ1022" s="15">
        <v>96.4</v>
      </c>
      <c r="CA1022" s="71"/>
      <c r="CD1022" s="71"/>
      <c r="CE1022" s="71"/>
      <c r="CF1022" s="71"/>
      <c r="CG1022" s="71"/>
      <c r="CH1022" s="15">
        <v>92</v>
      </c>
      <c r="CI1022" s="71"/>
      <c r="CM1022" s="15">
        <v>42</v>
      </c>
      <c r="CP1022" s="15">
        <v>135</v>
      </c>
      <c r="CQ1022" s="71"/>
      <c r="CR1022" s="71"/>
      <c r="CS1022" s="75"/>
      <c r="CT1022" s="75"/>
    </row>
    <row r="1023" spans="1:98">
      <c r="A1023" s="71">
        <v>40712</v>
      </c>
      <c r="B1023" s="16">
        <v>111.21</v>
      </c>
      <c r="C1023" s="16">
        <v>109.05</v>
      </c>
      <c r="D1023" s="71"/>
      <c r="G1023" s="71"/>
      <c r="I1023" s="16">
        <v>100.59</v>
      </c>
      <c r="K1023" s="16">
        <v>103.32</v>
      </c>
      <c r="L1023" s="71"/>
      <c r="M1023" s="71"/>
      <c r="N1023" s="15">
        <v>169.4</v>
      </c>
      <c r="O1023" s="15">
        <v>249.05</v>
      </c>
      <c r="P1023" s="15">
        <v>74.87</v>
      </c>
      <c r="Q1023" s="15">
        <v>31</v>
      </c>
      <c r="R1023" s="71"/>
      <c r="S1023" s="71"/>
      <c r="T1023" s="71"/>
      <c r="U1023" s="71"/>
      <c r="W1023" s="15">
        <v>135.12</v>
      </c>
      <c r="X1023" s="71"/>
      <c r="Y1023" s="71"/>
      <c r="Z1023" s="71"/>
      <c r="AA1023" s="71"/>
      <c r="AC1023" s="71"/>
      <c r="AD1023" s="15">
        <v>200</v>
      </c>
      <c r="AF1023" s="15">
        <v>129</v>
      </c>
      <c r="BD1023" s="15">
        <v>228.63</v>
      </c>
      <c r="BE1023" s="71"/>
      <c r="BF1023" s="71"/>
      <c r="BG1023" s="15">
        <v>73.59</v>
      </c>
      <c r="BH1023" s="15">
        <v>79.61</v>
      </c>
      <c r="BI1023" s="71"/>
      <c r="BM1023" s="15">
        <v>30</v>
      </c>
      <c r="BN1023" s="15">
        <v>33.880000000000003</v>
      </c>
      <c r="BO1023" s="15">
        <v>35.200000000000003</v>
      </c>
      <c r="BP1023" s="15">
        <v>193.22</v>
      </c>
      <c r="BQ1023" s="71"/>
      <c r="BR1023" s="15">
        <v>229</v>
      </c>
      <c r="BS1023" s="15">
        <v>231.2</v>
      </c>
      <c r="BT1023" s="15">
        <v>135.27000000000001</v>
      </c>
      <c r="BW1023" s="15">
        <v>76.39</v>
      </c>
      <c r="BX1023" s="15">
        <v>80.349999999999994</v>
      </c>
      <c r="BY1023" s="15">
        <v>121</v>
      </c>
      <c r="BZ1023" s="15">
        <v>95.69</v>
      </c>
      <c r="CA1023" s="71"/>
      <c r="CD1023" s="71"/>
      <c r="CE1023" s="71"/>
      <c r="CF1023" s="71"/>
      <c r="CG1023" s="71"/>
      <c r="CH1023" s="15">
        <v>92</v>
      </c>
      <c r="CI1023" s="71"/>
      <c r="CM1023" s="15">
        <v>43</v>
      </c>
      <c r="CN1023" s="15">
        <v>78</v>
      </c>
      <c r="CO1023" s="15">
        <v>100</v>
      </c>
      <c r="CP1023" s="15">
        <v>136</v>
      </c>
      <c r="CQ1023" s="71"/>
      <c r="CR1023" s="71"/>
      <c r="CS1023" s="75"/>
      <c r="CT1023" s="75"/>
    </row>
    <row r="1024" spans="1:98">
      <c r="A1024" s="71">
        <v>40719</v>
      </c>
      <c r="B1024" s="16">
        <v>113.87</v>
      </c>
      <c r="C1024" s="16">
        <v>112.05</v>
      </c>
      <c r="D1024" s="71"/>
      <c r="G1024" s="71"/>
      <c r="I1024" s="16">
        <v>103.25</v>
      </c>
      <c r="K1024" s="16">
        <v>106.65</v>
      </c>
      <c r="L1024" s="71"/>
      <c r="M1024" s="71"/>
      <c r="N1024" s="15">
        <v>169.4</v>
      </c>
      <c r="O1024" s="15">
        <v>248.9</v>
      </c>
      <c r="P1024" s="15">
        <v>75.3</v>
      </c>
      <c r="Q1024" s="15">
        <v>30.7</v>
      </c>
      <c r="R1024" s="71"/>
      <c r="S1024" s="71"/>
      <c r="T1024" s="71"/>
      <c r="U1024" s="71"/>
      <c r="V1024" s="15">
        <v>234</v>
      </c>
      <c r="W1024" s="15">
        <v>136.6</v>
      </c>
      <c r="X1024" s="71"/>
      <c r="Y1024" s="71"/>
      <c r="Z1024" s="71"/>
      <c r="AA1024" s="71"/>
      <c r="AC1024" s="71"/>
      <c r="AD1024" s="15">
        <v>200</v>
      </c>
      <c r="BD1024" s="15">
        <v>226</v>
      </c>
      <c r="BE1024" s="71"/>
      <c r="BF1024" s="71"/>
      <c r="BH1024" s="15">
        <v>81.900000000000006</v>
      </c>
      <c r="BI1024" s="71"/>
      <c r="BM1024" s="15">
        <v>30</v>
      </c>
      <c r="BO1024" s="15">
        <v>35.799999999999997</v>
      </c>
      <c r="BP1024" s="15">
        <v>196</v>
      </c>
      <c r="BQ1024" s="71"/>
      <c r="BR1024" s="15">
        <v>225</v>
      </c>
      <c r="BS1024" s="15">
        <v>230</v>
      </c>
      <c r="BT1024" s="15">
        <v>137</v>
      </c>
      <c r="BV1024" s="15">
        <v>160</v>
      </c>
      <c r="BW1024" s="15">
        <v>78</v>
      </c>
      <c r="BX1024" s="15">
        <v>81.8</v>
      </c>
      <c r="BY1024" s="15">
        <v>121</v>
      </c>
      <c r="BZ1024" s="15">
        <v>95.3</v>
      </c>
      <c r="CA1024" s="71"/>
      <c r="CD1024" s="71"/>
      <c r="CE1024" s="71"/>
      <c r="CF1024" s="71"/>
      <c r="CG1024" s="71"/>
      <c r="CH1024" s="15">
        <v>91.2</v>
      </c>
      <c r="CI1024" s="71"/>
      <c r="CJ1024" s="15">
        <v>30</v>
      </c>
      <c r="CM1024" s="15">
        <v>43</v>
      </c>
      <c r="CO1024" s="15">
        <v>102</v>
      </c>
      <c r="CP1024" s="15">
        <v>135.5</v>
      </c>
      <c r="CQ1024" s="71"/>
      <c r="CR1024" s="71"/>
      <c r="CS1024" s="75"/>
      <c r="CT1024" s="75"/>
    </row>
    <row r="1025" spans="1:98">
      <c r="A1025" s="71">
        <v>40726</v>
      </c>
      <c r="B1025" s="16">
        <v>110.84</v>
      </c>
      <c r="C1025" s="16">
        <v>108.95</v>
      </c>
      <c r="D1025" s="71"/>
      <c r="G1025" s="71"/>
      <c r="I1025" s="16">
        <v>100.5</v>
      </c>
      <c r="K1025" s="16">
        <v>105.5</v>
      </c>
      <c r="L1025" s="71"/>
      <c r="M1025" s="71"/>
      <c r="N1025" s="15">
        <v>169.4</v>
      </c>
      <c r="O1025" s="15">
        <v>250</v>
      </c>
      <c r="P1025" s="15">
        <v>74.34</v>
      </c>
      <c r="Q1025" s="15">
        <v>30.9</v>
      </c>
      <c r="R1025" s="71"/>
      <c r="S1025" s="71"/>
      <c r="T1025" s="71"/>
      <c r="U1025" s="71"/>
      <c r="V1025" s="15">
        <v>235.11</v>
      </c>
      <c r="W1025" s="15">
        <v>134.38</v>
      </c>
      <c r="X1025" s="71"/>
      <c r="Y1025" s="71"/>
      <c r="Z1025" s="71"/>
      <c r="AA1025" s="71"/>
      <c r="AC1025" s="71"/>
      <c r="AD1025" s="15">
        <v>200</v>
      </c>
      <c r="AE1025" s="15">
        <v>118.5</v>
      </c>
      <c r="AF1025" s="15">
        <v>129.47999999999999</v>
      </c>
      <c r="BD1025" s="15">
        <v>225.16</v>
      </c>
      <c r="BE1025" s="71"/>
      <c r="BF1025" s="71"/>
      <c r="BG1025" s="15">
        <v>74.45</v>
      </c>
      <c r="BH1025" s="15">
        <v>81.91</v>
      </c>
      <c r="BI1025" s="71"/>
      <c r="BM1025" s="15">
        <v>28</v>
      </c>
      <c r="BN1025" s="15">
        <v>34</v>
      </c>
      <c r="BO1025" s="15">
        <v>35.92</v>
      </c>
      <c r="BP1025" s="15">
        <v>193</v>
      </c>
      <c r="BQ1025" s="71"/>
      <c r="BS1025" s="15">
        <v>225</v>
      </c>
      <c r="BT1025" s="15">
        <v>135</v>
      </c>
      <c r="BW1025" s="15">
        <v>78</v>
      </c>
      <c r="BX1025" s="15">
        <v>81.62</v>
      </c>
      <c r="BY1025" s="15">
        <v>121</v>
      </c>
      <c r="BZ1025" s="15">
        <v>95.34</v>
      </c>
      <c r="CA1025" s="71"/>
      <c r="CD1025" s="71"/>
      <c r="CE1025" s="71"/>
      <c r="CF1025" s="71"/>
      <c r="CG1025" s="71"/>
      <c r="CH1025" s="15">
        <v>90.84</v>
      </c>
      <c r="CI1025" s="71"/>
      <c r="CM1025" s="15">
        <v>44</v>
      </c>
      <c r="CO1025" s="15">
        <v>99.34</v>
      </c>
      <c r="CP1025" s="15">
        <v>135</v>
      </c>
      <c r="CQ1025" s="71"/>
      <c r="CR1025" s="71"/>
      <c r="CS1025" s="75"/>
      <c r="CT1025" s="75"/>
    </row>
    <row r="1026" spans="1:98">
      <c r="A1026" s="71">
        <v>40733</v>
      </c>
      <c r="B1026" s="16">
        <v>112.85</v>
      </c>
      <c r="C1026" s="16">
        <v>108.95</v>
      </c>
      <c r="D1026" s="71"/>
      <c r="G1026" s="71"/>
      <c r="I1026" s="16">
        <v>104</v>
      </c>
      <c r="K1026" s="16">
        <v>103.17</v>
      </c>
      <c r="L1026" s="71"/>
      <c r="M1026" s="71"/>
      <c r="N1026" s="15">
        <v>174</v>
      </c>
      <c r="O1026" s="15">
        <v>250</v>
      </c>
      <c r="P1026" s="15">
        <v>75.739999999999995</v>
      </c>
      <c r="Q1026" s="15">
        <v>30.79</v>
      </c>
      <c r="R1026" s="71"/>
      <c r="S1026" s="71"/>
      <c r="T1026" s="71"/>
      <c r="U1026" s="71"/>
      <c r="V1026" s="15">
        <v>231</v>
      </c>
      <c r="W1026" s="15">
        <v>134.33000000000001</v>
      </c>
      <c r="X1026" s="71"/>
      <c r="Y1026" s="71"/>
      <c r="Z1026" s="71"/>
      <c r="AA1026" s="71"/>
      <c r="AC1026" s="71"/>
      <c r="AD1026" s="15">
        <v>197.27</v>
      </c>
      <c r="BD1026" s="15">
        <v>225</v>
      </c>
      <c r="BE1026" s="71"/>
      <c r="BF1026" s="71"/>
      <c r="BG1026" s="15">
        <v>75</v>
      </c>
      <c r="BH1026" s="15">
        <v>81</v>
      </c>
      <c r="BI1026" s="71"/>
      <c r="BN1026" s="15">
        <v>34</v>
      </c>
      <c r="BO1026" s="15">
        <v>35.53</v>
      </c>
      <c r="BP1026" s="15">
        <v>194</v>
      </c>
      <c r="BQ1026" s="71"/>
      <c r="BT1026" s="15">
        <v>135.24</v>
      </c>
      <c r="BW1026" s="15">
        <v>78</v>
      </c>
      <c r="BX1026" s="15">
        <v>80.739999999999995</v>
      </c>
      <c r="BY1026" s="15">
        <v>127.41</v>
      </c>
      <c r="BZ1026" s="15">
        <v>96.48</v>
      </c>
      <c r="CA1026" s="71"/>
      <c r="CD1026" s="71"/>
      <c r="CE1026" s="71"/>
      <c r="CF1026" s="71"/>
      <c r="CG1026" s="71"/>
      <c r="CH1026" s="15">
        <v>94.26</v>
      </c>
      <c r="CI1026" s="71"/>
      <c r="CM1026" s="15">
        <v>42</v>
      </c>
      <c r="CP1026" s="15">
        <v>135</v>
      </c>
      <c r="CQ1026" s="71"/>
      <c r="CR1026" s="71"/>
      <c r="CS1026" s="75"/>
      <c r="CT1026" s="75"/>
    </row>
    <row r="1027" spans="1:98">
      <c r="A1027" s="71">
        <v>40740</v>
      </c>
      <c r="B1027" s="16">
        <v>114.22</v>
      </c>
      <c r="C1027" s="16">
        <v>112</v>
      </c>
      <c r="D1027" s="71"/>
      <c r="G1027" s="71"/>
      <c r="I1027" s="16">
        <v>104</v>
      </c>
      <c r="K1027" s="16">
        <v>100.61</v>
      </c>
      <c r="L1027" s="71"/>
      <c r="M1027" s="71"/>
      <c r="N1027" s="15">
        <v>174</v>
      </c>
      <c r="O1027" s="15">
        <v>250</v>
      </c>
      <c r="P1027" s="15">
        <v>75.349999999999994</v>
      </c>
      <c r="Q1027" s="15">
        <v>31.04</v>
      </c>
      <c r="R1027" s="71"/>
      <c r="S1027" s="71"/>
      <c r="T1027" s="71"/>
      <c r="U1027" s="71"/>
      <c r="V1027" s="15">
        <v>235</v>
      </c>
      <c r="W1027" s="15">
        <v>134</v>
      </c>
      <c r="X1027" s="71"/>
      <c r="Y1027" s="71"/>
      <c r="Z1027" s="71"/>
      <c r="AA1027" s="71"/>
      <c r="AC1027" s="71"/>
      <c r="AD1027" s="15">
        <v>200</v>
      </c>
      <c r="AF1027" s="15">
        <v>128.79</v>
      </c>
      <c r="BD1027" s="15">
        <v>226</v>
      </c>
      <c r="BE1027" s="71"/>
      <c r="BF1027" s="71"/>
      <c r="BG1027" s="15">
        <v>74.23</v>
      </c>
      <c r="BH1027" s="15">
        <v>81.040000000000006</v>
      </c>
      <c r="BI1027" s="71"/>
      <c r="BM1027" s="15">
        <v>30.5</v>
      </c>
      <c r="BN1027" s="15">
        <v>34</v>
      </c>
      <c r="BO1027" s="15">
        <v>36.92</v>
      </c>
      <c r="BP1027" s="15">
        <v>194</v>
      </c>
      <c r="BQ1027" s="71"/>
      <c r="BT1027" s="15">
        <v>135.16999999999999</v>
      </c>
      <c r="BW1027" s="15">
        <v>78</v>
      </c>
      <c r="BX1027" s="15">
        <v>81.150000000000006</v>
      </c>
      <c r="BY1027" s="15">
        <v>121</v>
      </c>
      <c r="BZ1027" s="15">
        <v>96.86</v>
      </c>
      <c r="CA1027" s="71"/>
      <c r="CD1027" s="71"/>
      <c r="CE1027" s="71"/>
      <c r="CF1027" s="71"/>
      <c r="CG1027" s="71"/>
      <c r="CH1027" s="15">
        <v>89</v>
      </c>
      <c r="CI1027" s="71"/>
      <c r="CM1027" s="15">
        <v>42</v>
      </c>
      <c r="CO1027" s="15">
        <v>104</v>
      </c>
      <c r="CP1027" s="15">
        <v>133.13</v>
      </c>
      <c r="CQ1027" s="71"/>
      <c r="CR1027" s="71"/>
      <c r="CS1027" s="75"/>
      <c r="CT1027" s="75"/>
    </row>
    <row r="1028" spans="1:98">
      <c r="A1028" s="71">
        <v>40747</v>
      </c>
      <c r="B1028" s="16">
        <v>113.65</v>
      </c>
      <c r="C1028" s="16">
        <v>111.7</v>
      </c>
      <c r="D1028" s="71"/>
      <c r="G1028" s="71"/>
      <c r="I1028" s="16">
        <v>104</v>
      </c>
      <c r="K1028" s="16">
        <v>105.5</v>
      </c>
      <c r="L1028" s="71"/>
      <c r="M1028" s="71"/>
      <c r="N1028" s="15">
        <v>174</v>
      </c>
      <c r="O1028" s="15">
        <v>250</v>
      </c>
      <c r="P1028" s="15">
        <v>74.83</v>
      </c>
      <c r="Q1028" s="15">
        <v>30.55</v>
      </c>
      <c r="R1028" s="71"/>
      <c r="S1028" s="71"/>
      <c r="T1028" s="71"/>
      <c r="U1028" s="71"/>
      <c r="V1028" s="15">
        <v>220</v>
      </c>
      <c r="W1028" s="15">
        <v>134.36000000000001</v>
      </c>
      <c r="X1028" s="71"/>
      <c r="Y1028" s="71"/>
      <c r="Z1028" s="71"/>
      <c r="AA1028" s="71"/>
      <c r="AC1028" s="71"/>
      <c r="AF1028" s="15">
        <v>129</v>
      </c>
      <c r="BD1028" s="15">
        <v>226.25</v>
      </c>
      <c r="BE1028" s="71"/>
      <c r="BF1028" s="71"/>
      <c r="BG1028" s="15">
        <v>75</v>
      </c>
      <c r="BH1028" s="15">
        <v>82.12</v>
      </c>
      <c r="BI1028" s="71"/>
      <c r="BM1028" s="15">
        <v>28</v>
      </c>
      <c r="BN1028" s="15">
        <v>35</v>
      </c>
      <c r="BO1028" s="15">
        <v>41.1</v>
      </c>
      <c r="BQ1028" s="71"/>
      <c r="BR1028" s="15">
        <v>220.24</v>
      </c>
      <c r="BT1028" s="15">
        <v>131.66999999999999</v>
      </c>
      <c r="BV1028" s="15">
        <v>159.9</v>
      </c>
      <c r="BW1028" s="15">
        <v>78.569999999999993</v>
      </c>
      <c r="BX1028" s="15">
        <v>80.92</v>
      </c>
      <c r="BZ1028" s="15">
        <v>96.98</v>
      </c>
      <c r="CA1028" s="71"/>
      <c r="CD1028" s="71"/>
      <c r="CE1028" s="71"/>
      <c r="CF1028" s="71"/>
      <c r="CG1028" s="71"/>
      <c r="CH1028" s="15">
        <v>92.66</v>
      </c>
      <c r="CI1028" s="71"/>
      <c r="CJ1028" s="15">
        <v>28</v>
      </c>
      <c r="CM1028" s="15">
        <v>43.57</v>
      </c>
      <c r="CN1028" s="15">
        <v>81.5</v>
      </c>
      <c r="CO1028" s="15">
        <v>104</v>
      </c>
      <c r="CP1028" s="15">
        <v>131.75</v>
      </c>
      <c r="CQ1028" s="71"/>
      <c r="CR1028" s="71"/>
      <c r="CS1028" s="75"/>
      <c r="CT1028" s="75"/>
    </row>
    <row r="1029" spans="1:98">
      <c r="A1029" s="71">
        <v>40754</v>
      </c>
      <c r="B1029" s="16">
        <v>112.95</v>
      </c>
      <c r="C1029" s="16">
        <v>111.75</v>
      </c>
      <c r="D1029" s="71"/>
      <c r="G1029" s="71"/>
      <c r="I1029" s="16">
        <v>104</v>
      </c>
      <c r="K1029" s="16">
        <v>105.5</v>
      </c>
      <c r="L1029" s="71"/>
      <c r="M1029" s="71"/>
      <c r="N1029" s="15">
        <v>179</v>
      </c>
      <c r="P1029" s="15">
        <v>74.94</v>
      </c>
      <c r="Q1029" s="15">
        <v>30.73</v>
      </c>
      <c r="R1029" s="71"/>
      <c r="S1029" s="71"/>
      <c r="T1029" s="71"/>
      <c r="U1029" s="71"/>
      <c r="V1029" s="15">
        <v>220</v>
      </c>
      <c r="W1029" s="15">
        <v>135</v>
      </c>
      <c r="X1029" s="71"/>
      <c r="Y1029" s="71"/>
      <c r="Z1029" s="71"/>
      <c r="AA1029" s="71"/>
      <c r="AC1029" s="71"/>
      <c r="AD1029" s="15">
        <v>194</v>
      </c>
      <c r="AE1029" s="15">
        <v>120</v>
      </c>
      <c r="BD1029" s="15">
        <v>223.33</v>
      </c>
      <c r="BE1029" s="71"/>
      <c r="BF1029" s="71"/>
      <c r="BG1029" s="15">
        <v>76</v>
      </c>
      <c r="BH1029" s="15">
        <v>83.1</v>
      </c>
      <c r="BI1029" s="71"/>
      <c r="BN1029" s="15">
        <v>36</v>
      </c>
      <c r="BO1029" s="15">
        <v>42.92</v>
      </c>
      <c r="BP1029" s="15">
        <v>190.2</v>
      </c>
      <c r="BQ1029" s="71"/>
      <c r="BR1029" s="15">
        <v>210</v>
      </c>
      <c r="BS1029" s="15">
        <v>202.5</v>
      </c>
      <c r="BT1029" s="15">
        <v>135</v>
      </c>
      <c r="BV1029" s="15">
        <v>158</v>
      </c>
      <c r="BW1029" s="15">
        <v>77.760000000000005</v>
      </c>
      <c r="BX1029" s="15">
        <v>80.53</v>
      </c>
      <c r="BY1029" s="15">
        <v>120.71</v>
      </c>
      <c r="BZ1029" s="15">
        <v>94</v>
      </c>
      <c r="CA1029" s="71"/>
      <c r="CD1029" s="71"/>
      <c r="CE1029" s="71"/>
      <c r="CF1029" s="71"/>
      <c r="CG1029" s="71"/>
      <c r="CH1029" s="15">
        <v>90.17</v>
      </c>
      <c r="CI1029" s="71"/>
      <c r="CJ1029" s="15">
        <v>31</v>
      </c>
      <c r="CM1029" s="15">
        <v>44.73</v>
      </c>
      <c r="CO1029" s="15">
        <v>105</v>
      </c>
      <c r="CP1029" s="15">
        <v>132.99</v>
      </c>
      <c r="CQ1029" s="71"/>
      <c r="CR1029" s="71"/>
      <c r="CS1029" s="75"/>
      <c r="CT1029" s="75"/>
    </row>
    <row r="1030" spans="1:98">
      <c r="A1030" s="71">
        <v>40761</v>
      </c>
      <c r="B1030" s="16">
        <v>116.95</v>
      </c>
      <c r="C1030" s="16">
        <v>115.8</v>
      </c>
      <c r="D1030" s="71"/>
      <c r="G1030" s="71"/>
      <c r="I1030" s="16">
        <v>102.15</v>
      </c>
      <c r="K1030" s="16">
        <v>106.4</v>
      </c>
      <c r="L1030" s="71"/>
      <c r="M1030" s="71"/>
      <c r="N1030" s="15">
        <v>174</v>
      </c>
      <c r="O1030" s="15">
        <v>250</v>
      </c>
      <c r="P1030" s="15">
        <v>76.38</v>
      </c>
      <c r="Q1030" s="15">
        <v>31.22</v>
      </c>
      <c r="R1030" s="71"/>
      <c r="S1030" s="71"/>
      <c r="T1030" s="71"/>
      <c r="U1030" s="71"/>
      <c r="V1030" s="15">
        <v>225</v>
      </c>
      <c r="W1030" s="15">
        <v>134.80000000000001</v>
      </c>
      <c r="X1030" s="71"/>
      <c r="Y1030" s="71"/>
      <c r="Z1030" s="71"/>
      <c r="AA1030" s="71"/>
      <c r="AC1030" s="71"/>
      <c r="AD1030" s="15">
        <v>194</v>
      </c>
      <c r="AF1030" s="15">
        <v>131.38999999999999</v>
      </c>
      <c r="BD1030" s="15">
        <v>226.88</v>
      </c>
      <c r="BE1030" s="71"/>
      <c r="BF1030" s="71"/>
      <c r="BG1030" s="15">
        <v>77.25</v>
      </c>
      <c r="BH1030" s="15">
        <v>85.06</v>
      </c>
      <c r="BI1030" s="71"/>
      <c r="BM1030" s="15">
        <v>30.5</v>
      </c>
      <c r="BN1030" s="15">
        <v>36.06</v>
      </c>
      <c r="BO1030" s="15">
        <v>44.59</v>
      </c>
      <c r="BQ1030" s="71"/>
      <c r="BR1030" s="15">
        <v>208</v>
      </c>
      <c r="BS1030" s="15">
        <v>205.5</v>
      </c>
      <c r="BT1030" s="15">
        <v>135</v>
      </c>
      <c r="BW1030" s="15">
        <v>78</v>
      </c>
      <c r="BX1030" s="15">
        <v>80.180000000000007</v>
      </c>
      <c r="BY1030" s="15">
        <v>120.29</v>
      </c>
      <c r="BZ1030" s="15">
        <v>96.8</v>
      </c>
      <c r="CA1030" s="71"/>
      <c r="CD1030" s="71"/>
      <c r="CE1030" s="71"/>
      <c r="CF1030" s="71"/>
      <c r="CG1030" s="71"/>
      <c r="CH1030" s="15">
        <v>94.33</v>
      </c>
      <c r="CI1030" s="71"/>
      <c r="CM1030" s="15">
        <v>46</v>
      </c>
      <c r="CP1030" s="15">
        <v>134.02000000000001</v>
      </c>
      <c r="CQ1030" s="71"/>
      <c r="CR1030" s="71"/>
      <c r="CS1030" s="75"/>
      <c r="CT1030" s="75"/>
    </row>
    <row r="1031" spans="1:98">
      <c r="A1031" s="71">
        <v>40768</v>
      </c>
      <c r="B1031" s="16">
        <v>115.64</v>
      </c>
      <c r="C1031" s="16">
        <v>114.49</v>
      </c>
      <c r="D1031" s="71"/>
      <c r="G1031" s="71"/>
      <c r="I1031" s="16">
        <v>105</v>
      </c>
      <c r="K1031" s="16">
        <v>107</v>
      </c>
      <c r="L1031" s="71"/>
      <c r="M1031" s="71"/>
      <c r="N1031" s="15">
        <v>176.14</v>
      </c>
      <c r="O1031" s="15">
        <v>250</v>
      </c>
      <c r="P1031" s="15">
        <v>76.8</v>
      </c>
      <c r="Q1031" s="15">
        <v>33.82</v>
      </c>
      <c r="R1031" s="71"/>
      <c r="S1031" s="71"/>
      <c r="T1031" s="71"/>
      <c r="U1031" s="71"/>
      <c r="V1031" s="15">
        <v>225</v>
      </c>
      <c r="W1031" s="15">
        <v>134.77000000000001</v>
      </c>
      <c r="X1031" s="71"/>
      <c r="Y1031" s="71"/>
      <c r="Z1031" s="71"/>
      <c r="AA1031" s="71"/>
      <c r="AC1031" s="71"/>
      <c r="AD1031" s="15">
        <v>194</v>
      </c>
      <c r="AE1031" s="15">
        <v>126</v>
      </c>
      <c r="BE1031" s="71"/>
      <c r="BF1031" s="71"/>
      <c r="BG1031" s="15">
        <v>81.62</v>
      </c>
      <c r="BH1031" s="15">
        <v>84.02</v>
      </c>
      <c r="BI1031" s="71"/>
      <c r="BM1031" s="15">
        <v>30</v>
      </c>
      <c r="BN1031" s="15">
        <v>37.869999999999997</v>
      </c>
      <c r="BO1031" s="15">
        <v>44.52</v>
      </c>
      <c r="BP1031" s="15">
        <v>191.37</v>
      </c>
      <c r="BQ1031" s="71"/>
      <c r="BS1031" s="15">
        <v>203.33</v>
      </c>
      <c r="BT1031" s="15">
        <v>129.80000000000001</v>
      </c>
      <c r="BV1031" s="15">
        <v>159</v>
      </c>
      <c r="BW1031" s="15">
        <v>79.33</v>
      </c>
      <c r="BX1031" s="15">
        <v>80.34</v>
      </c>
      <c r="BY1031" s="15">
        <v>121</v>
      </c>
      <c r="BZ1031" s="15">
        <v>97.11</v>
      </c>
      <c r="CA1031" s="71"/>
      <c r="CD1031" s="71"/>
      <c r="CE1031" s="71"/>
      <c r="CF1031" s="71"/>
      <c r="CG1031" s="71"/>
      <c r="CH1031" s="15">
        <v>94.34</v>
      </c>
      <c r="CI1031" s="71"/>
      <c r="CJ1031" s="15">
        <v>29</v>
      </c>
      <c r="CM1031" s="15">
        <v>44.86</v>
      </c>
      <c r="CN1031" s="15">
        <v>83</v>
      </c>
      <c r="CO1031" s="15">
        <v>104.29</v>
      </c>
      <c r="CP1031" s="15">
        <v>132.62</v>
      </c>
      <c r="CQ1031" s="71"/>
      <c r="CR1031" s="71"/>
      <c r="CS1031" s="75"/>
      <c r="CT1031" s="75"/>
    </row>
    <row r="1032" spans="1:98">
      <c r="A1032" s="71">
        <v>40775</v>
      </c>
      <c r="B1032" s="16">
        <v>116.17</v>
      </c>
      <c r="C1032" s="16">
        <v>115.3</v>
      </c>
      <c r="D1032" s="71"/>
      <c r="G1032" s="71"/>
      <c r="I1032" s="16">
        <v>103.5</v>
      </c>
      <c r="K1032" s="16">
        <v>103.5</v>
      </c>
      <c r="L1032" s="71"/>
      <c r="M1032" s="71"/>
      <c r="N1032" s="15">
        <v>174</v>
      </c>
      <c r="O1032" s="15">
        <v>254.4</v>
      </c>
      <c r="P1032" s="15">
        <v>79.77</v>
      </c>
      <c r="Q1032" s="15">
        <v>37.17</v>
      </c>
      <c r="R1032" s="71"/>
      <c r="S1032" s="71"/>
      <c r="T1032" s="71"/>
      <c r="U1032" s="71"/>
      <c r="V1032" s="15">
        <v>230.2</v>
      </c>
      <c r="W1032" s="15">
        <v>135</v>
      </c>
      <c r="X1032" s="71"/>
      <c r="Y1032" s="71"/>
      <c r="Z1032" s="71"/>
      <c r="AA1032" s="71"/>
      <c r="AC1032" s="71"/>
      <c r="AD1032" s="15">
        <v>193.87</v>
      </c>
      <c r="BE1032" s="71"/>
      <c r="BF1032" s="71"/>
      <c r="BG1032" s="15">
        <v>76</v>
      </c>
      <c r="BH1032" s="15">
        <v>85.4</v>
      </c>
      <c r="BI1032" s="71"/>
      <c r="BM1032" s="15">
        <v>31.08</v>
      </c>
      <c r="BN1032" s="15">
        <v>38</v>
      </c>
      <c r="BO1032" s="15">
        <v>44.17</v>
      </c>
      <c r="BQ1032" s="71"/>
      <c r="BT1032" s="15">
        <v>135</v>
      </c>
      <c r="BV1032" s="15">
        <v>160</v>
      </c>
      <c r="BX1032" s="15">
        <v>80.400000000000006</v>
      </c>
      <c r="BZ1032" s="15">
        <v>98.55</v>
      </c>
      <c r="CA1032" s="71"/>
      <c r="CD1032" s="71"/>
      <c r="CE1032" s="71"/>
      <c r="CF1032" s="71"/>
      <c r="CG1032" s="71"/>
      <c r="CH1032" s="15">
        <v>91.37</v>
      </c>
      <c r="CI1032" s="71"/>
      <c r="CM1032" s="15">
        <v>43.3</v>
      </c>
      <c r="CN1032" s="15">
        <v>81.510000000000005</v>
      </c>
      <c r="CO1032" s="15">
        <v>105</v>
      </c>
      <c r="CQ1032" s="71"/>
      <c r="CR1032" s="71"/>
      <c r="CS1032" s="75"/>
      <c r="CT1032" s="75"/>
    </row>
    <row r="1033" spans="1:98">
      <c r="A1033" s="71">
        <v>40782</v>
      </c>
      <c r="B1033" s="16">
        <v>116.17</v>
      </c>
      <c r="C1033" s="16">
        <v>115.3</v>
      </c>
      <c r="D1033" s="71"/>
      <c r="G1033" s="71"/>
      <c r="I1033" s="16">
        <v>107.11</v>
      </c>
      <c r="K1033" s="16">
        <v>108.25</v>
      </c>
      <c r="L1033" s="71"/>
      <c r="M1033" s="71"/>
      <c r="N1033" s="15">
        <v>166.33</v>
      </c>
      <c r="O1033" s="15">
        <v>264.5</v>
      </c>
      <c r="P1033" s="15">
        <v>80.739999999999995</v>
      </c>
      <c r="Q1033" s="15">
        <v>37.700000000000003</v>
      </c>
      <c r="R1033" s="71"/>
      <c r="S1033" s="71"/>
      <c r="T1033" s="71"/>
      <c r="U1033" s="71"/>
      <c r="V1033" s="15">
        <v>237.16</v>
      </c>
      <c r="W1033" s="15">
        <v>134.71</v>
      </c>
      <c r="X1033" s="71"/>
      <c r="Y1033" s="71"/>
      <c r="Z1033" s="71"/>
      <c r="AA1033" s="71"/>
      <c r="AC1033" s="71"/>
      <c r="AD1033" s="15">
        <v>190.2</v>
      </c>
      <c r="AF1033" s="15">
        <v>134</v>
      </c>
      <c r="BD1033" s="15">
        <v>253</v>
      </c>
      <c r="BE1033" s="71"/>
      <c r="BF1033" s="71"/>
      <c r="BG1033" s="15">
        <v>82.24</v>
      </c>
      <c r="BH1033" s="15">
        <v>86.89</v>
      </c>
      <c r="BI1033" s="71"/>
      <c r="BN1033" s="15">
        <v>38</v>
      </c>
      <c r="BO1033" s="15">
        <v>42.73</v>
      </c>
      <c r="BP1033" s="15">
        <v>192</v>
      </c>
      <c r="BQ1033" s="71"/>
      <c r="BR1033" s="15">
        <v>215</v>
      </c>
      <c r="BS1033" s="15">
        <v>216.76</v>
      </c>
      <c r="BT1033" s="15">
        <v>135</v>
      </c>
      <c r="BV1033" s="15">
        <v>160</v>
      </c>
      <c r="BW1033" s="15">
        <v>78</v>
      </c>
      <c r="BX1033" s="15">
        <v>80.209999999999994</v>
      </c>
      <c r="BY1033" s="15">
        <v>121</v>
      </c>
      <c r="BZ1033" s="15">
        <v>98</v>
      </c>
      <c r="CA1033" s="71"/>
      <c r="CD1033" s="71"/>
      <c r="CE1033" s="71"/>
      <c r="CF1033" s="71"/>
      <c r="CG1033" s="71"/>
      <c r="CH1033" s="15">
        <v>92.49</v>
      </c>
      <c r="CI1033" s="71"/>
      <c r="CJ1033" s="15">
        <v>38</v>
      </c>
      <c r="CO1033" s="15">
        <v>105.73</v>
      </c>
      <c r="CP1033" s="15">
        <v>134</v>
      </c>
      <c r="CQ1033" s="71"/>
      <c r="CR1033" s="71"/>
      <c r="CS1033" s="75"/>
      <c r="CT1033" s="75"/>
    </row>
    <row r="1034" spans="1:98">
      <c r="A1034" s="71">
        <v>40789</v>
      </c>
      <c r="B1034" s="16">
        <v>119.53</v>
      </c>
      <c r="C1034" s="16">
        <v>118.69</v>
      </c>
      <c r="D1034" s="71"/>
      <c r="G1034" s="71"/>
      <c r="I1034" s="16">
        <v>107.4</v>
      </c>
      <c r="K1034" s="16">
        <v>107.5</v>
      </c>
      <c r="L1034" s="71"/>
      <c r="M1034" s="71"/>
      <c r="N1034" s="15">
        <v>166.33</v>
      </c>
      <c r="O1034" s="15">
        <v>265</v>
      </c>
      <c r="P1034" s="15">
        <v>80.099999999999994</v>
      </c>
      <c r="Q1034" s="15">
        <v>37</v>
      </c>
      <c r="R1034" s="71"/>
      <c r="S1034" s="71"/>
      <c r="T1034" s="71"/>
      <c r="U1034" s="71"/>
      <c r="V1034" s="15">
        <v>241.3</v>
      </c>
      <c r="W1034" s="15">
        <v>137</v>
      </c>
      <c r="X1034" s="71"/>
      <c r="Y1034" s="71"/>
      <c r="Z1034" s="71"/>
      <c r="AA1034" s="71"/>
      <c r="AC1034" s="71"/>
      <c r="AD1034" s="15">
        <v>186</v>
      </c>
      <c r="BD1034" s="15">
        <v>255</v>
      </c>
      <c r="BE1034" s="71"/>
      <c r="BF1034" s="71"/>
      <c r="BG1034" s="15">
        <v>82</v>
      </c>
      <c r="BH1034" s="15">
        <v>86</v>
      </c>
      <c r="BI1034" s="71"/>
      <c r="BN1034" s="15">
        <v>38</v>
      </c>
      <c r="BO1034" s="15">
        <v>44.67</v>
      </c>
      <c r="BP1034" s="15">
        <v>191</v>
      </c>
      <c r="BQ1034" s="71"/>
      <c r="BR1034" s="15">
        <v>215</v>
      </c>
      <c r="BS1034" s="15">
        <v>216</v>
      </c>
      <c r="BT1034" s="15">
        <v>135</v>
      </c>
      <c r="BV1034" s="15">
        <v>160</v>
      </c>
      <c r="BW1034" s="15">
        <v>78</v>
      </c>
      <c r="BX1034" s="15">
        <v>80</v>
      </c>
      <c r="BY1034" s="15">
        <v>121</v>
      </c>
      <c r="BZ1034" s="15">
        <v>98</v>
      </c>
      <c r="CA1034" s="71"/>
      <c r="CD1034" s="71"/>
      <c r="CE1034" s="71"/>
      <c r="CF1034" s="71"/>
      <c r="CG1034" s="71"/>
      <c r="CH1034" s="15">
        <v>92</v>
      </c>
      <c r="CI1034" s="71"/>
      <c r="CJ1034" s="15">
        <v>38</v>
      </c>
      <c r="CM1034" s="15">
        <v>45</v>
      </c>
      <c r="CN1034" s="15">
        <v>80.5</v>
      </c>
      <c r="CO1034" s="15">
        <v>109</v>
      </c>
      <c r="CP1034" s="15">
        <v>135</v>
      </c>
      <c r="CQ1034" s="71"/>
      <c r="CR1034" s="71"/>
      <c r="CS1034" s="75"/>
      <c r="CT1034" s="75"/>
    </row>
    <row r="1035" spans="1:98">
      <c r="A1035" s="71">
        <v>40796</v>
      </c>
      <c r="B1035" s="16">
        <v>121.53</v>
      </c>
      <c r="C1035" s="16">
        <v>122.3</v>
      </c>
      <c r="D1035" s="71"/>
      <c r="G1035" s="71"/>
      <c r="I1035" s="16">
        <v>106.82</v>
      </c>
      <c r="K1035" s="16">
        <v>106.83</v>
      </c>
      <c r="L1035" s="71"/>
      <c r="M1035" s="71"/>
      <c r="N1035" s="15">
        <v>169.4</v>
      </c>
      <c r="O1035" s="15">
        <v>267</v>
      </c>
      <c r="P1035" s="15">
        <v>81.33</v>
      </c>
      <c r="Q1035" s="15">
        <v>36.08</v>
      </c>
      <c r="R1035" s="71"/>
      <c r="S1035" s="71"/>
      <c r="T1035" s="71"/>
      <c r="U1035" s="71"/>
      <c r="V1035" s="15">
        <v>238</v>
      </c>
      <c r="W1035" s="15">
        <v>135</v>
      </c>
      <c r="X1035" s="71"/>
      <c r="Y1035" s="71"/>
      <c r="Z1035" s="71"/>
      <c r="AA1035" s="71"/>
      <c r="AC1035" s="71"/>
      <c r="AD1035" s="15">
        <v>183.85</v>
      </c>
      <c r="AF1035" s="15">
        <v>129</v>
      </c>
      <c r="BD1035" s="15">
        <v>250</v>
      </c>
      <c r="BE1035" s="71"/>
      <c r="BF1035" s="71"/>
      <c r="BG1035" s="15">
        <v>84.15</v>
      </c>
      <c r="BH1035" s="15">
        <v>88.45</v>
      </c>
      <c r="BI1035" s="71"/>
      <c r="BM1035" s="15">
        <v>34</v>
      </c>
      <c r="BN1035" s="15">
        <v>38</v>
      </c>
      <c r="BO1035" s="15">
        <v>42.64</v>
      </c>
      <c r="BP1035" s="15">
        <v>189</v>
      </c>
      <c r="BQ1035" s="71"/>
      <c r="BR1035" s="15">
        <v>215</v>
      </c>
      <c r="BS1035" s="15">
        <v>218.05</v>
      </c>
      <c r="BT1035" s="15">
        <v>135.9</v>
      </c>
      <c r="BW1035" s="15">
        <v>79.680000000000007</v>
      </c>
      <c r="BX1035" s="15">
        <v>81.239999999999995</v>
      </c>
      <c r="BY1035" s="15">
        <v>121</v>
      </c>
      <c r="BZ1035" s="15">
        <v>97.94</v>
      </c>
      <c r="CA1035" s="71"/>
      <c r="CD1035" s="71"/>
      <c r="CE1035" s="71"/>
      <c r="CF1035" s="71"/>
      <c r="CG1035" s="71"/>
      <c r="CH1035" s="15">
        <v>109</v>
      </c>
      <c r="CI1035" s="71"/>
      <c r="CM1035" s="15">
        <v>47</v>
      </c>
      <c r="CN1035" s="15">
        <v>82</v>
      </c>
      <c r="CO1035" s="15">
        <v>111.84</v>
      </c>
      <c r="CP1035" s="15">
        <v>133.46</v>
      </c>
      <c r="CQ1035" s="71"/>
      <c r="CR1035" s="71"/>
      <c r="CS1035" s="75"/>
      <c r="CT1035" s="75"/>
    </row>
    <row r="1036" spans="1:98">
      <c r="A1036" s="71">
        <v>40803</v>
      </c>
      <c r="B1036" s="16">
        <v>121.5</v>
      </c>
      <c r="C1036" s="16">
        <v>122.18</v>
      </c>
      <c r="D1036" s="71"/>
      <c r="G1036" s="71"/>
      <c r="I1036" s="16">
        <v>104</v>
      </c>
      <c r="K1036" s="16">
        <v>108.7</v>
      </c>
      <c r="L1036" s="71"/>
      <c r="M1036" s="71"/>
      <c r="N1036" s="15">
        <v>169.4</v>
      </c>
      <c r="O1036" s="15">
        <v>267</v>
      </c>
      <c r="P1036" s="15">
        <v>80.540000000000006</v>
      </c>
      <c r="Q1036" s="15">
        <v>36.450000000000003</v>
      </c>
      <c r="R1036" s="71"/>
      <c r="S1036" s="71"/>
      <c r="T1036" s="71"/>
      <c r="U1036" s="71"/>
      <c r="V1036" s="15">
        <v>241</v>
      </c>
      <c r="W1036" s="15">
        <v>135.27000000000001</v>
      </c>
      <c r="X1036" s="71"/>
      <c r="Y1036" s="71"/>
      <c r="Z1036" s="71"/>
      <c r="AA1036" s="71"/>
      <c r="AC1036" s="71"/>
      <c r="AD1036" s="15">
        <v>180.29</v>
      </c>
      <c r="AE1036" s="15">
        <v>118</v>
      </c>
      <c r="BD1036" s="15">
        <v>255</v>
      </c>
      <c r="BE1036" s="71"/>
      <c r="BF1036" s="71"/>
      <c r="BG1036" s="15">
        <v>82</v>
      </c>
      <c r="BH1036" s="15">
        <v>89.6</v>
      </c>
      <c r="BI1036" s="71"/>
      <c r="BM1036" s="15">
        <v>34</v>
      </c>
      <c r="BN1036" s="15">
        <v>37.630000000000003</v>
      </c>
      <c r="BO1036" s="15">
        <v>43.77</v>
      </c>
      <c r="BP1036" s="15">
        <v>192</v>
      </c>
      <c r="BQ1036" s="71"/>
      <c r="BR1036" s="15">
        <v>215</v>
      </c>
      <c r="BS1036" s="15">
        <v>220</v>
      </c>
      <c r="BT1036" s="15">
        <v>136</v>
      </c>
      <c r="BV1036" s="15">
        <v>160</v>
      </c>
      <c r="BW1036" s="15">
        <v>81</v>
      </c>
      <c r="BX1036" s="15">
        <v>80.599999999999994</v>
      </c>
      <c r="CA1036" s="71"/>
      <c r="CD1036" s="71"/>
      <c r="CE1036" s="71"/>
      <c r="CF1036" s="71"/>
      <c r="CG1036" s="71"/>
      <c r="CH1036" s="15">
        <v>107</v>
      </c>
      <c r="CI1036" s="71"/>
      <c r="CJ1036" s="15">
        <v>37</v>
      </c>
      <c r="CN1036" s="15">
        <v>82.85</v>
      </c>
      <c r="CO1036" s="15">
        <v>110.66</v>
      </c>
      <c r="CQ1036" s="71"/>
      <c r="CR1036" s="71"/>
      <c r="CS1036" s="75"/>
      <c r="CT1036" s="75"/>
    </row>
    <row r="1037" spans="1:98">
      <c r="A1037" s="71">
        <v>40810</v>
      </c>
      <c r="B1037" s="16">
        <v>121.54</v>
      </c>
      <c r="C1037" s="16">
        <v>121.46</v>
      </c>
      <c r="D1037" s="71"/>
      <c r="G1037" s="71"/>
      <c r="I1037" s="16">
        <v>108.14</v>
      </c>
      <c r="K1037" s="16">
        <v>108.25</v>
      </c>
      <c r="L1037" s="71"/>
      <c r="M1037" s="71"/>
      <c r="N1037" s="15">
        <v>169.4</v>
      </c>
      <c r="O1037" s="15">
        <v>267</v>
      </c>
      <c r="P1037" s="15">
        <v>81.5</v>
      </c>
      <c r="Q1037" s="15">
        <v>35.96</v>
      </c>
      <c r="R1037" s="71"/>
      <c r="S1037" s="71"/>
      <c r="T1037" s="71"/>
      <c r="U1037" s="71"/>
      <c r="W1037" s="15">
        <v>137.32</v>
      </c>
      <c r="X1037" s="71"/>
      <c r="Y1037" s="71"/>
      <c r="Z1037" s="71"/>
      <c r="AA1037" s="71"/>
      <c r="AC1037" s="71"/>
      <c r="AD1037" s="15">
        <v>169.5</v>
      </c>
      <c r="AE1037" s="15">
        <v>123.5</v>
      </c>
      <c r="AF1037" s="15">
        <v>133.75</v>
      </c>
      <c r="BD1037" s="15">
        <v>254</v>
      </c>
      <c r="BE1037" s="71"/>
      <c r="BF1037" s="71"/>
      <c r="BG1037" s="15">
        <v>83.35</v>
      </c>
      <c r="BH1037" s="15">
        <v>87.8</v>
      </c>
      <c r="BI1037" s="71"/>
      <c r="BM1037" s="15">
        <v>34</v>
      </c>
      <c r="BN1037" s="15">
        <v>39.090000000000003</v>
      </c>
      <c r="BO1037" s="15">
        <v>43.65</v>
      </c>
      <c r="BP1037" s="15">
        <v>190</v>
      </c>
      <c r="BQ1037" s="71"/>
      <c r="BT1037" s="15">
        <v>135</v>
      </c>
      <c r="BW1037" s="15">
        <v>79.55</v>
      </c>
      <c r="BX1037" s="15">
        <v>81</v>
      </c>
      <c r="BY1037" s="15">
        <v>121</v>
      </c>
      <c r="BZ1037" s="15">
        <v>103.91</v>
      </c>
      <c r="CA1037" s="71"/>
      <c r="CD1037" s="71"/>
      <c r="CE1037" s="71"/>
      <c r="CF1037" s="71"/>
      <c r="CG1037" s="71"/>
      <c r="CH1037" s="15">
        <v>104</v>
      </c>
      <c r="CI1037" s="71"/>
      <c r="CJ1037" s="15">
        <v>39</v>
      </c>
      <c r="CM1037" s="15">
        <v>48.36</v>
      </c>
      <c r="CN1037" s="15">
        <v>82</v>
      </c>
      <c r="CO1037" s="15">
        <v>116</v>
      </c>
      <c r="CP1037" s="15">
        <v>135</v>
      </c>
      <c r="CQ1037" s="71"/>
      <c r="CR1037" s="71"/>
      <c r="CS1037" s="75"/>
      <c r="CT1037" s="75"/>
    </row>
    <row r="1038" spans="1:98">
      <c r="A1038" s="71">
        <v>40817</v>
      </c>
      <c r="B1038" s="16">
        <v>124.27</v>
      </c>
      <c r="C1038" s="16">
        <v>124.42</v>
      </c>
      <c r="D1038" s="71"/>
      <c r="G1038" s="71"/>
      <c r="I1038" s="16">
        <v>112.2</v>
      </c>
      <c r="K1038" s="16">
        <v>109.9</v>
      </c>
      <c r="L1038" s="71"/>
      <c r="M1038" s="71"/>
      <c r="N1038" s="15">
        <v>162.86000000000001</v>
      </c>
      <c r="O1038" s="15">
        <v>267.23</v>
      </c>
      <c r="P1038" s="15">
        <v>85.67</v>
      </c>
      <c r="Q1038" s="15">
        <v>35.71</v>
      </c>
      <c r="R1038" s="71"/>
      <c r="S1038" s="71"/>
      <c r="T1038" s="71"/>
      <c r="U1038" s="71"/>
      <c r="V1038" s="15">
        <v>239.22</v>
      </c>
      <c r="W1038" s="15">
        <v>135.49</v>
      </c>
      <c r="X1038" s="71"/>
      <c r="Y1038" s="71"/>
      <c r="Z1038" s="71"/>
      <c r="AA1038" s="71"/>
      <c r="AC1038" s="71"/>
      <c r="AD1038" s="15">
        <v>169</v>
      </c>
      <c r="AF1038" s="15">
        <v>132.5</v>
      </c>
      <c r="BD1038" s="15">
        <v>256</v>
      </c>
      <c r="BE1038" s="71"/>
      <c r="BF1038" s="71"/>
      <c r="BG1038" s="15">
        <v>85</v>
      </c>
      <c r="BH1038" s="15">
        <v>89.3</v>
      </c>
      <c r="BI1038" s="71"/>
      <c r="BO1038" s="15">
        <v>45.26</v>
      </c>
      <c r="BP1038" s="15">
        <v>190.57</v>
      </c>
      <c r="BQ1038" s="71"/>
      <c r="BR1038" s="15">
        <v>215</v>
      </c>
      <c r="BT1038" s="15">
        <v>134.75</v>
      </c>
      <c r="BV1038" s="15">
        <v>160</v>
      </c>
      <c r="BX1038" s="15">
        <v>86.87</v>
      </c>
      <c r="BZ1038" s="15">
        <v>110.2</v>
      </c>
      <c r="CA1038" s="71"/>
      <c r="CD1038" s="71"/>
      <c r="CE1038" s="71"/>
      <c r="CF1038" s="71"/>
      <c r="CG1038" s="71"/>
      <c r="CH1038" s="15">
        <v>102</v>
      </c>
      <c r="CI1038" s="71"/>
      <c r="CM1038" s="15">
        <v>48</v>
      </c>
      <c r="CO1038" s="15">
        <v>116</v>
      </c>
      <c r="CP1038" s="15">
        <v>135</v>
      </c>
      <c r="CQ1038" s="71"/>
      <c r="CR1038" s="71"/>
      <c r="CS1038" s="75"/>
      <c r="CT1038" s="75"/>
    </row>
    <row r="1039" spans="1:98">
      <c r="A1039" s="71">
        <v>40824</v>
      </c>
      <c r="B1039" s="16">
        <v>124.89</v>
      </c>
      <c r="C1039" s="16">
        <v>125.81</v>
      </c>
      <c r="D1039" s="71"/>
      <c r="G1039" s="71"/>
      <c r="I1039" s="16">
        <v>112.08</v>
      </c>
      <c r="K1039" s="16">
        <v>111.25</v>
      </c>
      <c r="L1039" s="71"/>
      <c r="M1039" s="71"/>
      <c r="N1039" s="15">
        <v>165.33</v>
      </c>
      <c r="O1039" s="15">
        <v>267</v>
      </c>
      <c r="P1039" s="15">
        <v>86.26</v>
      </c>
      <c r="Q1039" s="15">
        <v>33.21</v>
      </c>
      <c r="R1039" s="71"/>
      <c r="S1039" s="71"/>
      <c r="T1039" s="71"/>
      <c r="U1039" s="71"/>
      <c r="V1039" s="15">
        <v>239.13</v>
      </c>
      <c r="W1039" s="15">
        <v>135.6</v>
      </c>
      <c r="X1039" s="71"/>
      <c r="Y1039" s="71"/>
      <c r="Z1039" s="71"/>
      <c r="AA1039" s="71"/>
      <c r="AC1039" s="71"/>
      <c r="AD1039" s="15">
        <v>166.41</v>
      </c>
      <c r="AF1039" s="15">
        <v>133.25</v>
      </c>
      <c r="BD1039" s="15">
        <v>257.5</v>
      </c>
      <c r="BE1039" s="71"/>
      <c r="BF1039" s="71"/>
      <c r="BG1039" s="15">
        <v>84</v>
      </c>
      <c r="BH1039" s="15">
        <v>92.46</v>
      </c>
      <c r="BI1039" s="71"/>
      <c r="BM1039" s="15">
        <v>34</v>
      </c>
      <c r="BN1039" s="15">
        <v>39</v>
      </c>
      <c r="BO1039" s="15">
        <v>46.34</v>
      </c>
      <c r="BP1039" s="15">
        <v>194</v>
      </c>
      <c r="BQ1039" s="71"/>
      <c r="BS1039" s="15">
        <v>220</v>
      </c>
      <c r="BT1039" s="15">
        <v>136.1</v>
      </c>
      <c r="BV1039" s="15">
        <v>160</v>
      </c>
      <c r="BW1039" s="15">
        <v>84</v>
      </c>
      <c r="BX1039" s="15">
        <v>91.17</v>
      </c>
      <c r="BZ1039" s="15">
        <v>116.61</v>
      </c>
      <c r="CA1039" s="71"/>
      <c r="CD1039" s="71"/>
      <c r="CE1039" s="71"/>
      <c r="CF1039" s="71"/>
      <c r="CG1039" s="71"/>
      <c r="CH1039" s="15">
        <v>112.67</v>
      </c>
      <c r="CI1039" s="71"/>
      <c r="CJ1039" s="15">
        <v>36</v>
      </c>
      <c r="CM1039" s="15">
        <v>50.13</v>
      </c>
      <c r="CO1039" s="15">
        <v>119</v>
      </c>
      <c r="CQ1039" s="71"/>
      <c r="CR1039" s="71"/>
      <c r="CS1039" s="75"/>
      <c r="CT1039" s="75"/>
    </row>
    <row r="1040" spans="1:98">
      <c r="A1040" s="71">
        <v>40831</v>
      </c>
      <c r="B1040" s="16">
        <v>123.87</v>
      </c>
      <c r="C1040" s="16">
        <v>124.24</v>
      </c>
      <c r="D1040" s="71"/>
      <c r="G1040" s="71"/>
      <c r="I1040" s="16">
        <v>114.5</v>
      </c>
      <c r="K1040" s="16">
        <v>111.5</v>
      </c>
      <c r="L1040" s="71"/>
      <c r="M1040" s="71"/>
      <c r="N1040" s="15">
        <v>165.33</v>
      </c>
      <c r="O1040" s="15">
        <v>267</v>
      </c>
      <c r="P1040" s="15">
        <v>88.82</v>
      </c>
      <c r="Q1040" s="15">
        <v>32.03</v>
      </c>
      <c r="R1040" s="71"/>
      <c r="S1040" s="71"/>
      <c r="T1040" s="71"/>
      <c r="U1040" s="71"/>
      <c r="W1040" s="15">
        <v>138.96</v>
      </c>
      <c r="X1040" s="71"/>
      <c r="Y1040" s="71"/>
      <c r="Z1040" s="71"/>
      <c r="AA1040" s="71"/>
      <c r="AC1040" s="71"/>
      <c r="AD1040" s="15">
        <v>170</v>
      </c>
      <c r="AF1040" s="15">
        <v>132.5</v>
      </c>
      <c r="BD1040" s="15">
        <v>259</v>
      </c>
      <c r="BE1040" s="71"/>
      <c r="BF1040" s="71"/>
      <c r="BG1040" s="15">
        <v>85.61</v>
      </c>
      <c r="BH1040" s="15">
        <v>91.68</v>
      </c>
      <c r="BI1040" s="71"/>
      <c r="BM1040" s="15">
        <v>34.5</v>
      </c>
      <c r="BN1040" s="15">
        <v>41.55</v>
      </c>
      <c r="BO1040" s="15">
        <v>52.18</v>
      </c>
      <c r="BP1040" s="15">
        <v>190.59</v>
      </c>
      <c r="BQ1040" s="71"/>
      <c r="BS1040" s="15">
        <v>218</v>
      </c>
      <c r="BT1040" s="15">
        <v>139.08000000000001</v>
      </c>
      <c r="BV1040" s="15">
        <v>160</v>
      </c>
      <c r="BW1040" s="15">
        <v>85.62</v>
      </c>
      <c r="BX1040" s="15">
        <v>90.2</v>
      </c>
      <c r="BZ1040" s="15">
        <v>118</v>
      </c>
      <c r="CA1040" s="71"/>
      <c r="CD1040" s="71"/>
      <c r="CE1040" s="71"/>
      <c r="CF1040" s="71"/>
      <c r="CG1040" s="71"/>
      <c r="CH1040" s="15">
        <v>113.5</v>
      </c>
      <c r="CI1040" s="71"/>
      <c r="CM1040" s="15">
        <v>51.61</v>
      </c>
      <c r="CP1040" s="15">
        <v>150</v>
      </c>
      <c r="CQ1040" s="71"/>
      <c r="CR1040" s="71"/>
      <c r="CS1040" s="75"/>
      <c r="CT1040" s="75"/>
    </row>
    <row r="1041" spans="1:98">
      <c r="A1041" s="71">
        <v>40838</v>
      </c>
      <c r="B1041" s="16">
        <v>124</v>
      </c>
      <c r="C1041" s="16">
        <v>123.78</v>
      </c>
      <c r="D1041" s="71"/>
      <c r="G1041" s="71"/>
      <c r="I1041" s="16">
        <v>113.25</v>
      </c>
      <c r="K1041" s="16">
        <v>114</v>
      </c>
      <c r="L1041" s="71"/>
      <c r="M1041" s="71"/>
      <c r="N1041" s="15">
        <v>165.33</v>
      </c>
      <c r="O1041" s="15">
        <v>267</v>
      </c>
      <c r="P1041" s="15">
        <v>87.63</v>
      </c>
      <c r="Q1041" s="15">
        <v>32.47</v>
      </c>
      <c r="R1041" s="71"/>
      <c r="S1041" s="71"/>
      <c r="T1041" s="71"/>
      <c r="U1041" s="71"/>
      <c r="V1041" s="15">
        <v>192</v>
      </c>
      <c r="W1041" s="15">
        <v>139.83000000000001</v>
      </c>
      <c r="X1041" s="71"/>
      <c r="Y1041" s="71"/>
      <c r="Z1041" s="71"/>
      <c r="AA1041" s="71"/>
      <c r="AC1041" s="71"/>
      <c r="AD1041" s="15">
        <v>164</v>
      </c>
      <c r="AF1041" s="15">
        <v>132.5</v>
      </c>
      <c r="BD1041" s="15">
        <v>259.75</v>
      </c>
      <c r="BE1041" s="71"/>
      <c r="BF1041" s="71"/>
      <c r="BG1041" s="15">
        <v>85</v>
      </c>
      <c r="BH1041" s="15">
        <v>93.22</v>
      </c>
      <c r="BI1041" s="71"/>
      <c r="BM1041" s="15">
        <v>29</v>
      </c>
      <c r="BN1041" s="15">
        <v>40</v>
      </c>
      <c r="BO1041" s="15">
        <v>51.12</v>
      </c>
      <c r="BP1041" s="15">
        <v>190</v>
      </c>
      <c r="BQ1041" s="71"/>
      <c r="BR1041" s="15">
        <v>215</v>
      </c>
      <c r="BS1041" s="15">
        <v>221</v>
      </c>
      <c r="BV1041" s="15">
        <v>160</v>
      </c>
      <c r="BW1041" s="15">
        <v>85.27</v>
      </c>
      <c r="BX1041" s="15">
        <v>93.58</v>
      </c>
      <c r="BY1041" s="15">
        <v>122.27</v>
      </c>
      <c r="BZ1041" s="15">
        <v>116</v>
      </c>
      <c r="CA1041" s="71"/>
      <c r="CD1041" s="71"/>
      <c r="CE1041" s="71"/>
      <c r="CF1041" s="71"/>
      <c r="CG1041" s="71"/>
      <c r="CH1041" s="15">
        <v>111.17</v>
      </c>
      <c r="CI1041" s="71"/>
      <c r="CM1041" s="15">
        <v>51.5</v>
      </c>
      <c r="CO1041" s="15">
        <v>119.25</v>
      </c>
      <c r="CQ1041" s="71"/>
      <c r="CR1041" s="71"/>
      <c r="CS1041" s="75"/>
      <c r="CT1041" s="75"/>
    </row>
    <row r="1042" spans="1:98">
      <c r="A1042" s="71">
        <v>40845</v>
      </c>
      <c r="B1042" s="16">
        <v>127.39</v>
      </c>
      <c r="C1042" s="16">
        <v>127.35</v>
      </c>
      <c r="D1042" s="71"/>
      <c r="G1042" s="71"/>
      <c r="I1042" s="16">
        <v>117.54</v>
      </c>
      <c r="K1042" s="16">
        <v>111.36</v>
      </c>
      <c r="L1042" s="71"/>
      <c r="M1042" s="71"/>
      <c r="O1042" s="15">
        <v>267</v>
      </c>
      <c r="P1042" s="15">
        <v>88.81</v>
      </c>
      <c r="Q1042" s="15">
        <v>32.47</v>
      </c>
      <c r="R1042" s="71"/>
      <c r="S1042" s="71"/>
      <c r="T1042" s="71"/>
      <c r="U1042" s="71"/>
      <c r="W1042" s="15">
        <v>146.13</v>
      </c>
      <c r="X1042" s="71"/>
      <c r="Y1042" s="71"/>
      <c r="Z1042" s="71"/>
      <c r="AA1042" s="71"/>
      <c r="AC1042" s="71"/>
      <c r="AD1042" s="15">
        <v>165.5</v>
      </c>
      <c r="AE1042" s="15">
        <v>129</v>
      </c>
      <c r="AF1042" s="15">
        <v>132.22</v>
      </c>
      <c r="BD1042" s="15">
        <v>259.33</v>
      </c>
      <c r="BE1042" s="71"/>
      <c r="BF1042" s="71"/>
      <c r="BG1042" s="15">
        <v>92.05</v>
      </c>
      <c r="BH1042" s="15">
        <v>98.53</v>
      </c>
      <c r="BI1042" s="71"/>
      <c r="BN1042" s="15">
        <v>43</v>
      </c>
      <c r="BO1042" s="15">
        <v>54.66</v>
      </c>
      <c r="BQ1042" s="71"/>
      <c r="BR1042" s="15">
        <v>220</v>
      </c>
      <c r="BS1042" s="15">
        <v>220</v>
      </c>
      <c r="BT1042" s="15">
        <v>148.04</v>
      </c>
      <c r="BV1042" s="15">
        <v>160</v>
      </c>
      <c r="BW1042" s="15">
        <v>88.5</v>
      </c>
      <c r="BX1042" s="15">
        <v>93.91</v>
      </c>
      <c r="BY1042" s="15">
        <v>85</v>
      </c>
      <c r="BZ1042" s="15">
        <v>115.89</v>
      </c>
      <c r="CA1042" s="71"/>
      <c r="CD1042" s="71"/>
      <c r="CE1042" s="71"/>
      <c r="CF1042" s="71"/>
      <c r="CG1042" s="71"/>
      <c r="CH1042" s="15">
        <v>108.57</v>
      </c>
      <c r="CI1042" s="71"/>
      <c r="CJ1042" s="15">
        <v>35</v>
      </c>
      <c r="CM1042" s="15">
        <v>51</v>
      </c>
      <c r="CN1042" s="15">
        <v>94</v>
      </c>
      <c r="CP1042" s="15">
        <v>147</v>
      </c>
      <c r="CQ1042" s="71"/>
      <c r="CR1042" s="71"/>
      <c r="CS1042" s="75"/>
      <c r="CT1042" s="75"/>
    </row>
    <row r="1043" spans="1:98">
      <c r="A1043" s="71">
        <v>40852</v>
      </c>
      <c r="B1043" s="16">
        <v>129.31</v>
      </c>
      <c r="C1043" s="16">
        <v>129.47999999999999</v>
      </c>
      <c r="D1043" s="71"/>
      <c r="G1043" s="71"/>
      <c r="I1043" s="16">
        <v>114.81</v>
      </c>
      <c r="K1043" s="16">
        <v>115</v>
      </c>
      <c r="L1043" s="71"/>
      <c r="M1043" s="71"/>
      <c r="N1043" s="15">
        <v>165.33</v>
      </c>
      <c r="O1043" s="15">
        <v>269.47000000000003</v>
      </c>
      <c r="P1043" s="15">
        <v>90.29</v>
      </c>
      <c r="Q1043" s="15">
        <v>32.729999999999997</v>
      </c>
      <c r="R1043" s="71"/>
      <c r="S1043" s="71"/>
      <c r="T1043" s="71"/>
      <c r="U1043" s="71"/>
      <c r="V1043" s="15">
        <v>237.67</v>
      </c>
      <c r="W1043" s="15">
        <v>146.63</v>
      </c>
      <c r="X1043" s="71"/>
      <c r="Y1043" s="71"/>
      <c r="Z1043" s="71"/>
      <c r="AA1043" s="71"/>
      <c r="AC1043" s="71"/>
      <c r="AD1043" s="15">
        <v>168</v>
      </c>
      <c r="AE1043" s="15">
        <v>123.5</v>
      </c>
      <c r="AF1043" s="15">
        <v>133.16999999999999</v>
      </c>
      <c r="BD1043" s="15">
        <v>261</v>
      </c>
      <c r="BE1043" s="71"/>
      <c r="BF1043" s="71"/>
      <c r="BG1043" s="15">
        <v>93.2</v>
      </c>
      <c r="BH1043" s="15">
        <v>98.08</v>
      </c>
      <c r="BI1043" s="71"/>
      <c r="BM1043" s="15">
        <v>33.5</v>
      </c>
      <c r="BN1043" s="15">
        <v>43</v>
      </c>
      <c r="BO1043" s="15">
        <v>56.82</v>
      </c>
      <c r="BQ1043" s="71"/>
      <c r="BT1043" s="15">
        <v>146.58000000000001</v>
      </c>
      <c r="BW1043" s="15">
        <v>95.58</v>
      </c>
      <c r="BX1043" s="15">
        <v>94.01</v>
      </c>
      <c r="BY1043" s="15">
        <v>123</v>
      </c>
      <c r="BZ1043" s="15">
        <v>115.33</v>
      </c>
      <c r="CA1043" s="71"/>
      <c r="CD1043" s="71"/>
      <c r="CE1043" s="71"/>
      <c r="CF1043" s="71"/>
      <c r="CG1043" s="71"/>
      <c r="CI1043" s="71"/>
      <c r="CM1043" s="15">
        <v>51.5</v>
      </c>
      <c r="CO1043" s="15">
        <v>106.5</v>
      </c>
      <c r="CP1043" s="15">
        <v>152</v>
      </c>
      <c r="CQ1043" s="71"/>
      <c r="CR1043" s="71"/>
      <c r="CS1043" s="75"/>
      <c r="CT1043" s="75"/>
    </row>
    <row r="1044" spans="1:98">
      <c r="A1044" s="71">
        <v>40859</v>
      </c>
      <c r="B1044" s="16">
        <v>129.29</v>
      </c>
      <c r="C1044" s="16">
        <v>129.47</v>
      </c>
      <c r="D1044" s="71"/>
      <c r="G1044" s="71"/>
      <c r="I1044" s="16">
        <v>114.43</v>
      </c>
      <c r="K1044" s="16">
        <v>114.2</v>
      </c>
      <c r="L1044" s="71"/>
      <c r="M1044" s="71"/>
      <c r="O1044" s="15">
        <v>269</v>
      </c>
      <c r="P1044" s="15">
        <v>89.71</v>
      </c>
      <c r="Q1044" s="15">
        <v>32.17</v>
      </c>
      <c r="R1044" s="71"/>
      <c r="S1044" s="71"/>
      <c r="T1044" s="71"/>
      <c r="U1044" s="71"/>
      <c r="V1044" s="15">
        <v>240</v>
      </c>
      <c r="W1044" s="15">
        <v>146.66</v>
      </c>
      <c r="X1044" s="71"/>
      <c r="Y1044" s="71"/>
      <c r="Z1044" s="71"/>
      <c r="AA1044" s="71"/>
      <c r="AC1044" s="71"/>
      <c r="AD1044" s="15">
        <v>167</v>
      </c>
      <c r="AF1044" s="15">
        <v>135</v>
      </c>
      <c r="BD1044" s="15">
        <v>267</v>
      </c>
      <c r="BE1044" s="71"/>
      <c r="BF1044" s="71"/>
      <c r="BG1044" s="15">
        <v>92.17</v>
      </c>
      <c r="BH1044" s="15">
        <v>95.79</v>
      </c>
      <c r="BI1044" s="71"/>
      <c r="BN1044" s="15">
        <v>43</v>
      </c>
      <c r="BO1044" s="15">
        <v>55.99</v>
      </c>
      <c r="BQ1044" s="71"/>
      <c r="BT1044" s="15">
        <v>147.91</v>
      </c>
      <c r="BW1044" s="15">
        <v>86.8</v>
      </c>
      <c r="BX1044" s="15">
        <v>94.36</v>
      </c>
      <c r="BY1044" s="15">
        <v>123</v>
      </c>
      <c r="BZ1044" s="15">
        <v>114</v>
      </c>
      <c r="CA1044" s="71"/>
      <c r="CD1044" s="71"/>
      <c r="CE1044" s="71"/>
      <c r="CF1044" s="71"/>
      <c r="CG1044" s="71"/>
      <c r="CI1044" s="71"/>
      <c r="CN1044" s="15">
        <v>95</v>
      </c>
      <c r="CP1044" s="15">
        <v>146</v>
      </c>
      <c r="CQ1044" s="71"/>
      <c r="CR1044" s="71"/>
      <c r="CS1044" s="75"/>
      <c r="CT1044" s="75"/>
    </row>
    <row r="1045" spans="1:98">
      <c r="A1045" s="71">
        <v>40866</v>
      </c>
      <c r="B1045" s="16">
        <v>130.69999999999999</v>
      </c>
      <c r="C1045" s="16">
        <v>130.5</v>
      </c>
      <c r="D1045" s="71"/>
      <c r="G1045" s="71"/>
      <c r="I1045" s="16">
        <v>111.42</v>
      </c>
      <c r="K1045" s="16">
        <v>112.3</v>
      </c>
      <c r="L1045" s="71"/>
      <c r="M1045" s="71"/>
      <c r="N1045" s="15">
        <v>181.46</v>
      </c>
      <c r="O1045" s="15">
        <v>268.11</v>
      </c>
      <c r="P1045" s="15">
        <v>89.2</v>
      </c>
      <c r="Q1045" s="15">
        <v>32.159999999999997</v>
      </c>
      <c r="R1045" s="71"/>
      <c r="S1045" s="71"/>
      <c r="T1045" s="71"/>
      <c r="U1045" s="71"/>
      <c r="V1045" s="15">
        <v>240</v>
      </c>
      <c r="W1045" s="15">
        <v>147.1</v>
      </c>
      <c r="X1045" s="71"/>
      <c r="Y1045" s="71"/>
      <c r="Z1045" s="71"/>
      <c r="AA1045" s="71"/>
      <c r="AC1045" s="71"/>
      <c r="AE1045" s="15">
        <v>125</v>
      </c>
      <c r="AF1045" s="15">
        <v>135</v>
      </c>
      <c r="BD1045" s="15">
        <v>261</v>
      </c>
      <c r="BE1045" s="71"/>
      <c r="BF1045" s="71"/>
      <c r="BG1045" s="15">
        <v>90</v>
      </c>
      <c r="BH1045" s="15">
        <v>95.69</v>
      </c>
      <c r="BI1045" s="71"/>
      <c r="BM1045" s="15">
        <v>34</v>
      </c>
      <c r="BO1045" s="15">
        <v>56.04</v>
      </c>
      <c r="BP1045" s="15">
        <v>182</v>
      </c>
      <c r="BQ1045" s="71"/>
      <c r="BR1045" s="15">
        <v>215</v>
      </c>
      <c r="BS1045" s="15">
        <v>220</v>
      </c>
      <c r="BT1045" s="15">
        <v>146.26</v>
      </c>
      <c r="BV1045" s="15">
        <v>162</v>
      </c>
      <c r="BW1045" s="15">
        <v>89</v>
      </c>
      <c r="BX1045" s="15">
        <v>93.8</v>
      </c>
      <c r="BZ1045" s="15">
        <v>114.35</v>
      </c>
      <c r="CA1045" s="71"/>
      <c r="CD1045" s="71"/>
      <c r="CE1045" s="71"/>
      <c r="CF1045" s="71"/>
      <c r="CG1045" s="71"/>
      <c r="CH1045" s="15">
        <v>103.17</v>
      </c>
      <c r="CI1045" s="71"/>
      <c r="CJ1045" s="15">
        <v>35</v>
      </c>
      <c r="CM1045" s="15">
        <v>50.8</v>
      </c>
      <c r="CN1045" s="15">
        <v>94</v>
      </c>
      <c r="CQ1045" s="71"/>
      <c r="CR1045" s="71"/>
      <c r="CS1045" s="75"/>
      <c r="CT1045" s="75"/>
    </row>
    <row r="1046" spans="1:98">
      <c r="A1046" s="71">
        <v>40873</v>
      </c>
      <c r="B1046" s="16">
        <v>134.72</v>
      </c>
      <c r="C1046" s="16">
        <v>137</v>
      </c>
      <c r="D1046" s="71"/>
      <c r="G1046" s="71"/>
      <c r="I1046" s="16">
        <v>112.5</v>
      </c>
      <c r="K1046" s="16">
        <v>114.46</v>
      </c>
      <c r="L1046" s="71"/>
      <c r="M1046" s="71"/>
      <c r="O1046" s="15">
        <v>268</v>
      </c>
      <c r="P1046" s="15">
        <v>89</v>
      </c>
      <c r="Q1046" s="15">
        <v>32.65</v>
      </c>
      <c r="R1046" s="71"/>
      <c r="S1046" s="71"/>
      <c r="T1046" s="71"/>
      <c r="U1046" s="71"/>
      <c r="V1046" s="15">
        <v>240</v>
      </c>
      <c r="X1046" s="71"/>
      <c r="Y1046" s="71"/>
      <c r="Z1046" s="71"/>
      <c r="AA1046" s="71"/>
      <c r="AC1046" s="71"/>
      <c r="AD1046" s="15">
        <v>166.29</v>
      </c>
      <c r="AE1046" s="15">
        <v>131</v>
      </c>
      <c r="AF1046" s="15">
        <v>133</v>
      </c>
      <c r="BD1046" s="15">
        <v>263</v>
      </c>
      <c r="BE1046" s="71"/>
      <c r="BF1046" s="71"/>
      <c r="BG1046" s="15">
        <v>89.93</v>
      </c>
      <c r="BH1046" s="15">
        <v>97.23</v>
      </c>
      <c r="BI1046" s="71"/>
      <c r="BM1046" s="15">
        <v>31.82</v>
      </c>
      <c r="BN1046" s="15">
        <v>45</v>
      </c>
      <c r="BO1046" s="15">
        <v>56.89</v>
      </c>
      <c r="BP1046" s="15">
        <v>179</v>
      </c>
      <c r="BQ1046" s="71"/>
      <c r="BR1046" s="15">
        <v>215</v>
      </c>
      <c r="BS1046" s="15">
        <v>220</v>
      </c>
      <c r="BT1046" s="15">
        <v>147</v>
      </c>
      <c r="BV1046" s="15">
        <v>163.08000000000001</v>
      </c>
      <c r="BW1046" s="15">
        <v>90</v>
      </c>
      <c r="BX1046" s="15">
        <v>93.64</v>
      </c>
      <c r="BY1046" s="15">
        <v>123</v>
      </c>
      <c r="BZ1046" s="15">
        <v>115</v>
      </c>
      <c r="CA1046" s="71"/>
      <c r="CD1046" s="71"/>
      <c r="CE1046" s="71"/>
      <c r="CF1046" s="71"/>
      <c r="CG1046" s="71"/>
      <c r="CH1046" s="15">
        <v>95.9</v>
      </c>
      <c r="CI1046" s="71"/>
      <c r="CJ1046" s="15">
        <v>32</v>
      </c>
      <c r="CM1046" s="15">
        <v>54</v>
      </c>
      <c r="CP1046" s="15">
        <v>156.36000000000001</v>
      </c>
      <c r="CQ1046" s="71"/>
      <c r="CR1046" s="71"/>
      <c r="CS1046" s="75"/>
      <c r="CT1046" s="75"/>
    </row>
    <row r="1047" spans="1:98">
      <c r="A1047" s="71">
        <v>40880</v>
      </c>
      <c r="B1047" s="16">
        <v>129.05000000000001</v>
      </c>
      <c r="C1047" s="16">
        <v>129.05000000000001</v>
      </c>
      <c r="D1047" s="71"/>
      <c r="G1047" s="71"/>
      <c r="I1047" s="16">
        <v>112.25</v>
      </c>
      <c r="K1047" s="16">
        <v>109.71</v>
      </c>
      <c r="L1047" s="71"/>
      <c r="M1047" s="71"/>
      <c r="N1047" s="15">
        <v>174</v>
      </c>
      <c r="P1047" s="15">
        <v>83.92</v>
      </c>
      <c r="Q1047" s="15">
        <v>32.42</v>
      </c>
      <c r="R1047" s="71"/>
      <c r="S1047" s="71"/>
      <c r="T1047" s="71"/>
      <c r="U1047" s="71"/>
      <c r="V1047" s="15">
        <v>240</v>
      </c>
      <c r="W1047" s="15">
        <v>145.72</v>
      </c>
      <c r="X1047" s="71"/>
      <c r="Y1047" s="71"/>
      <c r="Z1047" s="71"/>
      <c r="AA1047" s="71"/>
      <c r="AC1047" s="71"/>
      <c r="BE1047" s="71"/>
      <c r="BF1047" s="71"/>
      <c r="BG1047" s="15">
        <v>90.79</v>
      </c>
      <c r="BH1047" s="15">
        <v>87.34</v>
      </c>
      <c r="BI1047" s="71"/>
      <c r="BM1047" s="15">
        <v>34</v>
      </c>
      <c r="BN1047" s="15">
        <v>43</v>
      </c>
      <c r="BO1047" s="15">
        <v>55.36</v>
      </c>
      <c r="BP1047" s="15">
        <v>160</v>
      </c>
      <c r="BQ1047" s="71"/>
      <c r="BR1047" s="15">
        <v>212</v>
      </c>
      <c r="BS1047" s="15">
        <v>219.28</v>
      </c>
      <c r="BT1047" s="15">
        <v>145.66999999999999</v>
      </c>
      <c r="BW1047" s="15">
        <v>86</v>
      </c>
      <c r="BX1047" s="15">
        <v>92.99</v>
      </c>
      <c r="BY1047" s="15">
        <v>123</v>
      </c>
      <c r="BZ1047" s="15">
        <v>115</v>
      </c>
      <c r="CA1047" s="71"/>
      <c r="CD1047" s="71"/>
      <c r="CE1047" s="71"/>
      <c r="CF1047" s="71"/>
      <c r="CG1047" s="71"/>
      <c r="CH1047" s="15">
        <v>76.81</v>
      </c>
      <c r="CI1047" s="71"/>
      <c r="CM1047" s="15">
        <v>50.79</v>
      </c>
      <c r="CP1047" s="15">
        <v>145</v>
      </c>
      <c r="CQ1047" s="71"/>
      <c r="CR1047" s="71"/>
      <c r="CS1047" s="75"/>
      <c r="CT1047" s="75"/>
    </row>
    <row r="1048" spans="1:98">
      <c r="A1048" s="71">
        <v>40887</v>
      </c>
      <c r="B1048" s="16">
        <v>133.43</v>
      </c>
      <c r="C1048" s="16">
        <v>133.76</v>
      </c>
      <c r="D1048" s="71"/>
      <c r="G1048" s="71"/>
      <c r="I1048" s="16">
        <v>111.79</v>
      </c>
      <c r="K1048" s="16">
        <v>108.17</v>
      </c>
      <c r="L1048" s="71"/>
      <c r="M1048" s="71"/>
      <c r="N1048" s="15">
        <v>177</v>
      </c>
      <c r="O1048" s="15">
        <v>269</v>
      </c>
      <c r="P1048" s="15">
        <v>79.17</v>
      </c>
      <c r="Q1048" s="15">
        <v>32.590000000000003</v>
      </c>
      <c r="R1048" s="71"/>
      <c r="S1048" s="71"/>
      <c r="T1048" s="71"/>
      <c r="U1048" s="71"/>
      <c r="V1048" s="15">
        <v>239.67</v>
      </c>
      <c r="W1048" s="15">
        <v>147.72999999999999</v>
      </c>
      <c r="X1048" s="71"/>
      <c r="Y1048" s="71"/>
      <c r="Z1048" s="71"/>
      <c r="AA1048" s="71"/>
      <c r="AC1048" s="71"/>
      <c r="AD1048" s="15">
        <v>167.9</v>
      </c>
      <c r="AF1048" s="15">
        <v>130</v>
      </c>
      <c r="BD1048" s="15">
        <v>259</v>
      </c>
      <c r="BE1048" s="71"/>
      <c r="BF1048" s="71"/>
      <c r="BG1048" s="15">
        <v>85.35</v>
      </c>
      <c r="BH1048" s="15">
        <v>80.69</v>
      </c>
      <c r="BI1048" s="71"/>
      <c r="BM1048" s="15">
        <v>35.450000000000003</v>
      </c>
      <c r="BO1048" s="15">
        <v>56</v>
      </c>
      <c r="BP1048" s="15">
        <v>164</v>
      </c>
      <c r="BQ1048" s="71"/>
      <c r="BS1048" s="15">
        <v>218.77</v>
      </c>
      <c r="BT1048" s="15">
        <v>146.74</v>
      </c>
      <c r="BV1048" s="15">
        <v>161.06</v>
      </c>
      <c r="BW1048" s="15">
        <v>89.3</v>
      </c>
      <c r="BX1048" s="15">
        <v>93.41</v>
      </c>
      <c r="BY1048" s="15">
        <v>125</v>
      </c>
      <c r="BZ1048" s="15">
        <v>113</v>
      </c>
      <c r="CA1048" s="71"/>
      <c r="CD1048" s="71"/>
      <c r="CE1048" s="71"/>
      <c r="CF1048" s="71"/>
      <c r="CG1048" s="71"/>
      <c r="CH1048" s="15">
        <v>82</v>
      </c>
      <c r="CI1048" s="71"/>
      <c r="CM1048" s="15">
        <v>32.04</v>
      </c>
      <c r="CO1048" s="15">
        <v>51</v>
      </c>
      <c r="CP1048" s="15">
        <v>147</v>
      </c>
      <c r="CQ1048" s="71"/>
      <c r="CR1048" s="71"/>
      <c r="CS1048" s="75"/>
      <c r="CT1048" s="75"/>
    </row>
    <row r="1049" spans="1:98">
      <c r="A1049" s="71">
        <v>40894</v>
      </c>
      <c r="B1049" s="16">
        <v>133.21</v>
      </c>
      <c r="C1049" s="16">
        <v>133.56</v>
      </c>
      <c r="D1049" s="71"/>
      <c r="G1049" s="71"/>
      <c r="I1049" s="16">
        <v>108.07</v>
      </c>
      <c r="K1049" s="16">
        <v>109.51</v>
      </c>
      <c r="L1049" s="71"/>
      <c r="M1049" s="71"/>
      <c r="N1049" s="15">
        <v>174</v>
      </c>
      <c r="O1049" s="15">
        <v>253.57</v>
      </c>
      <c r="P1049" s="15">
        <v>75.23</v>
      </c>
      <c r="Q1049" s="15">
        <v>32.520000000000003</v>
      </c>
      <c r="R1049" s="71"/>
      <c r="S1049" s="71"/>
      <c r="T1049" s="71"/>
      <c r="U1049" s="71"/>
      <c r="V1049" s="15">
        <v>235</v>
      </c>
      <c r="W1049" s="15">
        <v>146.68</v>
      </c>
      <c r="X1049" s="71"/>
      <c r="Y1049" s="71"/>
      <c r="Z1049" s="71"/>
      <c r="AA1049" s="71"/>
      <c r="AC1049" s="71"/>
      <c r="AD1049" s="15">
        <v>161</v>
      </c>
      <c r="BE1049" s="71"/>
      <c r="BF1049" s="71"/>
      <c r="BG1049" s="15">
        <v>79.36</v>
      </c>
      <c r="BH1049" s="15">
        <v>77.69</v>
      </c>
      <c r="BI1049" s="71"/>
      <c r="BM1049" s="15">
        <v>31.33</v>
      </c>
      <c r="BO1049" s="15">
        <v>55.49</v>
      </c>
      <c r="BP1049" s="15">
        <v>161.5</v>
      </c>
      <c r="BQ1049" s="71"/>
      <c r="BS1049" s="15">
        <v>218</v>
      </c>
      <c r="BT1049" s="15">
        <v>146.66999999999999</v>
      </c>
      <c r="BW1049" s="15">
        <v>84</v>
      </c>
      <c r="BX1049" s="15">
        <v>85.48</v>
      </c>
      <c r="BY1049" s="15">
        <v>121.53</v>
      </c>
      <c r="BZ1049" s="15">
        <v>105.71</v>
      </c>
      <c r="CA1049" s="71"/>
      <c r="CD1049" s="71"/>
      <c r="CE1049" s="71"/>
      <c r="CF1049" s="71"/>
      <c r="CG1049" s="71"/>
      <c r="CH1049" s="15">
        <v>74.7</v>
      </c>
      <c r="CI1049" s="71"/>
      <c r="CM1049" s="15">
        <v>51</v>
      </c>
      <c r="CN1049" s="15">
        <v>75</v>
      </c>
      <c r="CO1049" s="15">
        <v>85</v>
      </c>
      <c r="CP1049" s="15">
        <v>148</v>
      </c>
      <c r="CQ1049" s="71"/>
      <c r="CR1049" s="71"/>
      <c r="CS1049" s="75"/>
      <c r="CT1049" s="75"/>
    </row>
    <row r="1050" spans="1:98">
      <c r="A1050" s="71">
        <v>40901</v>
      </c>
      <c r="B1050" s="16">
        <v>112.33</v>
      </c>
      <c r="C1050" s="16">
        <v>113.5</v>
      </c>
      <c r="D1050" s="71"/>
      <c r="G1050" s="71"/>
      <c r="I1050" s="16">
        <v>101.83</v>
      </c>
      <c r="K1050" s="16">
        <v>103.19</v>
      </c>
      <c r="L1050" s="71"/>
      <c r="M1050" s="71"/>
      <c r="P1050" s="15">
        <v>75.209999999999994</v>
      </c>
      <c r="Q1050" s="15">
        <v>32.85</v>
      </c>
      <c r="R1050" s="71"/>
      <c r="S1050" s="71"/>
      <c r="T1050" s="71"/>
      <c r="U1050" s="71"/>
      <c r="V1050" s="15">
        <v>228</v>
      </c>
      <c r="W1050" s="15">
        <v>147.15</v>
      </c>
      <c r="X1050" s="71"/>
      <c r="Y1050" s="71"/>
      <c r="Z1050" s="71"/>
      <c r="AA1050" s="71"/>
      <c r="AC1050" s="71"/>
      <c r="AD1050" s="15">
        <v>158.44999999999999</v>
      </c>
      <c r="BE1050" s="71"/>
      <c r="BF1050" s="71"/>
      <c r="BG1050" s="15">
        <v>83</v>
      </c>
      <c r="BH1050" s="15">
        <v>75.47</v>
      </c>
      <c r="BI1050" s="71"/>
      <c r="BM1050" s="15">
        <v>34</v>
      </c>
      <c r="BN1050" s="15">
        <v>44.4</v>
      </c>
      <c r="BO1050" s="15">
        <v>54.22</v>
      </c>
      <c r="BP1050" s="15">
        <v>151.13</v>
      </c>
      <c r="BQ1050" s="71"/>
      <c r="BS1050" s="15">
        <v>219</v>
      </c>
      <c r="BT1050" s="15">
        <v>147</v>
      </c>
      <c r="BV1050" s="15">
        <v>162</v>
      </c>
      <c r="BW1050" s="15">
        <v>84</v>
      </c>
      <c r="BX1050" s="15">
        <v>81.99</v>
      </c>
      <c r="BZ1050" s="15">
        <v>105.07</v>
      </c>
      <c r="CA1050" s="71"/>
      <c r="CD1050" s="71"/>
      <c r="CE1050" s="71"/>
      <c r="CF1050" s="71"/>
      <c r="CG1050" s="71"/>
      <c r="CH1050" s="15">
        <v>76.66</v>
      </c>
      <c r="CI1050" s="71"/>
      <c r="CM1050" s="15">
        <v>51.5</v>
      </c>
      <c r="CN1050" s="15">
        <v>88</v>
      </c>
      <c r="CP1050" s="15">
        <v>149.87</v>
      </c>
      <c r="CQ1050" s="71"/>
      <c r="CR1050" s="71"/>
      <c r="CS1050" s="75"/>
      <c r="CT1050" s="75"/>
    </row>
    <row r="1051" spans="1:98">
      <c r="A1051" s="71">
        <v>40908</v>
      </c>
      <c r="B1051" s="16">
        <v>110.74</v>
      </c>
      <c r="C1051" s="16">
        <v>107</v>
      </c>
      <c r="D1051" s="71"/>
      <c r="G1051" s="71"/>
      <c r="I1051" s="16">
        <v>100.25</v>
      </c>
      <c r="K1051" s="16">
        <v>102.25</v>
      </c>
      <c r="L1051" s="71"/>
      <c r="M1051" s="71"/>
      <c r="N1051" s="15">
        <v>181</v>
      </c>
      <c r="P1051" s="15">
        <v>76</v>
      </c>
      <c r="Q1051" s="15">
        <v>32.82</v>
      </c>
      <c r="R1051" s="71"/>
      <c r="S1051" s="71"/>
      <c r="T1051" s="71"/>
      <c r="U1051" s="71"/>
      <c r="V1051" s="15">
        <v>228</v>
      </c>
      <c r="W1051" s="15">
        <v>147.36000000000001</v>
      </c>
      <c r="X1051" s="71"/>
      <c r="Y1051" s="71"/>
      <c r="Z1051" s="71"/>
      <c r="AA1051" s="71"/>
      <c r="AC1051" s="71"/>
      <c r="AD1051" s="15">
        <v>140</v>
      </c>
      <c r="AF1051" s="15">
        <v>125.12</v>
      </c>
      <c r="BE1051" s="71"/>
      <c r="BF1051" s="71"/>
      <c r="BG1051" s="15">
        <v>83</v>
      </c>
      <c r="BH1051" s="15">
        <v>74.569999999999993</v>
      </c>
      <c r="BI1051" s="71"/>
      <c r="BO1051" s="15">
        <v>54.4</v>
      </c>
      <c r="BP1051" s="15">
        <v>60</v>
      </c>
      <c r="BQ1051" s="71"/>
      <c r="BT1051" s="15">
        <v>147.05000000000001</v>
      </c>
      <c r="BW1051" s="15">
        <v>84</v>
      </c>
      <c r="BX1051" s="15">
        <v>82.69</v>
      </c>
      <c r="BZ1051" s="15">
        <v>104</v>
      </c>
      <c r="CA1051" s="71"/>
      <c r="CD1051" s="71"/>
      <c r="CE1051" s="71"/>
      <c r="CF1051" s="71"/>
      <c r="CG1051" s="71"/>
      <c r="CH1051" s="15">
        <v>77</v>
      </c>
      <c r="CI1051" s="71"/>
      <c r="CM1051" s="15">
        <v>51</v>
      </c>
      <c r="CO1051" s="15">
        <v>100</v>
      </c>
      <c r="CP1051" s="15">
        <v>148.34</v>
      </c>
      <c r="CQ1051" s="71"/>
      <c r="CR1051" s="71"/>
      <c r="CS1051" s="75"/>
      <c r="CT1051" s="75"/>
    </row>
    <row r="1052" spans="1:98">
      <c r="A1052" s="71">
        <v>40915</v>
      </c>
      <c r="B1052" s="16">
        <v>110.6</v>
      </c>
      <c r="C1052" s="16">
        <v>111.79</v>
      </c>
      <c r="D1052" s="71"/>
      <c r="G1052" s="71"/>
      <c r="I1052" s="16">
        <v>101.15</v>
      </c>
      <c r="K1052" s="16">
        <v>101.27</v>
      </c>
      <c r="L1052" s="71"/>
      <c r="M1052" s="71"/>
      <c r="N1052" s="15">
        <v>181.29</v>
      </c>
      <c r="O1052" s="15">
        <v>243</v>
      </c>
      <c r="P1052" s="15">
        <v>73.91</v>
      </c>
      <c r="Q1052" s="15">
        <v>32.64</v>
      </c>
      <c r="R1052" s="71"/>
      <c r="S1052" s="71"/>
      <c r="T1052" s="71"/>
      <c r="U1052" s="71"/>
      <c r="V1052" s="15">
        <v>218</v>
      </c>
      <c r="W1052" s="15">
        <v>147.87</v>
      </c>
      <c r="X1052" s="71"/>
      <c r="Y1052" s="71"/>
      <c r="Z1052" s="71"/>
      <c r="AA1052" s="71"/>
      <c r="AC1052" s="71"/>
      <c r="AD1052" s="15">
        <v>143</v>
      </c>
      <c r="AE1052" s="15">
        <v>118</v>
      </c>
      <c r="BD1052" s="15">
        <v>240</v>
      </c>
      <c r="BE1052" s="71"/>
      <c r="BF1052" s="71"/>
      <c r="BG1052" s="15">
        <v>83</v>
      </c>
      <c r="BH1052" s="15">
        <v>75</v>
      </c>
      <c r="BI1052" s="71"/>
      <c r="BM1052" s="15">
        <v>35.22</v>
      </c>
      <c r="BN1052" s="15">
        <v>45</v>
      </c>
      <c r="BO1052" s="15">
        <v>54.22</v>
      </c>
      <c r="BQ1052" s="71"/>
      <c r="BT1052" s="15">
        <v>147.05000000000001</v>
      </c>
      <c r="BW1052" s="15">
        <v>83.33</v>
      </c>
      <c r="BX1052" s="15">
        <v>78.34</v>
      </c>
      <c r="BY1052" s="15">
        <v>123</v>
      </c>
      <c r="BZ1052" s="15">
        <v>104.4</v>
      </c>
      <c r="CA1052" s="71"/>
      <c r="CD1052" s="71"/>
      <c r="CE1052" s="71"/>
      <c r="CF1052" s="71"/>
      <c r="CG1052" s="71"/>
      <c r="CH1052" s="15">
        <v>74.67</v>
      </c>
      <c r="CI1052" s="71"/>
      <c r="CJ1052" s="15">
        <v>34</v>
      </c>
      <c r="CM1052" s="15">
        <v>51.94</v>
      </c>
      <c r="CO1052" s="15">
        <v>95</v>
      </c>
      <c r="CQ1052" s="71"/>
      <c r="CR1052" s="71"/>
      <c r="CS1052" s="75"/>
      <c r="CT1052" s="75"/>
    </row>
    <row r="1053" spans="1:98">
      <c r="A1053" s="71">
        <v>40922</v>
      </c>
      <c r="B1053" s="16">
        <v>108.3</v>
      </c>
      <c r="C1053" s="16">
        <v>109.04</v>
      </c>
      <c r="D1053" s="71"/>
      <c r="G1053" s="71"/>
      <c r="I1053" s="16">
        <v>97.67</v>
      </c>
      <c r="K1053" s="16">
        <v>95.71</v>
      </c>
      <c r="L1053" s="71"/>
      <c r="M1053" s="71"/>
      <c r="N1053" s="15">
        <v>162.52000000000001</v>
      </c>
      <c r="P1053" s="15">
        <v>73.239999999999995</v>
      </c>
      <c r="Q1053" s="15">
        <v>32.799999999999997</v>
      </c>
      <c r="R1053" s="71"/>
      <c r="S1053" s="71"/>
      <c r="T1053" s="71"/>
      <c r="U1053" s="71"/>
      <c r="W1053" s="15">
        <v>147.12</v>
      </c>
      <c r="X1053" s="71"/>
      <c r="Y1053" s="71"/>
      <c r="Z1053" s="71"/>
      <c r="AA1053" s="71"/>
      <c r="AC1053" s="71"/>
      <c r="AD1053" s="15">
        <v>135.43</v>
      </c>
      <c r="AE1053" s="15">
        <v>120</v>
      </c>
      <c r="BD1053" s="15">
        <v>235</v>
      </c>
      <c r="BE1053" s="71"/>
      <c r="BF1053" s="71"/>
      <c r="BG1053" s="15">
        <v>83</v>
      </c>
      <c r="BH1053" s="15">
        <v>74.760000000000005</v>
      </c>
      <c r="BI1053" s="71"/>
      <c r="BM1053" s="15">
        <v>33</v>
      </c>
      <c r="BN1053" s="15">
        <v>49.52</v>
      </c>
      <c r="BO1053" s="15">
        <v>53.07</v>
      </c>
      <c r="BP1053" s="15">
        <v>123</v>
      </c>
      <c r="BQ1053" s="71"/>
      <c r="BR1053" s="15">
        <v>207</v>
      </c>
      <c r="BS1053" s="15">
        <v>202.21</v>
      </c>
      <c r="BT1053" s="15">
        <v>146.84</v>
      </c>
      <c r="BV1053" s="15">
        <v>157</v>
      </c>
      <c r="BW1053" s="15">
        <v>84</v>
      </c>
      <c r="BX1053" s="15">
        <v>73.81</v>
      </c>
      <c r="BZ1053" s="15">
        <v>101</v>
      </c>
      <c r="CA1053" s="71"/>
      <c r="CD1053" s="71"/>
      <c r="CE1053" s="71"/>
      <c r="CF1053" s="71"/>
      <c r="CG1053" s="71"/>
      <c r="CH1053" s="15">
        <v>70.5</v>
      </c>
      <c r="CI1053" s="71"/>
      <c r="CJ1053" s="15">
        <v>36</v>
      </c>
      <c r="CM1053" s="15">
        <v>51</v>
      </c>
      <c r="CN1053" s="15">
        <v>70.8</v>
      </c>
      <c r="CO1053" s="15">
        <v>96.5</v>
      </c>
      <c r="CP1053" s="15">
        <v>148</v>
      </c>
      <c r="CQ1053" s="71"/>
      <c r="CR1053" s="71"/>
      <c r="CS1053" s="75"/>
      <c r="CT1053" s="75"/>
    </row>
    <row r="1054" spans="1:98">
      <c r="A1054" s="71">
        <v>40929</v>
      </c>
      <c r="B1054" s="16">
        <v>107.03</v>
      </c>
      <c r="C1054" s="16">
        <v>106.11</v>
      </c>
      <c r="D1054" s="71"/>
      <c r="G1054" s="71"/>
      <c r="I1054" s="16">
        <v>98.04</v>
      </c>
      <c r="K1054" s="16">
        <v>97.14</v>
      </c>
      <c r="L1054" s="71"/>
      <c r="M1054" s="71"/>
      <c r="N1054" s="15">
        <v>170.67</v>
      </c>
      <c r="P1054" s="15">
        <v>73.84</v>
      </c>
      <c r="Q1054" s="15">
        <v>32.28</v>
      </c>
      <c r="R1054" s="71"/>
      <c r="S1054" s="71"/>
      <c r="T1054" s="71"/>
      <c r="U1054" s="71"/>
      <c r="V1054" s="15">
        <v>202</v>
      </c>
      <c r="W1054" s="15">
        <v>147.08000000000001</v>
      </c>
      <c r="X1054" s="71"/>
      <c r="Y1054" s="71"/>
      <c r="Z1054" s="71"/>
      <c r="AA1054" s="71"/>
      <c r="AC1054" s="71"/>
      <c r="AD1054" s="15">
        <v>130.27000000000001</v>
      </c>
      <c r="AE1054" s="15">
        <v>116</v>
      </c>
      <c r="AF1054" s="15">
        <v>125.29</v>
      </c>
      <c r="BE1054" s="71"/>
      <c r="BF1054" s="71"/>
      <c r="BG1054" s="15">
        <v>83</v>
      </c>
      <c r="BH1054" s="15">
        <v>75.41</v>
      </c>
      <c r="BI1054" s="71"/>
      <c r="BM1054" s="15">
        <v>31</v>
      </c>
      <c r="BN1054" s="15">
        <v>43</v>
      </c>
      <c r="BO1054" s="15">
        <v>52.85</v>
      </c>
      <c r="BQ1054" s="71"/>
      <c r="BR1054" s="15">
        <v>200</v>
      </c>
      <c r="BT1054" s="15">
        <v>146.09</v>
      </c>
      <c r="BW1054" s="15">
        <v>84.54</v>
      </c>
      <c r="BX1054" s="15">
        <v>73.41</v>
      </c>
      <c r="BY1054" s="15">
        <v>123.8</v>
      </c>
      <c r="BZ1054" s="15">
        <v>101.08</v>
      </c>
      <c r="CA1054" s="71"/>
      <c r="CD1054" s="71"/>
      <c r="CE1054" s="71"/>
      <c r="CF1054" s="71"/>
      <c r="CG1054" s="71"/>
      <c r="CH1054" s="15">
        <v>69.650000000000006</v>
      </c>
      <c r="CI1054" s="71"/>
      <c r="CJ1054" s="15">
        <v>33.33</v>
      </c>
      <c r="CM1054" s="15">
        <v>54.18</v>
      </c>
      <c r="CN1054" s="15">
        <v>73.5</v>
      </c>
      <c r="CO1054" s="15">
        <v>96.5</v>
      </c>
      <c r="CP1054" s="15">
        <v>147</v>
      </c>
      <c r="CQ1054" s="71"/>
      <c r="CR1054" s="71"/>
      <c r="CS1054" s="75"/>
      <c r="CT1054" s="75"/>
    </row>
    <row r="1055" spans="1:98">
      <c r="A1055" s="71">
        <v>40936</v>
      </c>
      <c r="B1055" s="16">
        <v>107.41</v>
      </c>
      <c r="C1055" s="16">
        <v>106.67</v>
      </c>
      <c r="D1055" s="71"/>
      <c r="G1055" s="71"/>
      <c r="I1055" s="16">
        <v>98.73</v>
      </c>
      <c r="K1055" s="16">
        <v>97.29</v>
      </c>
      <c r="L1055" s="71"/>
      <c r="M1055" s="71"/>
      <c r="O1055" s="15">
        <v>217.75</v>
      </c>
      <c r="P1055" s="15">
        <v>73.599999999999994</v>
      </c>
      <c r="Q1055" s="15">
        <v>31.67</v>
      </c>
      <c r="R1055" s="71"/>
      <c r="S1055" s="71"/>
      <c r="T1055" s="71"/>
      <c r="U1055" s="71"/>
      <c r="V1055" s="15">
        <v>198.91</v>
      </c>
      <c r="W1055" s="15">
        <v>147</v>
      </c>
      <c r="X1055" s="71"/>
      <c r="Y1055" s="71"/>
      <c r="Z1055" s="71"/>
      <c r="AA1055" s="71"/>
      <c r="AC1055" s="71"/>
      <c r="AD1055" s="15">
        <v>125</v>
      </c>
      <c r="AF1055" s="15">
        <v>124.9</v>
      </c>
      <c r="BE1055" s="71"/>
      <c r="BF1055" s="71"/>
      <c r="BG1055" s="15">
        <v>83</v>
      </c>
      <c r="BH1055" s="15">
        <v>77</v>
      </c>
      <c r="BI1055" s="71"/>
      <c r="BN1055" s="15">
        <v>43</v>
      </c>
      <c r="BO1055" s="15">
        <v>51.32</v>
      </c>
      <c r="BP1055" s="15">
        <v>128.66999999999999</v>
      </c>
      <c r="BQ1055" s="71"/>
      <c r="BR1055" s="15">
        <v>199</v>
      </c>
      <c r="BT1055" s="15">
        <v>147.80000000000001</v>
      </c>
      <c r="BW1055" s="15">
        <v>84</v>
      </c>
      <c r="BX1055" s="15">
        <v>74.17</v>
      </c>
      <c r="BY1055" s="15">
        <v>123.77</v>
      </c>
      <c r="BZ1055" s="15">
        <v>100.91</v>
      </c>
      <c r="CA1055" s="71"/>
      <c r="CD1055" s="71"/>
      <c r="CE1055" s="71"/>
      <c r="CF1055" s="71"/>
      <c r="CG1055" s="71"/>
      <c r="CH1055" s="15">
        <v>66</v>
      </c>
      <c r="CI1055" s="71"/>
      <c r="CM1055" s="15">
        <v>51</v>
      </c>
      <c r="CQ1055" s="71"/>
      <c r="CR1055" s="71"/>
      <c r="CS1055" s="75"/>
      <c r="CT1055" s="75"/>
    </row>
    <row r="1056" spans="1:98">
      <c r="A1056" s="71">
        <v>40943</v>
      </c>
      <c r="B1056" s="16">
        <v>106.71</v>
      </c>
      <c r="C1056" s="16">
        <v>106.35</v>
      </c>
      <c r="D1056" s="71"/>
      <c r="G1056" s="71"/>
      <c r="I1056" s="16">
        <v>95.92</v>
      </c>
      <c r="K1056" s="16">
        <v>96.42</v>
      </c>
      <c r="L1056" s="71"/>
      <c r="M1056" s="71"/>
      <c r="N1056" s="15">
        <v>158.35</v>
      </c>
      <c r="O1056" s="15">
        <v>209.33</v>
      </c>
      <c r="P1056" s="15">
        <v>72.709999999999994</v>
      </c>
      <c r="Q1056" s="15">
        <v>31.5</v>
      </c>
      <c r="R1056" s="71"/>
      <c r="S1056" s="71"/>
      <c r="T1056" s="71"/>
      <c r="U1056" s="71"/>
      <c r="W1056" s="15">
        <v>145.94999999999999</v>
      </c>
      <c r="X1056" s="71"/>
      <c r="Y1056" s="71"/>
      <c r="Z1056" s="71"/>
      <c r="AA1056" s="71"/>
      <c r="AC1056" s="71"/>
      <c r="AF1056" s="15">
        <v>132</v>
      </c>
      <c r="BE1056" s="71"/>
      <c r="BF1056" s="71"/>
      <c r="BG1056" s="15">
        <v>83</v>
      </c>
      <c r="BH1056" s="15">
        <v>73.430000000000007</v>
      </c>
      <c r="BI1056" s="71"/>
      <c r="BM1056" s="15">
        <v>32.24</v>
      </c>
      <c r="BN1056" s="15">
        <v>43</v>
      </c>
      <c r="BO1056" s="15">
        <v>51.3</v>
      </c>
      <c r="BQ1056" s="71"/>
      <c r="BS1056" s="15">
        <v>190</v>
      </c>
      <c r="BT1056" s="15">
        <v>146.79</v>
      </c>
      <c r="BV1056" s="15">
        <v>157</v>
      </c>
      <c r="BW1056" s="15">
        <v>84</v>
      </c>
      <c r="BX1056" s="15">
        <v>72.09</v>
      </c>
      <c r="BZ1056" s="15">
        <v>101</v>
      </c>
      <c r="CA1056" s="71"/>
      <c r="CD1056" s="71"/>
      <c r="CE1056" s="71"/>
      <c r="CF1056" s="71"/>
      <c r="CG1056" s="71"/>
      <c r="CH1056" s="15">
        <v>68.67</v>
      </c>
      <c r="CI1056" s="71"/>
      <c r="CM1056" s="15">
        <v>50</v>
      </c>
      <c r="CN1056" s="15">
        <v>70.5</v>
      </c>
      <c r="CO1056" s="15">
        <v>89</v>
      </c>
      <c r="CQ1056" s="71"/>
      <c r="CR1056" s="71"/>
      <c r="CS1056" s="75"/>
      <c r="CT1056" s="75"/>
    </row>
    <row r="1057" spans="1:98">
      <c r="A1057" s="71">
        <v>40950</v>
      </c>
      <c r="B1057" s="16">
        <v>106.36</v>
      </c>
      <c r="C1057" s="16">
        <v>105.58</v>
      </c>
      <c r="D1057" s="71"/>
      <c r="G1057" s="71"/>
      <c r="I1057" s="16">
        <v>98.07</v>
      </c>
      <c r="K1057" s="16">
        <v>98.12</v>
      </c>
      <c r="L1057" s="71"/>
      <c r="M1057" s="71"/>
      <c r="N1057" s="15">
        <v>158.72999999999999</v>
      </c>
      <c r="O1057" s="15">
        <v>209</v>
      </c>
      <c r="P1057" s="15">
        <v>73.430000000000007</v>
      </c>
      <c r="Q1057" s="15">
        <v>32.619999999999997</v>
      </c>
      <c r="R1057" s="71"/>
      <c r="S1057" s="71"/>
      <c r="T1057" s="71"/>
      <c r="U1057" s="71"/>
      <c r="V1057" s="15">
        <v>188</v>
      </c>
      <c r="W1057" s="15">
        <v>147.27000000000001</v>
      </c>
      <c r="X1057" s="71"/>
      <c r="Y1057" s="71"/>
      <c r="Z1057" s="71"/>
      <c r="AA1057" s="71"/>
      <c r="AC1057" s="71"/>
      <c r="AD1057" s="15">
        <v>118</v>
      </c>
      <c r="AE1057" s="15">
        <v>111</v>
      </c>
      <c r="AF1057" s="15">
        <v>126.86</v>
      </c>
      <c r="BD1057" s="15">
        <v>208.33</v>
      </c>
      <c r="BE1057" s="71"/>
      <c r="BF1057" s="71"/>
      <c r="BG1057" s="15">
        <v>79</v>
      </c>
      <c r="BH1057" s="15">
        <v>74.319999999999993</v>
      </c>
      <c r="BI1057" s="71"/>
      <c r="BM1057" s="15">
        <v>31.71</v>
      </c>
      <c r="BN1057" s="15">
        <v>43</v>
      </c>
      <c r="BO1057" s="15">
        <v>50.62</v>
      </c>
      <c r="BP1057" s="15">
        <v>117.29</v>
      </c>
      <c r="BQ1057" s="71"/>
      <c r="BR1057" s="15">
        <v>181</v>
      </c>
      <c r="BS1057" s="15">
        <v>186</v>
      </c>
      <c r="BT1057" s="15">
        <v>146.59</v>
      </c>
      <c r="BV1057" s="15">
        <v>137</v>
      </c>
      <c r="BW1057" s="15">
        <v>79</v>
      </c>
      <c r="BX1057" s="15">
        <v>71.12</v>
      </c>
      <c r="BY1057" s="15">
        <v>120.43</v>
      </c>
      <c r="BZ1057" s="15">
        <v>99.31</v>
      </c>
      <c r="CA1057" s="71"/>
      <c r="CD1057" s="71"/>
      <c r="CE1057" s="71"/>
      <c r="CF1057" s="71"/>
      <c r="CG1057" s="71"/>
      <c r="CH1057" s="15">
        <v>72.400000000000006</v>
      </c>
      <c r="CI1057" s="71"/>
      <c r="CJ1057" s="15">
        <v>31.08</v>
      </c>
      <c r="CM1057" s="15">
        <v>50.5</v>
      </c>
      <c r="CN1057" s="15">
        <v>68.38</v>
      </c>
      <c r="CO1057" s="15">
        <v>95</v>
      </c>
      <c r="CQ1057" s="71"/>
      <c r="CR1057" s="71"/>
      <c r="CS1057" s="75"/>
      <c r="CT1057" s="75"/>
    </row>
    <row r="1058" spans="1:98">
      <c r="A1058" s="71">
        <v>40957</v>
      </c>
      <c r="B1058" s="16">
        <v>106.56</v>
      </c>
      <c r="C1058" s="16">
        <v>105.27</v>
      </c>
      <c r="D1058" s="71"/>
      <c r="G1058" s="71"/>
      <c r="I1058" s="16">
        <v>100.9</v>
      </c>
      <c r="K1058" s="16">
        <v>100.07</v>
      </c>
      <c r="L1058" s="71"/>
      <c r="M1058" s="71"/>
      <c r="N1058" s="15">
        <v>169.65</v>
      </c>
      <c r="O1058" s="15">
        <v>203.52</v>
      </c>
      <c r="P1058" s="15">
        <v>71.88</v>
      </c>
      <c r="Q1058" s="15">
        <v>32.46</v>
      </c>
      <c r="R1058" s="71"/>
      <c r="S1058" s="71"/>
      <c r="T1058" s="71"/>
      <c r="U1058" s="71"/>
      <c r="V1058" s="15">
        <v>187</v>
      </c>
      <c r="W1058" s="15">
        <v>146.41</v>
      </c>
      <c r="X1058" s="71"/>
      <c r="Y1058" s="71"/>
      <c r="Z1058" s="71"/>
      <c r="AA1058" s="71"/>
      <c r="AC1058" s="71"/>
      <c r="AD1058" s="15">
        <v>110</v>
      </c>
      <c r="AE1058" s="15">
        <v>104.68</v>
      </c>
      <c r="BD1058" s="15">
        <v>200.11</v>
      </c>
      <c r="BE1058" s="71"/>
      <c r="BF1058" s="71"/>
      <c r="BG1058" s="15">
        <v>78</v>
      </c>
      <c r="BH1058" s="15">
        <v>74.87</v>
      </c>
      <c r="BI1058" s="71"/>
      <c r="BM1058" s="15">
        <v>32.369999999999997</v>
      </c>
      <c r="BN1058" s="15">
        <v>42.65</v>
      </c>
      <c r="BO1058" s="15">
        <v>50.56</v>
      </c>
      <c r="BP1058" s="15">
        <v>112.67</v>
      </c>
      <c r="BQ1058" s="71"/>
      <c r="BR1058" s="15">
        <v>185</v>
      </c>
      <c r="BS1058" s="15">
        <v>188</v>
      </c>
      <c r="BT1058" s="15">
        <v>146.63999999999999</v>
      </c>
      <c r="BW1058" s="15">
        <v>77.540000000000006</v>
      </c>
      <c r="BX1058" s="15">
        <v>69.7</v>
      </c>
      <c r="BY1058" s="15">
        <v>123</v>
      </c>
      <c r="BZ1058" s="15">
        <v>99</v>
      </c>
      <c r="CA1058" s="71"/>
      <c r="CD1058" s="71"/>
      <c r="CE1058" s="71"/>
      <c r="CF1058" s="71"/>
      <c r="CG1058" s="71"/>
      <c r="CH1058" s="15">
        <v>71.819999999999993</v>
      </c>
      <c r="CI1058" s="71"/>
      <c r="CJ1058" s="15">
        <v>32.049999999999997</v>
      </c>
      <c r="CN1058" s="15">
        <v>65</v>
      </c>
      <c r="CO1058" s="15">
        <v>95.87</v>
      </c>
      <c r="CP1058" s="15">
        <v>147.27000000000001</v>
      </c>
      <c r="CQ1058" s="71"/>
      <c r="CR1058" s="71"/>
      <c r="CS1058" s="75"/>
      <c r="CT1058" s="75"/>
    </row>
    <row r="1059" spans="1:98">
      <c r="A1059" s="71">
        <v>40964</v>
      </c>
      <c r="B1059" s="16">
        <v>106.37</v>
      </c>
      <c r="C1059" s="16">
        <v>105.27</v>
      </c>
      <c r="D1059" s="71"/>
      <c r="G1059" s="71"/>
      <c r="I1059" s="16">
        <v>102</v>
      </c>
      <c r="K1059" s="16">
        <v>102.1</v>
      </c>
      <c r="L1059" s="71"/>
      <c r="M1059" s="71"/>
      <c r="N1059" s="15">
        <v>166</v>
      </c>
      <c r="O1059" s="15">
        <v>205</v>
      </c>
      <c r="P1059" s="15">
        <v>69.89</v>
      </c>
      <c r="Q1059" s="15">
        <v>32.11</v>
      </c>
      <c r="R1059" s="71"/>
      <c r="S1059" s="71"/>
      <c r="T1059" s="71"/>
      <c r="U1059" s="71"/>
      <c r="W1059" s="15">
        <v>146.05000000000001</v>
      </c>
      <c r="X1059" s="71"/>
      <c r="Y1059" s="71"/>
      <c r="Z1059" s="71"/>
      <c r="AA1059" s="71"/>
      <c r="AC1059" s="71"/>
      <c r="AD1059" s="15">
        <v>112</v>
      </c>
      <c r="AE1059" s="15">
        <v>109.71</v>
      </c>
      <c r="AF1059" s="15">
        <v>126</v>
      </c>
      <c r="BE1059" s="71"/>
      <c r="BF1059" s="71"/>
      <c r="BG1059" s="15">
        <v>75.67</v>
      </c>
      <c r="BH1059" s="15">
        <v>73.28</v>
      </c>
      <c r="BI1059" s="71"/>
      <c r="BM1059" s="15">
        <v>33</v>
      </c>
      <c r="BN1059" s="15">
        <v>70.39</v>
      </c>
      <c r="BO1059" s="15">
        <v>49.85</v>
      </c>
      <c r="BP1059" s="15">
        <v>112</v>
      </c>
      <c r="BQ1059" s="71"/>
      <c r="BS1059" s="15">
        <v>186.98</v>
      </c>
      <c r="BT1059" s="15">
        <v>146.55000000000001</v>
      </c>
      <c r="BV1059" s="15">
        <v>131.38</v>
      </c>
      <c r="BW1059" s="15">
        <v>72</v>
      </c>
      <c r="BX1059" s="15">
        <v>64.36</v>
      </c>
      <c r="BY1059" s="15">
        <v>122</v>
      </c>
      <c r="BZ1059" s="15">
        <v>97.4</v>
      </c>
      <c r="CA1059" s="71"/>
      <c r="CD1059" s="71"/>
      <c r="CE1059" s="71"/>
      <c r="CF1059" s="71"/>
      <c r="CG1059" s="71"/>
      <c r="CH1059" s="15">
        <v>71.8</v>
      </c>
      <c r="CI1059" s="71"/>
      <c r="CJ1059" s="15">
        <v>32.659999999999997</v>
      </c>
      <c r="CM1059" s="15">
        <v>52.38</v>
      </c>
      <c r="CN1059" s="15">
        <v>63.25</v>
      </c>
      <c r="CO1059" s="15">
        <v>97</v>
      </c>
      <c r="CP1059" s="15">
        <v>146.4</v>
      </c>
      <c r="CQ1059" s="71"/>
      <c r="CR1059" s="71"/>
      <c r="CS1059" s="75"/>
      <c r="CT1059" s="75"/>
    </row>
    <row r="1060" spans="1:98">
      <c r="A1060" s="71">
        <v>40971</v>
      </c>
      <c r="B1060" s="16">
        <v>107.1</v>
      </c>
      <c r="C1060" s="16">
        <v>106.04</v>
      </c>
      <c r="D1060" s="71"/>
      <c r="G1060" s="71"/>
      <c r="I1060" s="16">
        <v>101.52</v>
      </c>
      <c r="K1060" s="16">
        <v>101.44</v>
      </c>
      <c r="L1060" s="71"/>
      <c r="M1060" s="71"/>
      <c r="O1060" s="15">
        <v>208.6</v>
      </c>
      <c r="P1060" s="15">
        <v>69.13</v>
      </c>
      <c r="Q1060" s="15">
        <v>32.06</v>
      </c>
      <c r="R1060" s="71"/>
      <c r="S1060" s="71"/>
      <c r="T1060" s="71"/>
      <c r="U1060" s="71"/>
      <c r="V1060" s="15">
        <v>186</v>
      </c>
      <c r="W1060" s="15">
        <v>144.97</v>
      </c>
      <c r="X1060" s="71"/>
      <c r="Y1060" s="71"/>
      <c r="Z1060" s="71"/>
      <c r="AA1060" s="71"/>
      <c r="AC1060" s="71"/>
      <c r="BD1060" s="15">
        <v>202.33</v>
      </c>
      <c r="BE1060" s="71"/>
      <c r="BF1060" s="71"/>
      <c r="BH1060" s="15">
        <v>73.52</v>
      </c>
      <c r="BI1060" s="71"/>
      <c r="BM1060" s="15">
        <v>31.43</v>
      </c>
      <c r="BO1060" s="15">
        <v>51.4</v>
      </c>
      <c r="BP1060" s="15">
        <v>108</v>
      </c>
      <c r="BQ1060" s="71"/>
      <c r="BR1060" s="15">
        <v>185</v>
      </c>
      <c r="BT1060" s="15">
        <v>146.61000000000001</v>
      </c>
      <c r="BW1060" s="15">
        <v>66</v>
      </c>
      <c r="BX1060" s="15">
        <v>65.73</v>
      </c>
      <c r="BZ1060" s="15">
        <v>98.79</v>
      </c>
      <c r="CA1060" s="71"/>
      <c r="CD1060" s="71"/>
      <c r="CE1060" s="71"/>
      <c r="CF1060" s="71"/>
      <c r="CG1060" s="71"/>
      <c r="CH1060" s="15">
        <v>68.69</v>
      </c>
      <c r="CI1060" s="71"/>
      <c r="CJ1060" s="15">
        <v>31.53</v>
      </c>
      <c r="CM1060" s="15">
        <v>56.2</v>
      </c>
      <c r="CN1060" s="15">
        <v>60.93</v>
      </c>
      <c r="CO1060" s="15">
        <v>96.1</v>
      </c>
      <c r="CQ1060" s="71"/>
      <c r="CR1060" s="71"/>
      <c r="CS1060" s="75"/>
      <c r="CT1060" s="75"/>
    </row>
    <row r="1061" spans="1:98">
      <c r="A1061" s="71">
        <v>40978</v>
      </c>
      <c r="B1061" s="16">
        <v>107.1</v>
      </c>
      <c r="C1061" s="16">
        <v>106.04</v>
      </c>
      <c r="D1061" s="71"/>
      <c r="G1061" s="71"/>
      <c r="I1061" s="16">
        <v>102</v>
      </c>
      <c r="K1061" s="16">
        <v>103.07</v>
      </c>
      <c r="L1061" s="71"/>
      <c r="M1061" s="71"/>
      <c r="N1061" s="15">
        <v>166</v>
      </c>
      <c r="O1061" s="15">
        <v>208.28</v>
      </c>
      <c r="P1061" s="15">
        <v>68.8</v>
      </c>
      <c r="Q1061" s="15">
        <v>32.409999999999997</v>
      </c>
      <c r="R1061" s="71"/>
      <c r="S1061" s="71"/>
      <c r="T1061" s="71"/>
      <c r="U1061" s="71"/>
      <c r="V1061" s="15">
        <v>188</v>
      </c>
      <c r="W1061" s="15">
        <v>144.57</v>
      </c>
      <c r="X1061" s="71"/>
      <c r="Y1061" s="71"/>
      <c r="Z1061" s="71"/>
      <c r="AA1061" s="71"/>
      <c r="AC1061" s="71"/>
      <c r="AD1061" s="15">
        <v>93.44</v>
      </c>
      <c r="AE1061" s="15">
        <v>115</v>
      </c>
      <c r="BD1061" s="15">
        <v>202.74</v>
      </c>
      <c r="BE1061" s="71"/>
      <c r="BF1061" s="71"/>
      <c r="BH1061" s="15">
        <v>72.739999999999995</v>
      </c>
      <c r="BI1061" s="71"/>
      <c r="BM1061" s="15">
        <v>33.5</v>
      </c>
      <c r="BN1061" s="15">
        <v>45.23</v>
      </c>
      <c r="BO1061" s="15">
        <v>51.55</v>
      </c>
      <c r="BQ1061" s="71"/>
      <c r="BS1061" s="15">
        <v>187.8</v>
      </c>
      <c r="BT1061" s="15">
        <v>141.88999999999999</v>
      </c>
      <c r="BV1061" s="15">
        <v>118</v>
      </c>
      <c r="BW1061" s="15">
        <v>65</v>
      </c>
      <c r="BX1061" s="15">
        <v>62.13</v>
      </c>
      <c r="BZ1061" s="15">
        <v>96.21</v>
      </c>
      <c r="CA1061" s="71"/>
      <c r="CD1061" s="71"/>
      <c r="CE1061" s="71"/>
      <c r="CF1061" s="71"/>
      <c r="CG1061" s="71"/>
      <c r="CH1061" s="15">
        <v>72.33</v>
      </c>
      <c r="CI1061" s="71"/>
      <c r="CM1061" s="15">
        <v>52</v>
      </c>
      <c r="CN1061" s="15">
        <v>62</v>
      </c>
      <c r="CO1061" s="15">
        <v>96.5</v>
      </c>
      <c r="CQ1061" s="71"/>
      <c r="CR1061" s="71"/>
      <c r="CS1061" s="75"/>
      <c r="CT1061" s="75"/>
    </row>
    <row r="1062" spans="1:98">
      <c r="A1062" s="71">
        <v>40985</v>
      </c>
      <c r="B1062" s="16">
        <v>107.2</v>
      </c>
      <c r="C1062" s="16">
        <v>106.04</v>
      </c>
      <c r="D1062" s="71"/>
      <c r="G1062" s="71"/>
      <c r="I1062" s="16">
        <v>102.33</v>
      </c>
      <c r="K1062" s="16">
        <v>104</v>
      </c>
      <c r="L1062" s="71"/>
      <c r="M1062" s="71"/>
      <c r="N1062" s="15">
        <v>166.17</v>
      </c>
      <c r="O1062" s="15">
        <v>207.5</v>
      </c>
      <c r="P1062" s="15">
        <v>69.05</v>
      </c>
      <c r="Q1062" s="15">
        <v>32.57</v>
      </c>
      <c r="R1062" s="71"/>
      <c r="S1062" s="71"/>
      <c r="T1062" s="71"/>
      <c r="U1062" s="71"/>
      <c r="W1062" s="15">
        <v>143.91</v>
      </c>
      <c r="X1062" s="71"/>
      <c r="Y1062" s="71"/>
      <c r="Z1062" s="71"/>
      <c r="AA1062" s="71"/>
      <c r="AC1062" s="71"/>
      <c r="AD1062" s="15">
        <v>96.8</v>
      </c>
      <c r="AE1062" s="15">
        <v>110</v>
      </c>
      <c r="AF1062" s="15">
        <v>128.52000000000001</v>
      </c>
      <c r="BD1062" s="15">
        <v>194</v>
      </c>
      <c r="BE1062" s="71"/>
      <c r="BF1062" s="71"/>
      <c r="BG1062" s="15">
        <v>73.5</v>
      </c>
      <c r="BH1062" s="15">
        <v>73.28</v>
      </c>
      <c r="BI1062" s="71"/>
      <c r="BM1062" s="15">
        <v>33.270000000000003</v>
      </c>
      <c r="BN1062" s="15">
        <v>46</v>
      </c>
      <c r="BO1062" s="15">
        <v>50.47</v>
      </c>
      <c r="BP1062" s="15">
        <v>110</v>
      </c>
      <c r="BQ1062" s="71"/>
      <c r="BR1062" s="15">
        <v>188</v>
      </c>
      <c r="BS1062" s="15">
        <v>185</v>
      </c>
      <c r="BT1062" s="15">
        <v>141.88999999999999</v>
      </c>
      <c r="BV1062" s="15">
        <v>115.65</v>
      </c>
      <c r="BW1062" s="15">
        <v>65</v>
      </c>
      <c r="BX1062" s="15">
        <v>59.93</v>
      </c>
      <c r="BY1062" s="15">
        <v>121</v>
      </c>
      <c r="BZ1062" s="15">
        <v>97</v>
      </c>
      <c r="CA1062" s="71"/>
      <c r="CD1062" s="71"/>
      <c r="CE1062" s="71"/>
      <c r="CF1062" s="71"/>
      <c r="CG1062" s="71"/>
      <c r="CH1062" s="15">
        <v>73.290000000000006</v>
      </c>
      <c r="CI1062" s="71"/>
      <c r="CM1062" s="15">
        <v>52.5</v>
      </c>
      <c r="CN1062" s="15">
        <v>55</v>
      </c>
      <c r="CO1062" s="15">
        <v>99.4</v>
      </c>
      <c r="CQ1062" s="71"/>
      <c r="CR1062" s="71"/>
      <c r="CS1062" s="75"/>
      <c r="CT1062" s="75"/>
    </row>
    <row r="1063" spans="1:98">
      <c r="A1063" s="71">
        <v>40992</v>
      </c>
      <c r="B1063" s="16">
        <v>113.38</v>
      </c>
      <c r="C1063" s="16">
        <v>113.79</v>
      </c>
      <c r="D1063" s="71"/>
      <c r="G1063" s="71"/>
      <c r="I1063" s="16">
        <v>104.5</v>
      </c>
      <c r="K1063" s="16">
        <v>104.5</v>
      </c>
      <c r="L1063" s="71"/>
      <c r="M1063" s="71"/>
      <c r="N1063" s="15">
        <v>159.97999999999999</v>
      </c>
      <c r="O1063" s="15">
        <v>202.09</v>
      </c>
      <c r="P1063" s="15">
        <v>68.83</v>
      </c>
      <c r="Q1063" s="15">
        <v>33.1</v>
      </c>
      <c r="R1063" s="71"/>
      <c r="S1063" s="71"/>
      <c r="T1063" s="71"/>
      <c r="U1063" s="71"/>
      <c r="V1063" s="15">
        <v>188</v>
      </c>
      <c r="W1063" s="15">
        <v>143.33000000000001</v>
      </c>
      <c r="X1063" s="71"/>
      <c r="Y1063" s="71"/>
      <c r="Z1063" s="71"/>
      <c r="AA1063" s="71"/>
      <c r="AC1063" s="71"/>
      <c r="AD1063" s="15">
        <v>94.74</v>
      </c>
      <c r="AF1063" s="15">
        <v>133</v>
      </c>
      <c r="BD1063" s="15">
        <v>200.45</v>
      </c>
      <c r="BE1063" s="71"/>
      <c r="BF1063" s="71"/>
      <c r="BG1063" s="15">
        <v>73.5</v>
      </c>
      <c r="BH1063" s="15">
        <v>72.31</v>
      </c>
      <c r="BI1063" s="71"/>
      <c r="BN1063" s="15">
        <v>46</v>
      </c>
      <c r="BO1063" s="15">
        <v>51.07</v>
      </c>
      <c r="BP1063" s="15">
        <v>108.21</v>
      </c>
      <c r="BQ1063" s="71"/>
      <c r="BR1063" s="15">
        <v>182</v>
      </c>
      <c r="BT1063" s="15">
        <v>141.91999999999999</v>
      </c>
      <c r="BV1063" s="15">
        <v>110.67</v>
      </c>
      <c r="BW1063" s="15">
        <v>65.94</v>
      </c>
      <c r="BX1063" s="15">
        <v>60.73</v>
      </c>
      <c r="BY1063" s="15">
        <v>123</v>
      </c>
      <c r="BZ1063" s="15">
        <v>95.75</v>
      </c>
      <c r="CA1063" s="71"/>
      <c r="CD1063" s="71"/>
      <c r="CE1063" s="71"/>
      <c r="CF1063" s="71"/>
      <c r="CG1063" s="71"/>
      <c r="CH1063" s="15">
        <v>71.38</v>
      </c>
      <c r="CI1063" s="71"/>
      <c r="CJ1063" s="15">
        <v>34</v>
      </c>
      <c r="CN1063" s="15">
        <v>56</v>
      </c>
      <c r="CO1063" s="15">
        <v>97.45</v>
      </c>
      <c r="CP1063" s="15">
        <v>142</v>
      </c>
      <c r="CQ1063" s="71"/>
      <c r="CR1063" s="71"/>
      <c r="CS1063" s="75"/>
      <c r="CT1063" s="75"/>
    </row>
    <row r="1064" spans="1:98">
      <c r="A1064" s="71">
        <v>40999</v>
      </c>
      <c r="B1064" s="16">
        <v>115.03</v>
      </c>
      <c r="C1064" s="16">
        <v>116.41</v>
      </c>
      <c r="D1064" s="71"/>
      <c r="G1064" s="71"/>
      <c r="I1064" s="16">
        <v>104.5</v>
      </c>
      <c r="K1064" s="16">
        <v>105.14</v>
      </c>
      <c r="L1064" s="71"/>
      <c r="M1064" s="71"/>
      <c r="N1064" s="15">
        <v>166</v>
      </c>
      <c r="O1064" s="15">
        <v>203.72</v>
      </c>
      <c r="P1064" s="15">
        <v>69.150000000000006</v>
      </c>
      <c r="Q1064" s="15">
        <v>32.01</v>
      </c>
      <c r="R1064" s="71"/>
      <c r="S1064" s="71"/>
      <c r="T1064" s="71"/>
      <c r="U1064" s="71"/>
      <c r="V1064" s="15">
        <v>186</v>
      </c>
      <c r="W1064" s="15">
        <v>141.44</v>
      </c>
      <c r="X1064" s="71"/>
      <c r="Y1064" s="71"/>
      <c r="Z1064" s="71"/>
      <c r="AA1064" s="71"/>
      <c r="AC1064" s="71"/>
      <c r="AD1064" s="15">
        <v>85</v>
      </c>
      <c r="BD1064" s="15">
        <v>190.77</v>
      </c>
      <c r="BE1064" s="71"/>
      <c r="BF1064" s="71"/>
      <c r="BH1064" s="15">
        <v>69.97</v>
      </c>
      <c r="BI1064" s="71"/>
      <c r="BO1064" s="15">
        <v>49.79</v>
      </c>
      <c r="BP1064" s="15">
        <v>105.2</v>
      </c>
      <c r="BQ1064" s="71"/>
      <c r="BR1064" s="15">
        <v>185</v>
      </c>
      <c r="BS1064" s="15">
        <v>187</v>
      </c>
      <c r="BT1064" s="15">
        <v>140.33000000000001</v>
      </c>
      <c r="BX1064" s="15">
        <v>58.92</v>
      </c>
      <c r="BZ1064" s="15">
        <v>98</v>
      </c>
      <c r="CA1064" s="71"/>
      <c r="CD1064" s="71"/>
      <c r="CE1064" s="71"/>
      <c r="CF1064" s="71"/>
      <c r="CG1064" s="71"/>
      <c r="CH1064" s="15">
        <v>72</v>
      </c>
      <c r="CI1064" s="71"/>
      <c r="CJ1064" s="15">
        <v>34</v>
      </c>
      <c r="CM1064" s="15">
        <v>53</v>
      </c>
      <c r="CN1064" s="15">
        <v>58.15</v>
      </c>
      <c r="CO1064" s="15">
        <v>100</v>
      </c>
      <c r="CP1064" s="15">
        <v>141.01</v>
      </c>
      <c r="CQ1064" s="71"/>
      <c r="CR1064" s="71"/>
      <c r="CS1064" s="75"/>
      <c r="CT1064" s="75"/>
    </row>
    <row r="1065" spans="1:98">
      <c r="A1065" s="71">
        <v>41006</v>
      </c>
      <c r="B1065" s="16">
        <v>115.36</v>
      </c>
      <c r="C1065" s="16">
        <v>116.5</v>
      </c>
      <c r="D1065" s="71"/>
      <c r="G1065" s="71"/>
      <c r="I1065" s="16">
        <v>105.7</v>
      </c>
      <c r="K1065" s="16">
        <v>106</v>
      </c>
      <c r="L1065" s="71"/>
      <c r="M1065" s="71"/>
      <c r="N1065" s="15">
        <v>166</v>
      </c>
      <c r="O1065" s="15">
        <v>202.67</v>
      </c>
      <c r="P1065" s="15">
        <v>68.39</v>
      </c>
      <c r="Q1065" s="15">
        <v>33.08</v>
      </c>
      <c r="R1065" s="71"/>
      <c r="S1065" s="71"/>
      <c r="T1065" s="71"/>
      <c r="U1065" s="71"/>
      <c r="V1065" s="15">
        <v>185</v>
      </c>
      <c r="W1065" s="15">
        <v>141.29</v>
      </c>
      <c r="X1065" s="71"/>
      <c r="Y1065" s="71"/>
      <c r="Z1065" s="71"/>
      <c r="AA1065" s="71"/>
      <c r="AC1065" s="71"/>
      <c r="AD1065" s="15">
        <v>80</v>
      </c>
      <c r="AF1065" s="15">
        <v>130</v>
      </c>
      <c r="BD1065" s="15">
        <v>194</v>
      </c>
      <c r="BE1065" s="71"/>
      <c r="BF1065" s="71"/>
      <c r="BG1065" s="15">
        <v>73.16</v>
      </c>
      <c r="BH1065" s="15">
        <v>71.540000000000006</v>
      </c>
      <c r="BI1065" s="71"/>
      <c r="BM1065" s="15">
        <v>34</v>
      </c>
      <c r="BN1065" s="15">
        <v>47.58</v>
      </c>
      <c r="BO1065" s="15">
        <v>50.41</v>
      </c>
      <c r="BP1065" s="15">
        <v>103</v>
      </c>
      <c r="BQ1065" s="71"/>
      <c r="BR1065" s="15">
        <v>184.33</v>
      </c>
      <c r="BT1065" s="15">
        <v>138.6</v>
      </c>
      <c r="BW1065" s="15">
        <v>61.56</v>
      </c>
      <c r="BX1065" s="15">
        <v>59</v>
      </c>
      <c r="BY1065" s="15">
        <v>126.53</v>
      </c>
      <c r="BZ1065" s="15">
        <v>96.67</v>
      </c>
      <c r="CA1065" s="71"/>
      <c r="CD1065" s="71"/>
      <c r="CE1065" s="71"/>
      <c r="CF1065" s="71"/>
      <c r="CG1065" s="71"/>
      <c r="CH1065" s="15">
        <v>77.56</v>
      </c>
      <c r="CI1065" s="71"/>
      <c r="CM1065" s="15">
        <v>55</v>
      </c>
      <c r="CN1065" s="15">
        <v>56.97</v>
      </c>
      <c r="CO1065" s="15">
        <v>102.5</v>
      </c>
      <c r="CP1065" s="15">
        <v>133.35</v>
      </c>
      <c r="CQ1065" s="71"/>
      <c r="CR1065" s="71"/>
      <c r="CS1065" s="75"/>
      <c r="CT1065" s="75"/>
    </row>
    <row r="1066" spans="1:98">
      <c r="A1066" s="71">
        <v>41013</v>
      </c>
      <c r="B1066" s="16">
        <v>115.2</v>
      </c>
      <c r="C1066" s="16">
        <v>115.7</v>
      </c>
      <c r="D1066" s="71"/>
      <c r="G1066" s="71"/>
      <c r="I1066" s="16">
        <v>107.25</v>
      </c>
      <c r="K1066" s="16">
        <v>106.73</v>
      </c>
      <c r="L1066" s="71"/>
      <c r="M1066" s="71"/>
      <c r="N1066" s="15">
        <v>168</v>
      </c>
      <c r="O1066" s="15">
        <v>198.06</v>
      </c>
      <c r="P1066" s="15">
        <v>68.400000000000006</v>
      </c>
      <c r="Q1066" s="15">
        <v>32.46</v>
      </c>
      <c r="R1066" s="71"/>
      <c r="S1066" s="71"/>
      <c r="T1066" s="71"/>
      <c r="U1066" s="71"/>
      <c r="V1066" s="15">
        <v>188</v>
      </c>
      <c r="W1066" s="15">
        <v>137.29</v>
      </c>
      <c r="X1066" s="71"/>
      <c r="Y1066" s="71"/>
      <c r="Z1066" s="71"/>
      <c r="AA1066" s="71"/>
      <c r="AC1066" s="71"/>
      <c r="AD1066" s="15">
        <v>85</v>
      </c>
      <c r="BD1066" s="15">
        <v>180</v>
      </c>
      <c r="BE1066" s="71"/>
      <c r="BF1066" s="71"/>
      <c r="BH1066" s="15">
        <v>72.05</v>
      </c>
      <c r="BI1066" s="71"/>
      <c r="BM1066" s="15">
        <v>37</v>
      </c>
      <c r="BN1066" s="15">
        <v>46</v>
      </c>
      <c r="BO1066" s="15">
        <v>50.63</v>
      </c>
      <c r="BQ1066" s="71"/>
      <c r="BR1066" s="15">
        <v>185</v>
      </c>
      <c r="BT1066" s="15">
        <v>137.59</v>
      </c>
      <c r="BV1066" s="15">
        <v>103.33</v>
      </c>
      <c r="BW1066" s="15">
        <v>64.12</v>
      </c>
      <c r="BX1066" s="15">
        <v>59.32</v>
      </c>
      <c r="BY1066" s="15">
        <v>122.67</v>
      </c>
      <c r="BZ1066" s="15">
        <v>96.69</v>
      </c>
      <c r="CA1066" s="71"/>
      <c r="CD1066" s="71"/>
      <c r="CE1066" s="71"/>
      <c r="CF1066" s="71"/>
      <c r="CG1066" s="71"/>
      <c r="CH1066" s="15">
        <v>78.87</v>
      </c>
      <c r="CI1066" s="71"/>
      <c r="CM1066" s="15">
        <v>53</v>
      </c>
      <c r="CN1066" s="15">
        <v>55.5</v>
      </c>
      <c r="CO1066" s="15">
        <v>103.25</v>
      </c>
      <c r="CP1066" s="15">
        <v>131.29</v>
      </c>
      <c r="CQ1066" s="71"/>
      <c r="CR1066" s="71"/>
      <c r="CS1066" s="75"/>
      <c r="CT1066" s="75"/>
    </row>
    <row r="1067" spans="1:98">
      <c r="A1067" s="71">
        <v>41020</v>
      </c>
      <c r="B1067" s="16">
        <v>115.39</v>
      </c>
      <c r="C1067" s="16">
        <v>114.08</v>
      </c>
      <c r="D1067" s="71"/>
      <c r="G1067" s="71"/>
      <c r="I1067" s="16">
        <v>110</v>
      </c>
      <c r="K1067" s="16">
        <v>107.83</v>
      </c>
      <c r="L1067" s="71"/>
      <c r="M1067" s="71"/>
      <c r="N1067" s="15">
        <v>169.57</v>
      </c>
      <c r="O1067" s="15">
        <v>192.97</v>
      </c>
      <c r="P1067" s="15">
        <v>67.77</v>
      </c>
      <c r="Q1067" s="15">
        <v>32.01</v>
      </c>
      <c r="R1067" s="71"/>
      <c r="S1067" s="71"/>
      <c r="T1067" s="71"/>
      <c r="U1067" s="71"/>
      <c r="V1067" s="15">
        <v>188</v>
      </c>
      <c r="W1067" s="15">
        <v>129.09</v>
      </c>
      <c r="X1067" s="71"/>
      <c r="Y1067" s="71"/>
      <c r="Z1067" s="71"/>
      <c r="AA1067" s="71"/>
      <c r="AC1067" s="71"/>
      <c r="AD1067" s="15">
        <v>82.36</v>
      </c>
      <c r="AF1067" s="15">
        <v>129</v>
      </c>
      <c r="BD1067" s="15">
        <v>198</v>
      </c>
      <c r="BE1067" s="71"/>
      <c r="BF1067" s="71"/>
      <c r="BG1067" s="15">
        <v>73</v>
      </c>
      <c r="BH1067" s="15">
        <v>69.010000000000005</v>
      </c>
      <c r="BI1067" s="71"/>
      <c r="BN1067" s="15">
        <v>46</v>
      </c>
      <c r="BO1067" s="15">
        <v>51.72</v>
      </c>
      <c r="BP1067" s="15">
        <v>99.36</v>
      </c>
      <c r="BQ1067" s="71"/>
      <c r="BT1067" s="15">
        <v>131.25</v>
      </c>
      <c r="BW1067" s="15">
        <v>65</v>
      </c>
      <c r="BX1067" s="15">
        <v>58.52</v>
      </c>
      <c r="BY1067" s="15">
        <v>123</v>
      </c>
      <c r="BZ1067" s="15">
        <v>98</v>
      </c>
      <c r="CA1067" s="71"/>
      <c r="CD1067" s="71"/>
      <c r="CE1067" s="71"/>
      <c r="CF1067" s="71"/>
      <c r="CG1067" s="71"/>
      <c r="CH1067" s="15">
        <v>77.05</v>
      </c>
      <c r="CI1067" s="71"/>
      <c r="CM1067" s="15">
        <v>51</v>
      </c>
      <c r="CO1067" s="15">
        <v>106.5</v>
      </c>
      <c r="CP1067" s="15">
        <v>131.71</v>
      </c>
      <c r="CQ1067" s="71"/>
      <c r="CR1067" s="71"/>
      <c r="CS1067" s="75"/>
      <c r="CT1067" s="75"/>
    </row>
    <row r="1068" spans="1:98">
      <c r="A1068" s="71">
        <v>41027</v>
      </c>
      <c r="B1068" s="16">
        <v>114.39</v>
      </c>
      <c r="C1068" s="16">
        <v>113.38</v>
      </c>
      <c r="D1068" s="71"/>
      <c r="G1068" s="71"/>
      <c r="I1068" s="16">
        <v>105.51</v>
      </c>
      <c r="K1068" s="16">
        <v>108.43</v>
      </c>
      <c r="L1068" s="71"/>
      <c r="M1068" s="71"/>
      <c r="N1068" s="15">
        <v>168.73</v>
      </c>
      <c r="O1068" s="15">
        <v>198</v>
      </c>
      <c r="P1068" s="15">
        <v>66.900000000000006</v>
      </c>
      <c r="Q1068" s="15">
        <v>32.97</v>
      </c>
      <c r="R1068" s="71"/>
      <c r="S1068" s="71"/>
      <c r="T1068" s="71"/>
      <c r="U1068" s="71"/>
      <c r="V1068" s="15">
        <v>187.35</v>
      </c>
      <c r="W1068" s="15">
        <v>122.62</v>
      </c>
      <c r="X1068" s="71"/>
      <c r="Y1068" s="71"/>
      <c r="Z1068" s="71"/>
      <c r="AA1068" s="71"/>
      <c r="AC1068" s="71"/>
      <c r="AD1068" s="15">
        <v>73.2</v>
      </c>
      <c r="AE1068" s="15">
        <v>119</v>
      </c>
      <c r="AF1068" s="15">
        <v>130.02000000000001</v>
      </c>
      <c r="BE1068" s="71"/>
      <c r="BF1068" s="71"/>
      <c r="BG1068" s="15">
        <v>72.72</v>
      </c>
      <c r="BH1068" s="15">
        <v>69.75</v>
      </c>
      <c r="BI1068" s="71"/>
      <c r="BM1068" s="15">
        <v>34</v>
      </c>
      <c r="BN1068" s="15">
        <v>44</v>
      </c>
      <c r="BO1068" s="15">
        <v>49.54</v>
      </c>
      <c r="BP1068" s="15">
        <v>97.68</v>
      </c>
      <c r="BQ1068" s="71"/>
      <c r="BR1068" s="15">
        <v>191.09</v>
      </c>
      <c r="BT1068" s="15">
        <v>127.07</v>
      </c>
      <c r="BV1068" s="15">
        <v>108</v>
      </c>
      <c r="BW1068" s="15">
        <v>63.87</v>
      </c>
      <c r="BX1068" s="15">
        <v>58.93</v>
      </c>
      <c r="BY1068" s="15">
        <v>124.19</v>
      </c>
      <c r="BZ1068" s="15">
        <v>98.18</v>
      </c>
      <c r="CA1068" s="71"/>
      <c r="CD1068" s="71"/>
      <c r="CE1068" s="71"/>
      <c r="CF1068" s="71"/>
      <c r="CG1068" s="71"/>
      <c r="CH1068" s="15">
        <v>69.92</v>
      </c>
      <c r="CI1068" s="71"/>
      <c r="CM1068" s="15">
        <v>52</v>
      </c>
      <c r="CN1068" s="15">
        <v>55</v>
      </c>
      <c r="CO1068" s="15">
        <v>107.25</v>
      </c>
      <c r="CP1068" s="15">
        <v>117</v>
      </c>
      <c r="CQ1068" s="71"/>
      <c r="CR1068" s="71"/>
      <c r="CS1068" s="75"/>
      <c r="CT1068" s="75"/>
    </row>
    <row r="1069" spans="1:98">
      <c r="A1069" s="71">
        <v>41034</v>
      </c>
      <c r="B1069" s="16">
        <v>114.9</v>
      </c>
      <c r="C1069" s="16">
        <v>114.08</v>
      </c>
      <c r="D1069" s="71"/>
      <c r="G1069" s="71"/>
      <c r="I1069" s="16">
        <v>108.5</v>
      </c>
      <c r="K1069" s="16">
        <v>107</v>
      </c>
      <c r="L1069" s="71"/>
      <c r="M1069" s="71"/>
      <c r="N1069" s="15">
        <v>169.4</v>
      </c>
      <c r="O1069" s="15">
        <v>188.89</v>
      </c>
      <c r="P1069" s="15">
        <v>67.180000000000007</v>
      </c>
      <c r="Q1069" s="15">
        <v>33.17</v>
      </c>
      <c r="R1069" s="71"/>
      <c r="S1069" s="71"/>
      <c r="T1069" s="71"/>
      <c r="U1069" s="71"/>
      <c r="V1069" s="15">
        <v>188</v>
      </c>
      <c r="W1069" s="15">
        <v>113.16</v>
      </c>
      <c r="X1069" s="71"/>
      <c r="Y1069" s="71"/>
      <c r="Z1069" s="71"/>
      <c r="AA1069" s="71"/>
      <c r="AC1069" s="71"/>
      <c r="AD1069" s="15">
        <v>75</v>
      </c>
      <c r="AF1069" s="15">
        <v>131.66999999999999</v>
      </c>
      <c r="BD1069" s="15">
        <v>183</v>
      </c>
      <c r="BE1069" s="71"/>
      <c r="BF1069" s="71"/>
      <c r="BG1069" s="15">
        <v>71.319999999999993</v>
      </c>
      <c r="BH1069" s="15">
        <v>70</v>
      </c>
      <c r="BI1069" s="71"/>
      <c r="BN1069" s="15">
        <v>45.13</v>
      </c>
      <c r="BO1069" s="15">
        <v>50.38</v>
      </c>
      <c r="BP1069" s="15">
        <v>104</v>
      </c>
      <c r="BQ1069" s="71"/>
      <c r="BS1069" s="15">
        <v>188</v>
      </c>
      <c r="BT1069" s="15">
        <v>112.82</v>
      </c>
      <c r="BV1069" s="15">
        <v>100</v>
      </c>
      <c r="BW1069" s="15">
        <v>65</v>
      </c>
      <c r="BX1069" s="15">
        <v>57.99</v>
      </c>
      <c r="BY1069" s="15">
        <v>123</v>
      </c>
      <c r="BZ1069" s="15">
        <v>98</v>
      </c>
      <c r="CA1069" s="71"/>
      <c r="CD1069" s="71"/>
      <c r="CE1069" s="71"/>
      <c r="CF1069" s="71"/>
      <c r="CG1069" s="71"/>
      <c r="CH1069" s="15">
        <v>72.489999999999995</v>
      </c>
      <c r="CI1069" s="71"/>
      <c r="CJ1069" s="15">
        <v>33.46</v>
      </c>
      <c r="CM1069" s="15">
        <v>51</v>
      </c>
      <c r="CN1069" s="15">
        <v>57.86</v>
      </c>
      <c r="CO1069" s="15">
        <v>106</v>
      </c>
      <c r="CQ1069" s="71"/>
      <c r="CR1069" s="71"/>
      <c r="CS1069" s="75"/>
      <c r="CT1069" s="75"/>
    </row>
    <row r="1070" spans="1:98">
      <c r="A1070" s="71">
        <v>41041</v>
      </c>
      <c r="B1070" s="16">
        <v>114.9</v>
      </c>
      <c r="C1070" s="16">
        <v>114.08</v>
      </c>
      <c r="D1070" s="71"/>
      <c r="G1070" s="71"/>
      <c r="I1070" s="16">
        <v>108.5</v>
      </c>
      <c r="K1070" s="16">
        <v>104</v>
      </c>
      <c r="L1070" s="71"/>
      <c r="M1070" s="71"/>
      <c r="N1070" s="15">
        <v>169.4</v>
      </c>
      <c r="O1070" s="15">
        <v>191.16</v>
      </c>
      <c r="P1070" s="15">
        <v>68.239999999999995</v>
      </c>
      <c r="Q1070" s="15">
        <v>36.44</v>
      </c>
      <c r="R1070" s="71"/>
      <c r="S1070" s="71"/>
      <c r="T1070" s="71"/>
      <c r="U1070" s="71"/>
      <c r="V1070" s="15">
        <v>189</v>
      </c>
      <c r="W1070" s="15">
        <v>108.63</v>
      </c>
      <c r="X1070" s="71"/>
      <c r="Y1070" s="71"/>
      <c r="Z1070" s="71"/>
      <c r="AA1070" s="71"/>
      <c r="AC1070" s="71"/>
      <c r="AD1070" s="15">
        <v>79</v>
      </c>
      <c r="BE1070" s="71"/>
      <c r="BF1070" s="71"/>
      <c r="BG1070" s="15">
        <v>71</v>
      </c>
      <c r="BH1070" s="15">
        <v>71.39</v>
      </c>
      <c r="BI1070" s="71"/>
      <c r="BM1070" s="15">
        <v>36</v>
      </c>
      <c r="BN1070" s="15">
        <v>44</v>
      </c>
      <c r="BO1070" s="15">
        <v>48.19</v>
      </c>
      <c r="BP1070" s="15">
        <v>103</v>
      </c>
      <c r="BQ1070" s="71"/>
      <c r="BT1070" s="15">
        <v>105.94</v>
      </c>
      <c r="BV1070" s="15">
        <v>101</v>
      </c>
      <c r="BW1070" s="15">
        <v>63</v>
      </c>
      <c r="BX1070" s="15">
        <v>55.93</v>
      </c>
      <c r="BZ1070" s="15">
        <v>97</v>
      </c>
      <c r="CA1070" s="71"/>
      <c r="CD1070" s="71"/>
      <c r="CE1070" s="71"/>
      <c r="CF1070" s="71"/>
      <c r="CG1070" s="71"/>
      <c r="CH1070" s="15">
        <v>71</v>
      </c>
      <c r="CI1070" s="71"/>
      <c r="CN1070" s="15">
        <v>51.91</v>
      </c>
      <c r="CO1070" s="15">
        <v>101.25</v>
      </c>
      <c r="CP1070" s="15">
        <v>103.28</v>
      </c>
      <c r="CQ1070" s="71"/>
      <c r="CR1070" s="71"/>
      <c r="CS1070" s="75"/>
      <c r="CT1070" s="75"/>
    </row>
    <row r="1071" spans="1:98">
      <c r="A1071" s="71">
        <v>41048</v>
      </c>
      <c r="B1071" s="16">
        <v>115.94</v>
      </c>
      <c r="C1071" s="16">
        <v>116</v>
      </c>
      <c r="D1071" s="71"/>
      <c r="G1071" s="71"/>
      <c r="I1071" s="16">
        <v>108.5</v>
      </c>
      <c r="K1071" s="16">
        <v>108.33</v>
      </c>
      <c r="L1071" s="71"/>
      <c r="M1071" s="71"/>
      <c r="N1071" s="15">
        <v>175.36</v>
      </c>
      <c r="O1071" s="15">
        <v>192.74</v>
      </c>
      <c r="P1071" s="15">
        <v>67.87</v>
      </c>
      <c r="Q1071" s="15">
        <v>36.94</v>
      </c>
      <c r="R1071" s="71"/>
      <c r="S1071" s="71"/>
      <c r="T1071" s="71"/>
      <c r="U1071" s="71"/>
      <c r="V1071" s="15">
        <v>188</v>
      </c>
      <c r="W1071" s="15">
        <v>107.34</v>
      </c>
      <c r="X1071" s="71"/>
      <c r="Y1071" s="71"/>
      <c r="Z1071" s="71"/>
      <c r="AA1071" s="71"/>
      <c r="AC1071" s="71"/>
      <c r="AF1071" s="15">
        <v>135</v>
      </c>
      <c r="BE1071" s="71"/>
      <c r="BF1071" s="71"/>
      <c r="BH1071" s="15">
        <v>71.14</v>
      </c>
      <c r="BI1071" s="71"/>
      <c r="BM1071" s="15">
        <v>37.26</v>
      </c>
      <c r="BN1071" s="15">
        <v>46</v>
      </c>
      <c r="BO1071" s="15">
        <v>49.44</v>
      </c>
      <c r="BP1071" s="15">
        <v>98.67</v>
      </c>
      <c r="BQ1071" s="71"/>
      <c r="BS1071" s="15">
        <v>181.5</v>
      </c>
      <c r="BT1071" s="15">
        <v>105.63</v>
      </c>
      <c r="BV1071" s="15">
        <v>100</v>
      </c>
      <c r="BX1071" s="15">
        <v>55.54</v>
      </c>
      <c r="BY1071" s="15">
        <v>123.95</v>
      </c>
      <c r="CA1071" s="71"/>
      <c r="CD1071" s="71"/>
      <c r="CE1071" s="71"/>
      <c r="CF1071" s="71"/>
      <c r="CG1071" s="71"/>
      <c r="CH1071" s="15">
        <v>69.66</v>
      </c>
      <c r="CI1071" s="71"/>
      <c r="CM1071" s="15">
        <v>51</v>
      </c>
      <c r="CN1071" s="15">
        <v>55.33</v>
      </c>
      <c r="CP1071" s="15">
        <v>102.08</v>
      </c>
      <c r="CQ1071" s="71"/>
      <c r="CR1071" s="71"/>
      <c r="CS1071" s="75"/>
      <c r="CT1071" s="75"/>
    </row>
    <row r="1072" spans="1:98">
      <c r="A1072" s="71">
        <v>41055</v>
      </c>
      <c r="B1072" s="16">
        <v>115.55</v>
      </c>
      <c r="C1072" s="16">
        <v>114.08</v>
      </c>
      <c r="D1072" s="71"/>
      <c r="G1072" s="71"/>
      <c r="I1072" s="16">
        <v>105.9</v>
      </c>
      <c r="K1072" s="16">
        <v>107.37</v>
      </c>
      <c r="L1072" s="71"/>
      <c r="M1072" s="71"/>
      <c r="N1072" s="15">
        <v>175.75</v>
      </c>
      <c r="O1072" s="15">
        <v>190</v>
      </c>
      <c r="P1072" s="15">
        <v>68.41</v>
      </c>
      <c r="Q1072" s="15">
        <v>37.880000000000003</v>
      </c>
      <c r="R1072" s="71"/>
      <c r="S1072" s="71"/>
      <c r="T1072" s="71"/>
      <c r="U1072" s="71"/>
      <c r="V1072" s="15">
        <v>188</v>
      </c>
      <c r="W1072" s="15">
        <v>102.63</v>
      </c>
      <c r="X1072" s="71"/>
      <c r="Y1072" s="71"/>
      <c r="Z1072" s="71"/>
      <c r="AA1072" s="71"/>
      <c r="AC1072" s="71"/>
      <c r="AD1072" s="15">
        <v>75.45</v>
      </c>
      <c r="AF1072" s="15">
        <v>136</v>
      </c>
      <c r="BE1072" s="71"/>
      <c r="BF1072" s="71"/>
      <c r="BG1072" s="15">
        <v>73.400000000000006</v>
      </c>
      <c r="BH1072" s="15">
        <v>70.16</v>
      </c>
      <c r="BI1072" s="71"/>
      <c r="BM1072" s="15">
        <v>36.33</v>
      </c>
      <c r="BN1072" s="15">
        <v>43.78</v>
      </c>
      <c r="BO1072" s="15">
        <v>45.57</v>
      </c>
      <c r="BP1072" s="15">
        <v>103.57</v>
      </c>
      <c r="BQ1072" s="71"/>
      <c r="BR1072" s="15">
        <v>185</v>
      </c>
      <c r="BS1072" s="15">
        <v>188</v>
      </c>
      <c r="BT1072" s="15">
        <v>101.27</v>
      </c>
      <c r="BW1072" s="15">
        <v>59.67</v>
      </c>
      <c r="BX1072" s="15">
        <v>51.11</v>
      </c>
      <c r="BY1072" s="15">
        <v>121</v>
      </c>
      <c r="BZ1072" s="15">
        <v>98.69</v>
      </c>
      <c r="CA1072" s="71"/>
      <c r="CD1072" s="71"/>
      <c r="CE1072" s="71"/>
      <c r="CF1072" s="71"/>
      <c r="CG1072" s="71"/>
      <c r="CH1072" s="15">
        <v>69.09</v>
      </c>
      <c r="CI1072" s="71"/>
      <c r="CM1072" s="15">
        <v>59</v>
      </c>
      <c r="CN1072" s="15">
        <v>49.87</v>
      </c>
      <c r="CO1072" s="15">
        <v>98.9</v>
      </c>
      <c r="CP1072" s="15">
        <v>99.89</v>
      </c>
      <c r="CQ1072" s="71"/>
      <c r="CR1072" s="71"/>
      <c r="CS1072" s="75"/>
      <c r="CT1072" s="75"/>
    </row>
    <row r="1073" spans="1:98">
      <c r="A1073" s="71">
        <v>41062</v>
      </c>
      <c r="B1073" s="16">
        <v>115.52</v>
      </c>
      <c r="C1073" s="16">
        <v>114.08</v>
      </c>
      <c r="D1073" s="71"/>
      <c r="G1073" s="71"/>
      <c r="I1073" s="16">
        <v>109.21</v>
      </c>
      <c r="K1073" s="16">
        <v>108.41</v>
      </c>
      <c r="L1073" s="71"/>
      <c r="M1073" s="71"/>
      <c r="N1073" s="15">
        <v>168</v>
      </c>
      <c r="O1073" s="15">
        <v>188.16</v>
      </c>
      <c r="P1073" s="15">
        <v>68.38</v>
      </c>
      <c r="Q1073" s="15">
        <v>37.78</v>
      </c>
      <c r="R1073" s="71"/>
      <c r="S1073" s="71"/>
      <c r="T1073" s="71"/>
      <c r="U1073" s="71"/>
      <c r="W1073" s="15">
        <v>100.97</v>
      </c>
      <c r="X1073" s="71"/>
      <c r="Y1073" s="71"/>
      <c r="Z1073" s="71"/>
      <c r="AA1073" s="71"/>
      <c r="AC1073" s="71"/>
      <c r="AD1073" s="15">
        <v>76.5</v>
      </c>
      <c r="AE1073" s="15">
        <v>128</v>
      </c>
      <c r="BD1073" s="15">
        <v>185</v>
      </c>
      <c r="BE1073" s="71"/>
      <c r="BF1073" s="71"/>
      <c r="BG1073" s="15">
        <v>72.86</v>
      </c>
      <c r="BH1073" s="15">
        <v>71.86</v>
      </c>
      <c r="BI1073" s="71"/>
      <c r="BN1073" s="15">
        <v>46</v>
      </c>
      <c r="BO1073" s="15">
        <v>43.87</v>
      </c>
      <c r="BP1073" s="15">
        <v>97</v>
      </c>
      <c r="BQ1073" s="71"/>
      <c r="BR1073" s="15">
        <v>185</v>
      </c>
      <c r="BT1073" s="15">
        <v>100.88</v>
      </c>
      <c r="BV1073" s="15">
        <v>102</v>
      </c>
      <c r="BX1073" s="15">
        <v>48.77</v>
      </c>
      <c r="CA1073" s="71"/>
      <c r="CD1073" s="71"/>
      <c r="CE1073" s="71"/>
      <c r="CF1073" s="71"/>
      <c r="CG1073" s="71"/>
      <c r="CH1073" s="15">
        <v>65</v>
      </c>
      <c r="CI1073" s="71"/>
      <c r="CM1073" s="15">
        <v>47.95</v>
      </c>
      <c r="CO1073" s="15">
        <v>93</v>
      </c>
      <c r="CP1073" s="15">
        <v>100.5</v>
      </c>
      <c r="CQ1073" s="71"/>
      <c r="CR1073" s="71"/>
      <c r="CS1073" s="75"/>
      <c r="CT1073" s="75"/>
    </row>
    <row r="1074" spans="1:98">
      <c r="A1074" s="71">
        <v>41069</v>
      </c>
      <c r="B1074" s="16">
        <v>116.21</v>
      </c>
      <c r="C1074" s="16">
        <v>115.08</v>
      </c>
      <c r="D1074" s="71"/>
      <c r="G1074" s="71"/>
      <c r="I1074" s="16">
        <v>107</v>
      </c>
      <c r="K1074" s="16">
        <v>108</v>
      </c>
      <c r="L1074" s="71"/>
      <c r="M1074" s="71"/>
      <c r="N1074" s="15">
        <v>173.4</v>
      </c>
      <c r="O1074" s="15">
        <v>186.69</v>
      </c>
      <c r="P1074" s="15">
        <v>65.14</v>
      </c>
      <c r="Q1074" s="15">
        <v>38.700000000000003</v>
      </c>
      <c r="R1074" s="71"/>
      <c r="S1074" s="71"/>
      <c r="T1074" s="71"/>
      <c r="U1074" s="71"/>
      <c r="V1074" s="15">
        <v>185</v>
      </c>
      <c r="W1074" s="15">
        <v>97.85</v>
      </c>
      <c r="X1074" s="71"/>
      <c r="Y1074" s="71"/>
      <c r="Z1074" s="71"/>
      <c r="AA1074" s="71"/>
      <c r="AC1074" s="71"/>
      <c r="AD1074" s="15">
        <v>77.33</v>
      </c>
      <c r="AE1074" s="15">
        <v>117</v>
      </c>
      <c r="AF1074" s="15">
        <v>130.66999999999999</v>
      </c>
      <c r="BD1074" s="15">
        <v>184</v>
      </c>
      <c r="BE1074" s="71"/>
      <c r="BF1074" s="71"/>
      <c r="BG1074" s="15">
        <v>66.66</v>
      </c>
      <c r="BH1074" s="15">
        <v>68</v>
      </c>
      <c r="BI1074" s="71"/>
      <c r="BM1074" s="15">
        <v>37</v>
      </c>
      <c r="BO1074" s="15">
        <v>43.02</v>
      </c>
      <c r="BP1074" s="15">
        <v>94</v>
      </c>
      <c r="BQ1074" s="71"/>
      <c r="BR1074" s="15">
        <v>185</v>
      </c>
      <c r="BS1074" s="15">
        <v>183.55</v>
      </c>
      <c r="BT1074" s="15">
        <v>96.35</v>
      </c>
      <c r="BW1074" s="15">
        <v>56</v>
      </c>
      <c r="BX1074" s="15">
        <v>47.43</v>
      </c>
      <c r="BY1074" s="15">
        <v>120.5</v>
      </c>
      <c r="BZ1074" s="15">
        <v>95.4</v>
      </c>
      <c r="CA1074" s="71"/>
      <c r="CD1074" s="71"/>
      <c r="CE1074" s="71"/>
      <c r="CF1074" s="71"/>
      <c r="CG1074" s="71"/>
      <c r="CH1074" s="15">
        <v>63.8</v>
      </c>
      <c r="CI1074" s="71"/>
      <c r="CM1074" s="15">
        <v>49.25</v>
      </c>
      <c r="CN1074" s="15">
        <v>49.91</v>
      </c>
      <c r="CO1074" s="15">
        <v>94</v>
      </c>
      <c r="CP1074" s="15">
        <v>99</v>
      </c>
      <c r="CQ1074" s="71"/>
      <c r="CR1074" s="71"/>
      <c r="CS1074" s="75"/>
      <c r="CT1074" s="75"/>
    </row>
    <row r="1075" spans="1:98">
      <c r="A1075" s="71">
        <v>41076</v>
      </c>
      <c r="B1075" s="16">
        <v>116.47</v>
      </c>
      <c r="C1075" s="16">
        <v>115.36</v>
      </c>
      <c r="D1075" s="71"/>
      <c r="G1075" s="71"/>
      <c r="I1075" s="16">
        <v>109.5</v>
      </c>
      <c r="K1075" s="16">
        <v>106</v>
      </c>
      <c r="L1075" s="71"/>
      <c r="M1075" s="71"/>
      <c r="N1075" s="15">
        <v>170.17</v>
      </c>
      <c r="O1075" s="15">
        <v>183.61</v>
      </c>
      <c r="P1075" s="15">
        <v>61.71</v>
      </c>
      <c r="Q1075" s="15">
        <v>39.200000000000003</v>
      </c>
      <c r="R1075" s="71"/>
      <c r="S1075" s="71"/>
      <c r="T1075" s="71"/>
      <c r="U1075" s="71"/>
      <c r="V1075" s="15">
        <v>185</v>
      </c>
      <c r="W1075" s="15">
        <v>92.01</v>
      </c>
      <c r="X1075" s="71"/>
      <c r="Y1075" s="71"/>
      <c r="Z1075" s="71"/>
      <c r="AA1075" s="71"/>
      <c r="AC1075" s="71"/>
      <c r="AD1075" s="15">
        <v>79</v>
      </c>
      <c r="AE1075" s="15">
        <v>126</v>
      </c>
      <c r="AF1075" s="15">
        <v>136</v>
      </c>
      <c r="BD1075" s="15">
        <v>178</v>
      </c>
      <c r="BE1075" s="71"/>
      <c r="BF1075" s="71"/>
      <c r="BG1075" s="15">
        <v>65.67</v>
      </c>
      <c r="BH1075" s="15">
        <v>63.1</v>
      </c>
      <c r="BI1075" s="71"/>
      <c r="BN1075" s="15">
        <v>39.78</v>
      </c>
      <c r="BO1075" s="15">
        <v>38.869999999999997</v>
      </c>
      <c r="BQ1075" s="71"/>
      <c r="BR1075" s="15">
        <v>185</v>
      </c>
      <c r="BS1075" s="15">
        <v>180</v>
      </c>
      <c r="BT1075" s="15">
        <v>94</v>
      </c>
      <c r="BV1075" s="15">
        <v>102.46</v>
      </c>
      <c r="BW1075" s="15">
        <v>51</v>
      </c>
      <c r="BX1075" s="15">
        <v>49.55</v>
      </c>
      <c r="BY1075" s="15">
        <v>121</v>
      </c>
      <c r="BZ1075" s="15">
        <v>96</v>
      </c>
      <c r="CA1075" s="71"/>
      <c r="CD1075" s="71"/>
      <c r="CE1075" s="71"/>
      <c r="CF1075" s="71"/>
      <c r="CG1075" s="71"/>
      <c r="CH1075" s="15">
        <v>58.69</v>
      </c>
      <c r="CI1075" s="71"/>
      <c r="CM1075" s="15">
        <v>52</v>
      </c>
      <c r="CN1075" s="15">
        <v>42</v>
      </c>
      <c r="CO1075" s="15">
        <v>89.5</v>
      </c>
      <c r="CP1075" s="15">
        <v>88.58</v>
      </c>
      <c r="CQ1075" s="71"/>
      <c r="CR1075" s="71"/>
      <c r="CS1075" s="75"/>
      <c r="CT1075" s="75"/>
    </row>
    <row r="1076" spans="1:98">
      <c r="A1076" s="71">
        <v>41083</v>
      </c>
      <c r="B1076" s="16">
        <v>116.69</v>
      </c>
      <c r="C1076" s="16">
        <v>115.36</v>
      </c>
      <c r="D1076" s="71"/>
      <c r="G1076" s="71"/>
      <c r="I1076" s="16">
        <v>107.5</v>
      </c>
      <c r="K1076" s="16">
        <v>107.75</v>
      </c>
      <c r="L1076" s="71"/>
      <c r="M1076" s="71"/>
      <c r="N1076" s="15">
        <v>171.14</v>
      </c>
      <c r="O1076" s="15">
        <v>180.99</v>
      </c>
      <c r="P1076" s="15">
        <v>56.88</v>
      </c>
      <c r="Q1076" s="15">
        <v>38.81</v>
      </c>
      <c r="R1076" s="71"/>
      <c r="S1076" s="71"/>
      <c r="T1076" s="71"/>
      <c r="U1076" s="71"/>
      <c r="V1076" s="15">
        <v>180.83</v>
      </c>
      <c r="W1076" s="15">
        <v>85.21</v>
      </c>
      <c r="X1076" s="71"/>
      <c r="Y1076" s="71"/>
      <c r="Z1076" s="71"/>
      <c r="AA1076" s="71"/>
      <c r="AC1076" s="71"/>
      <c r="AD1076" s="15">
        <v>71.05</v>
      </c>
      <c r="AE1076" s="15">
        <v>125</v>
      </c>
      <c r="BE1076" s="71"/>
      <c r="BF1076" s="71"/>
      <c r="BG1076" s="15">
        <v>57.2</v>
      </c>
      <c r="BH1076" s="15">
        <v>58.34</v>
      </c>
      <c r="BI1076" s="71"/>
      <c r="BM1076" s="15">
        <v>37.18</v>
      </c>
      <c r="BN1076" s="15">
        <v>38</v>
      </c>
      <c r="BO1076" s="15">
        <v>38.26</v>
      </c>
      <c r="BP1076" s="15">
        <v>96</v>
      </c>
      <c r="BQ1076" s="71"/>
      <c r="BS1076" s="15">
        <v>185</v>
      </c>
      <c r="BT1076" s="15">
        <v>87.73</v>
      </c>
      <c r="BW1076" s="15">
        <v>50.13</v>
      </c>
      <c r="BX1076" s="15">
        <v>46.37</v>
      </c>
      <c r="BY1076" s="15">
        <v>119.75</v>
      </c>
      <c r="BZ1076" s="15">
        <v>90.49</v>
      </c>
      <c r="CA1076" s="71"/>
      <c r="CD1076" s="71"/>
      <c r="CE1076" s="71"/>
      <c r="CF1076" s="71"/>
      <c r="CG1076" s="71"/>
      <c r="CH1076" s="15">
        <v>51.82</v>
      </c>
      <c r="CI1076" s="71"/>
      <c r="CM1076" s="15">
        <v>50</v>
      </c>
      <c r="CP1076" s="15">
        <v>85</v>
      </c>
      <c r="CQ1076" s="71"/>
      <c r="CR1076" s="71"/>
      <c r="CS1076" s="75"/>
      <c r="CT1076" s="75"/>
    </row>
    <row r="1077" spans="1:98">
      <c r="A1077" s="71">
        <v>41090</v>
      </c>
      <c r="B1077" s="16">
        <v>116.69</v>
      </c>
      <c r="C1077" s="16">
        <v>115.36</v>
      </c>
      <c r="D1077" s="71"/>
      <c r="G1077" s="71"/>
      <c r="I1077" s="16">
        <v>106.5</v>
      </c>
      <c r="K1077" s="16">
        <v>106.7</v>
      </c>
      <c r="L1077" s="71"/>
      <c r="M1077" s="71"/>
      <c r="N1077" s="15">
        <v>166</v>
      </c>
      <c r="O1077" s="15">
        <v>177.52</v>
      </c>
      <c r="P1077" s="15">
        <v>53.54</v>
      </c>
      <c r="Q1077" s="15">
        <v>39.24</v>
      </c>
      <c r="R1077" s="71"/>
      <c r="S1077" s="71"/>
      <c r="T1077" s="71"/>
      <c r="U1077" s="71"/>
      <c r="W1077" s="15">
        <v>83.19</v>
      </c>
      <c r="X1077" s="71"/>
      <c r="Y1077" s="71"/>
      <c r="Z1077" s="71"/>
      <c r="AA1077" s="71"/>
      <c r="AC1077" s="71"/>
      <c r="AD1077" s="15">
        <v>71</v>
      </c>
      <c r="AF1077" s="15">
        <v>128</v>
      </c>
      <c r="BE1077" s="71"/>
      <c r="BF1077" s="71"/>
      <c r="BG1077" s="15">
        <v>62</v>
      </c>
      <c r="BH1077" s="15">
        <v>58.27</v>
      </c>
      <c r="BI1077" s="71"/>
      <c r="BM1077" s="15">
        <v>39</v>
      </c>
      <c r="BN1077" s="15">
        <v>38</v>
      </c>
      <c r="BO1077" s="15">
        <v>36.46</v>
      </c>
      <c r="BP1077" s="15">
        <v>98.33</v>
      </c>
      <c r="BQ1077" s="71"/>
      <c r="BS1077" s="15">
        <v>180.75</v>
      </c>
      <c r="BT1077" s="15">
        <v>83.45</v>
      </c>
      <c r="BW1077" s="15">
        <v>49.95</v>
      </c>
      <c r="BX1077" s="15">
        <v>43.78</v>
      </c>
      <c r="BY1077" s="15">
        <v>120</v>
      </c>
      <c r="BZ1077" s="15">
        <v>89.13</v>
      </c>
      <c r="CA1077" s="71"/>
      <c r="CD1077" s="71"/>
      <c r="CE1077" s="71"/>
      <c r="CF1077" s="71"/>
      <c r="CG1077" s="71"/>
      <c r="CH1077" s="15">
        <v>55.77</v>
      </c>
      <c r="CI1077" s="71"/>
      <c r="CJ1077" s="15">
        <v>37</v>
      </c>
      <c r="CO1077" s="15">
        <v>77.5</v>
      </c>
      <c r="CP1077" s="15">
        <v>80.91</v>
      </c>
      <c r="CQ1077" s="71"/>
      <c r="CR1077" s="71"/>
      <c r="CS1077" s="75"/>
      <c r="CT1077" s="75"/>
    </row>
    <row r="1078" spans="1:98">
      <c r="A1078" s="71">
        <v>41097</v>
      </c>
      <c r="B1078" s="16">
        <v>116.95</v>
      </c>
      <c r="C1078" s="16">
        <v>115.36</v>
      </c>
      <c r="D1078" s="71"/>
      <c r="G1078" s="71"/>
      <c r="I1078" s="16">
        <v>106.5</v>
      </c>
      <c r="K1078" s="16">
        <v>108</v>
      </c>
      <c r="L1078" s="71"/>
      <c r="M1078" s="71"/>
      <c r="N1078" s="15">
        <v>166</v>
      </c>
      <c r="O1078" s="15">
        <v>176.5</v>
      </c>
      <c r="P1078" s="15">
        <v>52.59</v>
      </c>
      <c r="Q1078" s="15">
        <v>39.22</v>
      </c>
      <c r="R1078" s="71"/>
      <c r="S1078" s="71"/>
      <c r="T1078" s="71"/>
      <c r="U1078" s="71"/>
      <c r="V1078" s="15">
        <v>183</v>
      </c>
      <c r="W1078" s="15">
        <v>82.36</v>
      </c>
      <c r="X1078" s="71"/>
      <c r="Y1078" s="71"/>
      <c r="Z1078" s="71"/>
      <c r="AA1078" s="71"/>
      <c r="AC1078" s="71"/>
      <c r="AD1078" s="15">
        <v>69.19</v>
      </c>
      <c r="AE1078" s="15">
        <v>122</v>
      </c>
      <c r="AF1078" s="15">
        <v>133</v>
      </c>
      <c r="BD1078" s="15">
        <v>170</v>
      </c>
      <c r="BE1078" s="71"/>
      <c r="BF1078" s="71"/>
      <c r="BG1078" s="15">
        <v>62</v>
      </c>
      <c r="BH1078" s="15">
        <v>57.78</v>
      </c>
      <c r="BI1078" s="71"/>
      <c r="BM1078" s="15">
        <v>39</v>
      </c>
      <c r="BN1078" s="15">
        <v>38</v>
      </c>
      <c r="BO1078" s="15">
        <v>33.83</v>
      </c>
      <c r="BP1078" s="15">
        <v>93.71</v>
      </c>
      <c r="BQ1078" s="71"/>
      <c r="BR1078" s="15">
        <v>183</v>
      </c>
      <c r="BT1078" s="15">
        <v>80.39</v>
      </c>
      <c r="BW1078" s="15">
        <v>50</v>
      </c>
      <c r="BX1078" s="15">
        <v>45.48</v>
      </c>
      <c r="CA1078" s="71"/>
      <c r="CD1078" s="71"/>
      <c r="CE1078" s="71"/>
      <c r="CF1078" s="71"/>
      <c r="CG1078" s="71"/>
      <c r="CH1078" s="15">
        <v>53.16</v>
      </c>
      <c r="CI1078" s="71"/>
      <c r="CM1078" s="15">
        <v>52.5</v>
      </c>
      <c r="CN1078" s="15">
        <v>42.73</v>
      </c>
      <c r="CO1078" s="15">
        <v>91</v>
      </c>
      <c r="CP1078" s="15">
        <v>84</v>
      </c>
      <c r="CQ1078" s="71"/>
      <c r="CR1078" s="71"/>
      <c r="CS1078" s="75"/>
      <c r="CT1078" s="75"/>
    </row>
    <row r="1079" spans="1:98">
      <c r="A1079" s="71">
        <v>41104</v>
      </c>
      <c r="B1079" s="16">
        <v>117</v>
      </c>
      <c r="C1079" s="16">
        <v>115.32</v>
      </c>
      <c r="D1079" s="71"/>
      <c r="G1079" s="71"/>
      <c r="I1079" s="16">
        <v>106.1</v>
      </c>
      <c r="K1079" s="16">
        <v>106.5</v>
      </c>
      <c r="L1079" s="71"/>
      <c r="M1079" s="71"/>
      <c r="N1079" s="15">
        <v>171.4</v>
      </c>
      <c r="O1079" s="15">
        <v>175.67</v>
      </c>
      <c r="P1079" s="15">
        <v>53.22</v>
      </c>
      <c r="Q1079" s="15">
        <v>39.5</v>
      </c>
      <c r="R1079" s="71"/>
      <c r="S1079" s="71"/>
      <c r="T1079" s="71"/>
      <c r="U1079" s="71"/>
      <c r="V1079" s="15">
        <v>181</v>
      </c>
      <c r="W1079" s="15">
        <v>83.37</v>
      </c>
      <c r="X1079" s="71"/>
      <c r="Y1079" s="71"/>
      <c r="Z1079" s="71"/>
      <c r="AA1079" s="71"/>
      <c r="AC1079" s="71"/>
      <c r="AD1079" s="15">
        <v>71</v>
      </c>
      <c r="AF1079" s="15">
        <v>136</v>
      </c>
      <c r="BD1079" s="15">
        <v>174</v>
      </c>
      <c r="BE1079" s="71"/>
      <c r="BF1079" s="71"/>
      <c r="BG1079" s="15">
        <v>62</v>
      </c>
      <c r="BH1079" s="15">
        <v>57.96</v>
      </c>
      <c r="BI1079" s="71"/>
      <c r="BO1079" s="15">
        <v>34.799999999999997</v>
      </c>
      <c r="BQ1079" s="71"/>
      <c r="BR1079" s="15">
        <v>183</v>
      </c>
      <c r="BS1079" s="15">
        <v>178</v>
      </c>
      <c r="BT1079" s="15">
        <v>84.33</v>
      </c>
      <c r="BV1079" s="15">
        <v>90</v>
      </c>
      <c r="BW1079" s="15">
        <v>49.5</v>
      </c>
      <c r="BX1079" s="15">
        <v>43.14</v>
      </c>
      <c r="BY1079" s="15">
        <v>120.78</v>
      </c>
      <c r="BZ1079" s="15">
        <v>87.25</v>
      </c>
      <c r="CA1079" s="71"/>
      <c r="CD1079" s="71"/>
      <c r="CE1079" s="71"/>
      <c r="CF1079" s="71"/>
      <c r="CG1079" s="71"/>
      <c r="CH1079" s="15">
        <v>61.48</v>
      </c>
      <c r="CI1079" s="71"/>
      <c r="CM1079" s="15">
        <v>48.54</v>
      </c>
      <c r="CN1079" s="15">
        <v>42.21</v>
      </c>
      <c r="CO1079" s="15">
        <v>92.25</v>
      </c>
      <c r="CP1079" s="15">
        <v>85</v>
      </c>
      <c r="CQ1079" s="71"/>
      <c r="CR1079" s="71"/>
      <c r="CS1079" s="75"/>
      <c r="CT1079" s="75"/>
    </row>
    <row r="1080" spans="1:98">
      <c r="A1080" s="71">
        <v>41111</v>
      </c>
      <c r="B1080" s="16">
        <v>117</v>
      </c>
      <c r="C1080" s="16">
        <v>115.32</v>
      </c>
      <c r="D1080" s="71"/>
      <c r="G1080" s="71"/>
      <c r="I1080" s="16">
        <v>106.5</v>
      </c>
      <c r="K1080" s="16">
        <v>107</v>
      </c>
      <c r="L1080" s="71"/>
      <c r="M1080" s="71"/>
      <c r="N1080" s="15">
        <v>166</v>
      </c>
      <c r="O1080" s="15">
        <v>180.75</v>
      </c>
      <c r="P1080" s="15">
        <v>53.2</v>
      </c>
      <c r="Q1080" s="15">
        <v>39.03</v>
      </c>
      <c r="R1080" s="71"/>
      <c r="S1080" s="71"/>
      <c r="T1080" s="71"/>
      <c r="U1080" s="71"/>
      <c r="V1080" s="15">
        <v>183.33</v>
      </c>
      <c r="W1080" s="15">
        <v>88.85</v>
      </c>
      <c r="X1080" s="71"/>
      <c r="Y1080" s="71"/>
      <c r="Z1080" s="71"/>
      <c r="AA1080" s="71"/>
      <c r="AC1080" s="71"/>
      <c r="AF1080" s="15">
        <v>136.97999999999999</v>
      </c>
      <c r="BE1080" s="71"/>
      <c r="BF1080" s="71"/>
      <c r="BG1080" s="15">
        <v>62</v>
      </c>
      <c r="BH1080" s="15">
        <v>55.45</v>
      </c>
      <c r="BI1080" s="71"/>
      <c r="BM1080" s="15">
        <v>30</v>
      </c>
      <c r="BN1080" s="15">
        <v>34</v>
      </c>
      <c r="BO1080" s="15">
        <v>33.950000000000003</v>
      </c>
      <c r="BP1080" s="15">
        <v>93</v>
      </c>
      <c r="BQ1080" s="71"/>
      <c r="BR1080" s="15">
        <v>183</v>
      </c>
      <c r="BT1080" s="15">
        <v>85.57</v>
      </c>
      <c r="BW1080" s="15">
        <v>49.92</v>
      </c>
      <c r="BX1080" s="15">
        <v>41.42</v>
      </c>
      <c r="BY1080" s="15">
        <v>120.4</v>
      </c>
      <c r="BZ1080" s="15">
        <v>89.5</v>
      </c>
      <c r="CA1080" s="71"/>
      <c r="CD1080" s="71"/>
      <c r="CE1080" s="71"/>
      <c r="CF1080" s="71"/>
      <c r="CG1080" s="71"/>
      <c r="CH1080" s="15">
        <v>65</v>
      </c>
      <c r="CI1080" s="71"/>
      <c r="CM1080" s="15">
        <v>50</v>
      </c>
      <c r="CN1080" s="15">
        <v>40.76</v>
      </c>
      <c r="CO1080" s="15">
        <v>93</v>
      </c>
      <c r="CP1080" s="15">
        <v>87.5</v>
      </c>
      <c r="CQ1080" s="71"/>
      <c r="CR1080" s="71"/>
      <c r="CS1080" s="75"/>
      <c r="CT1080" s="75"/>
    </row>
    <row r="1081" spans="1:98">
      <c r="A1081" s="71">
        <v>41118</v>
      </c>
      <c r="B1081" s="16">
        <v>117</v>
      </c>
      <c r="C1081" s="16">
        <v>115.32</v>
      </c>
      <c r="D1081" s="71"/>
      <c r="G1081" s="71"/>
      <c r="I1081" s="16">
        <v>107.5</v>
      </c>
      <c r="K1081" s="16">
        <v>106.34</v>
      </c>
      <c r="L1081" s="71"/>
      <c r="M1081" s="71"/>
      <c r="N1081" s="15">
        <v>170.43</v>
      </c>
      <c r="O1081" s="15">
        <v>185.55</v>
      </c>
      <c r="P1081" s="15">
        <v>53.05</v>
      </c>
      <c r="Q1081" s="15">
        <v>38.03</v>
      </c>
      <c r="R1081" s="71"/>
      <c r="S1081" s="71"/>
      <c r="T1081" s="71"/>
      <c r="U1081" s="71"/>
      <c r="V1081" s="15">
        <v>183</v>
      </c>
      <c r="W1081" s="15">
        <v>92.65</v>
      </c>
      <c r="X1081" s="71"/>
      <c r="Y1081" s="71"/>
      <c r="Z1081" s="71"/>
      <c r="AA1081" s="71"/>
      <c r="AC1081" s="71"/>
      <c r="AE1081" s="15">
        <v>124</v>
      </c>
      <c r="BD1081" s="15">
        <v>177</v>
      </c>
      <c r="BE1081" s="71"/>
      <c r="BF1081" s="71"/>
      <c r="BG1081" s="15">
        <v>58.84</v>
      </c>
      <c r="BH1081" s="15">
        <v>57.64</v>
      </c>
      <c r="BI1081" s="71"/>
      <c r="BM1081" s="15">
        <v>38</v>
      </c>
      <c r="BO1081" s="15">
        <v>36.65</v>
      </c>
      <c r="BQ1081" s="71"/>
      <c r="BR1081" s="15">
        <v>185</v>
      </c>
      <c r="BS1081" s="15">
        <v>177</v>
      </c>
      <c r="BT1081" s="15">
        <v>91.83</v>
      </c>
      <c r="BW1081" s="15">
        <v>49.25</v>
      </c>
      <c r="BX1081" s="15">
        <v>44.72</v>
      </c>
      <c r="BY1081" s="15">
        <v>121</v>
      </c>
      <c r="BZ1081" s="15">
        <v>90</v>
      </c>
      <c r="CA1081" s="71"/>
      <c r="CD1081" s="71"/>
      <c r="CE1081" s="71"/>
      <c r="CF1081" s="71"/>
      <c r="CG1081" s="71"/>
      <c r="CH1081" s="15">
        <v>55</v>
      </c>
      <c r="CI1081" s="71"/>
      <c r="CJ1081" s="15">
        <v>32</v>
      </c>
      <c r="CM1081" s="15">
        <v>51</v>
      </c>
      <c r="CN1081" s="15">
        <v>43.45</v>
      </c>
      <c r="CO1081" s="15">
        <v>95</v>
      </c>
      <c r="CP1081" s="15">
        <v>94</v>
      </c>
      <c r="CQ1081" s="71"/>
      <c r="CR1081" s="71"/>
      <c r="CS1081" s="75"/>
      <c r="CT1081" s="75"/>
    </row>
    <row r="1082" spans="1:98">
      <c r="A1082" s="71">
        <v>41125</v>
      </c>
      <c r="B1082" s="16">
        <v>118.37</v>
      </c>
      <c r="C1082" s="16">
        <v>121</v>
      </c>
      <c r="D1082" s="71"/>
      <c r="G1082" s="71"/>
      <c r="I1082" s="16">
        <v>108.12</v>
      </c>
      <c r="K1082" s="16">
        <v>106.7</v>
      </c>
      <c r="L1082" s="71"/>
      <c r="M1082" s="71"/>
      <c r="N1082" s="15">
        <v>175.36</v>
      </c>
      <c r="O1082" s="15">
        <v>186.17</v>
      </c>
      <c r="P1082" s="15">
        <v>53.75</v>
      </c>
      <c r="Q1082" s="15">
        <v>37.770000000000003</v>
      </c>
      <c r="R1082" s="71"/>
      <c r="S1082" s="71"/>
      <c r="T1082" s="71"/>
      <c r="U1082" s="71"/>
      <c r="V1082" s="15">
        <v>183</v>
      </c>
      <c r="X1082" s="71"/>
      <c r="Y1082" s="71"/>
      <c r="Z1082" s="71"/>
      <c r="AA1082" s="71"/>
      <c r="AC1082" s="71"/>
      <c r="AD1082" s="15">
        <v>72</v>
      </c>
      <c r="BE1082" s="71"/>
      <c r="BF1082" s="71"/>
      <c r="BG1082" s="15">
        <v>59.21</v>
      </c>
      <c r="BH1082" s="15">
        <v>57.68</v>
      </c>
      <c r="BI1082" s="71"/>
      <c r="BM1082" s="15">
        <v>37.33</v>
      </c>
      <c r="BN1082" s="15">
        <v>37</v>
      </c>
      <c r="BO1082" s="15">
        <v>36.58</v>
      </c>
      <c r="BP1082" s="15">
        <v>92.07</v>
      </c>
      <c r="BQ1082" s="71"/>
      <c r="BT1082" s="15">
        <v>96.27</v>
      </c>
      <c r="BW1082" s="15">
        <v>50.12</v>
      </c>
      <c r="BX1082" s="15">
        <v>45.15</v>
      </c>
      <c r="BY1082" s="15">
        <v>121</v>
      </c>
      <c r="BZ1082" s="15">
        <v>85</v>
      </c>
      <c r="CA1082" s="71"/>
      <c r="CD1082" s="71"/>
      <c r="CE1082" s="71"/>
      <c r="CF1082" s="71"/>
      <c r="CG1082" s="71"/>
      <c r="CH1082" s="15">
        <v>57</v>
      </c>
      <c r="CI1082" s="71"/>
      <c r="CN1082" s="15">
        <v>44</v>
      </c>
      <c r="CQ1082" s="71"/>
      <c r="CR1082" s="71"/>
      <c r="CS1082" s="75"/>
      <c r="CT1082" s="75"/>
    </row>
    <row r="1083" spans="1:98">
      <c r="A1083" s="71">
        <v>41132</v>
      </c>
      <c r="B1083" s="16">
        <v>119.35</v>
      </c>
      <c r="C1083" s="16">
        <v>118.25</v>
      </c>
      <c r="D1083" s="71"/>
      <c r="G1083" s="71"/>
      <c r="I1083" s="16">
        <v>107.7</v>
      </c>
      <c r="K1083" s="16">
        <v>110</v>
      </c>
      <c r="L1083" s="71"/>
      <c r="M1083" s="71"/>
      <c r="N1083" s="15">
        <v>166</v>
      </c>
      <c r="O1083" s="15">
        <v>187.36</v>
      </c>
      <c r="P1083" s="15">
        <v>53.22</v>
      </c>
      <c r="Q1083" s="15">
        <v>35.92</v>
      </c>
      <c r="R1083" s="71"/>
      <c r="S1083" s="71"/>
      <c r="T1083" s="71"/>
      <c r="U1083" s="71"/>
      <c r="V1083" s="15">
        <v>185.31</v>
      </c>
      <c r="W1083" s="15">
        <v>97.98</v>
      </c>
      <c r="X1083" s="71"/>
      <c r="Y1083" s="71"/>
      <c r="Z1083" s="71"/>
      <c r="AA1083" s="71"/>
      <c r="AC1083" s="71"/>
      <c r="AD1083" s="15">
        <v>72</v>
      </c>
      <c r="AF1083" s="15">
        <v>135</v>
      </c>
      <c r="BD1083" s="15">
        <v>171.19</v>
      </c>
      <c r="BE1083" s="71"/>
      <c r="BF1083" s="71"/>
      <c r="BG1083" s="15">
        <v>53.6</v>
      </c>
      <c r="BH1083" s="15">
        <v>57.45</v>
      </c>
      <c r="BI1083" s="71"/>
      <c r="BN1083" s="15">
        <v>36.53</v>
      </c>
      <c r="BO1083" s="15">
        <v>37.29</v>
      </c>
      <c r="BP1083" s="15">
        <v>92.5</v>
      </c>
      <c r="BQ1083" s="71"/>
      <c r="BR1083" s="15">
        <v>185</v>
      </c>
      <c r="BS1083" s="15">
        <v>165.22</v>
      </c>
      <c r="BT1083" s="15">
        <v>97.26</v>
      </c>
      <c r="BV1083" s="15">
        <v>90</v>
      </c>
      <c r="BW1083" s="15">
        <v>50</v>
      </c>
      <c r="BX1083" s="15">
        <v>45.39</v>
      </c>
      <c r="BY1083" s="15">
        <v>121.38</v>
      </c>
      <c r="BZ1083" s="15">
        <v>85</v>
      </c>
      <c r="CA1083" s="71"/>
      <c r="CD1083" s="71"/>
      <c r="CE1083" s="71"/>
      <c r="CF1083" s="71"/>
      <c r="CG1083" s="71"/>
      <c r="CH1083" s="15">
        <v>63</v>
      </c>
      <c r="CI1083" s="71"/>
      <c r="CM1083" s="15">
        <v>50</v>
      </c>
      <c r="CO1083" s="15">
        <v>90</v>
      </c>
      <c r="CP1083" s="15">
        <v>98</v>
      </c>
      <c r="CQ1083" s="71"/>
      <c r="CR1083" s="71"/>
      <c r="CS1083" s="75"/>
      <c r="CT1083" s="75"/>
    </row>
    <row r="1084" spans="1:98">
      <c r="A1084" s="71">
        <v>41139</v>
      </c>
      <c r="B1084" s="16">
        <v>119.17</v>
      </c>
      <c r="C1084" s="16">
        <v>118.61</v>
      </c>
      <c r="D1084" s="71"/>
      <c r="G1084" s="71"/>
      <c r="I1084" s="16">
        <v>108.18</v>
      </c>
      <c r="K1084" s="16">
        <v>108.72</v>
      </c>
      <c r="L1084" s="71"/>
      <c r="M1084" s="71"/>
      <c r="N1084" s="15">
        <v>174</v>
      </c>
      <c r="O1084" s="15">
        <v>203.42</v>
      </c>
      <c r="P1084" s="15">
        <v>54.42</v>
      </c>
      <c r="Q1084" s="15">
        <v>37.28</v>
      </c>
      <c r="R1084" s="71"/>
      <c r="S1084" s="71"/>
      <c r="T1084" s="71"/>
      <c r="U1084" s="71"/>
      <c r="V1084" s="15">
        <v>186.45</v>
      </c>
      <c r="W1084" s="15">
        <v>99.98</v>
      </c>
      <c r="X1084" s="71"/>
      <c r="Y1084" s="71"/>
      <c r="Z1084" s="71"/>
      <c r="AA1084" s="71"/>
      <c r="AC1084" s="71"/>
      <c r="AE1084" s="15">
        <v>128</v>
      </c>
      <c r="AF1084" s="15">
        <v>137.1</v>
      </c>
      <c r="BD1084" s="15">
        <v>169.23</v>
      </c>
      <c r="BE1084" s="71"/>
      <c r="BF1084" s="71"/>
      <c r="BG1084" s="15">
        <v>57</v>
      </c>
      <c r="BH1084" s="15">
        <v>57.45</v>
      </c>
      <c r="BI1084" s="71"/>
      <c r="BN1084" s="15">
        <v>37</v>
      </c>
      <c r="BO1084" s="15">
        <v>36.630000000000003</v>
      </c>
      <c r="BQ1084" s="71"/>
      <c r="BR1084" s="15">
        <v>185</v>
      </c>
      <c r="BS1084" s="15">
        <v>168.41</v>
      </c>
      <c r="BT1084" s="15">
        <v>99</v>
      </c>
      <c r="BW1084" s="15">
        <v>50</v>
      </c>
      <c r="BX1084" s="15">
        <v>45.12</v>
      </c>
      <c r="BY1084" s="15">
        <v>121</v>
      </c>
      <c r="BZ1084" s="15">
        <v>83</v>
      </c>
      <c r="CA1084" s="71"/>
      <c r="CD1084" s="71"/>
      <c r="CE1084" s="71"/>
      <c r="CF1084" s="71"/>
      <c r="CG1084" s="71"/>
      <c r="CH1084" s="15">
        <v>53.26</v>
      </c>
      <c r="CI1084" s="71"/>
      <c r="CN1084" s="15">
        <v>42</v>
      </c>
      <c r="CQ1084" s="71"/>
      <c r="CR1084" s="71"/>
      <c r="CS1084" s="75"/>
      <c r="CT1084" s="75"/>
    </row>
    <row r="1085" spans="1:98">
      <c r="A1085" s="71">
        <v>41146</v>
      </c>
      <c r="B1085" s="16">
        <v>119.35</v>
      </c>
      <c r="C1085" s="16">
        <v>118.25</v>
      </c>
      <c r="D1085" s="71"/>
      <c r="G1085" s="71"/>
      <c r="I1085" s="16">
        <v>111.65</v>
      </c>
      <c r="K1085" s="16">
        <v>111.82</v>
      </c>
      <c r="L1085" s="71"/>
      <c r="M1085" s="71"/>
      <c r="N1085" s="15">
        <v>173.2</v>
      </c>
      <c r="O1085" s="15">
        <v>215.5</v>
      </c>
      <c r="P1085" s="15">
        <v>53.67</v>
      </c>
      <c r="Q1085" s="15">
        <v>36.409999999999997</v>
      </c>
      <c r="R1085" s="71"/>
      <c r="S1085" s="71"/>
      <c r="T1085" s="71"/>
      <c r="U1085" s="71"/>
      <c r="V1085" s="15">
        <v>192</v>
      </c>
      <c r="W1085" s="15">
        <v>109</v>
      </c>
      <c r="X1085" s="71"/>
      <c r="Y1085" s="71"/>
      <c r="Z1085" s="71"/>
      <c r="AA1085" s="71"/>
      <c r="AC1085" s="71"/>
      <c r="AD1085" s="15">
        <v>73.900000000000006</v>
      </c>
      <c r="AF1085" s="15">
        <v>138.28</v>
      </c>
      <c r="BD1085" s="15">
        <v>187</v>
      </c>
      <c r="BE1085" s="71"/>
      <c r="BF1085" s="71"/>
      <c r="BG1085" s="15">
        <v>51.62</v>
      </c>
      <c r="BH1085" s="15">
        <v>58.47</v>
      </c>
      <c r="BI1085" s="71"/>
      <c r="BM1085" s="15">
        <v>29.5</v>
      </c>
      <c r="BN1085" s="15">
        <v>37</v>
      </c>
      <c r="BO1085" s="15">
        <v>36.549999999999997</v>
      </c>
      <c r="BP1085" s="15">
        <v>94.5</v>
      </c>
      <c r="BQ1085" s="71"/>
      <c r="BR1085" s="15">
        <v>185.4</v>
      </c>
      <c r="BS1085" s="15">
        <v>182.5</v>
      </c>
      <c r="BT1085" s="15">
        <v>104</v>
      </c>
      <c r="BV1085" s="15">
        <v>82</v>
      </c>
      <c r="BW1085" s="15">
        <v>44.49</v>
      </c>
      <c r="BX1085" s="15">
        <v>45.43</v>
      </c>
      <c r="BY1085" s="15">
        <v>122.67</v>
      </c>
      <c r="CA1085" s="71"/>
      <c r="CD1085" s="71"/>
      <c r="CE1085" s="71"/>
      <c r="CF1085" s="71"/>
      <c r="CG1085" s="71"/>
      <c r="CH1085" s="15">
        <v>58.95</v>
      </c>
      <c r="CI1085" s="71"/>
      <c r="CJ1085" s="15">
        <v>27.5</v>
      </c>
      <c r="CM1085" s="15">
        <v>49.54</v>
      </c>
      <c r="CN1085" s="15">
        <v>47</v>
      </c>
      <c r="CO1085" s="15">
        <v>89.2</v>
      </c>
      <c r="CP1085" s="15">
        <v>103</v>
      </c>
      <c r="CQ1085" s="71"/>
      <c r="CR1085" s="71"/>
      <c r="CS1085" s="75"/>
      <c r="CT1085" s="75"/>
    </row>
    <row r="1086" spans="1:98">
      <c r="A1086" s="71">
        <v>41153</v>
      </c>
      <c r="B1086" s="16">
        <v>119.05</v>
      </c>
      <c r="C1086" s="16">
        <v>118.27</v>
      </c>
      <c r="D1086" s="71"/>
      <c r="G1086" s="71"/>
      <c r="I1086" s="16">
        <v>107.57</v>
      </c>
      <c r="K1086" s="16">
        <v>110.33</v>
      </c>
      <c r="L1086" s="71"/>
      <c r="M1086" s="71"/>
      <c r="N1086" s="15">
        <v>169</v>
      </c>
      <c r="O1086" s="15">
        <v>221.37</v>
      </c>
      <c r="Q1086" s="15">
        <v>36.700000000000003</v>
      </c>
      <c r="R1086" s="71"/>
      <c r="S1086" s="71"/>
      <c r="T1086" s="71"/>
      <c r="U1086" s="71"/>
      <c r="V1086" s="15">
        <v>191</v>
      </c>
      <c r="W1086" s="15">
        <v>113.17</v>
      </c>
      <c r="X1086" s="71"/>
      <c r="Y1086" s="71"/>
      <c r="Z1086" s="71"/>
      <c r="AA1086" s="71"/>
      <c r="AC1086" s="71"/>
      <c r="AD1086" s="15">
        <v>67</v>
      </c>
      <c r="BE1086" s="71"/>
      <c r="BF1086" s="71"/>
      <c r="BG1086" s="15">
        <v>53.68</v>
      </c>
      <c r="BH1086" s="15">
        <v>57.92</v>
      </c>
      <c r="BI1086" s="71"/>
      <c r="BN1086" s="15">
        <v>36</v>
      </c>
      <c r="BO1086" s="15">
        <v>36.53</v>
      </c>
      <c r="BP1086" s="15">
        <v>93.5</v>
      </c>
      <c r="BQ1086" s="71"/>
      <c r="BR1086" s="15">
        <v>186</v>
      </c>
      <c r="BS1086" s="15">
        <v>185</v>
      </c>
      <c r="BT1086" s="15">
        <v>109.33</v>
      </c>
      <c r="BV1086" s="15">
        <v>84</v>
      </c>
      <c r="BW1086" s="15">
        <v>48.19</v>
      </c>
      <c r="BX1086" s="15">
        <v>45.35</v>
      </c>
      <c r="BY1086" s="15">
        <v>120</v>
      </c>
      <c r="BZ1086" s="15">
        <v>79.680000000000007</v>
      </c>
      <c r="CA1086" s="71"/>
      <c r="CD1086" s="71"/>
      <c r="CE1086" s="71"/>
      <c r="CF1086" s="71"/>
      <c r="CG1086" s="71"/>
      <c r="CH1086" s="15">
        <v>55.75</v>
      </c>
      <c r="CI1086" s="71"/>
      <c r="CP1086" s="15">
        <v>111</v>
      </c>
      <c r="CQ1086" s="71"/>
      <c r="CR1086" s="71"/>
      <c r="CS1086" s="75"/>
      <c r="CT1086" s="75"/>
    </row>
    <row r="1087" spans="1:98">
      <c r="A1087" s="71">
        <v>41160</v>
      </c>
      <c r="B1087" s="16">
        <v>120.38</v>
      </c>
      <c r="C1087" s="16">
        <v>119.09</v>
      </c>
      <c r="D1087" s="71"/>
      <c r="G1087" s="71"/>
      <c r="I1087" s="16">
        <v>110.5</v>
      </c>
      <c r="K1087" s="16">
        <v>110.5</v>
      </c>
      <c r="L1087" s="71"/>
      <c r="M1087" s="71"/>
      <c r="N1087" s="15">
        <v>176.29</v>
      </c>
      <c r="O1087" s="15">
        <v>222.75</v>
      </c>
      <c r="P1087" s="15">
        <v>52.69</v>
      </c>
      <c r="Q1087" s="15">
        <v>35.61</v>
      </c>
      <c r="R1087" s="71"/>
      <c r="S1087" s="71"/>
      <c r="T1087" s="71"/>
      <c r="U1087" s="71"/>
      <c r="V1087" s="15">
        <v>191.75</v>
      </c>
      <c r="W1087" s="15">
        <v>112.09</v>
      </c>
      <c r="X1087" s="71"/>
      <c r="Y1087" s="71"/>
      <c r="Z1087" s="71"/>
      <c r="AA1087" s="71"/>
      <c r="AC1087" s="71"/>
      <c r="BD1087" s="15">
        <v>180.12</v>
      </c>
      <c r="BE1087" s="71"/>
      <c r="BF1087" s="71"/>
      <c r="BG1087" s="15">
        <v>55.71</v>
      </c>
      <c r="BH1087" s="15">
        <v>57.14</v>
      </c>
      <c r="BI1087" s="71"/>
      <c r="BN1087" s="15">
        <v>37</v>
      </c>
      <c r="BO1087" s="15">
        <v>36.47</v>
      </c>
      <c r="BQ1087" s="71"/>
      <c r="BR1087" s="15">
        <v>188</v>
      </c>
      <c r="BS1087" s="15">
        <v>188.14</v>
      </c>
      <c r="BT1087" s="15">
        <v>112.06</v>
      </c>
      <c r="BV1087" s="15">
        <v>84</v>
      </c>
      <c r="BW1087" s="15">
        <v>49.8</v>
      </c>
      <c r="BX1087" s="15">
        <v>45.06</v>
      </c>
      <c r="BY1087" s="15">
        <v>119.53</v>
      </c>
      <c r="BZ1087" s="15">
        <v>80</v>
      </c>
      <c r="CA1087" s="71"/>
      <c r="CD1087" s="71"/>
      <c r="CE1087" s="71"/>
      <c r="CF1087" s="71"/>
      <c r="CG1087" s="71"/>
      <c r="CH1087" s="15">
        <v>61.32</v>
      </c>
      <c r="CI1087" s="71"/>
      <c r="CJ1087" s="15">
        <v>34.33</v>
      </c>
      <c r="CM1087" s="15">
        <v>49</v>
      </c>
      <c r="CN1087" s="15">
        <v>45.21</v>
      </c>
      <c r="CO1087" s="15">
        <v>92.71</v>
      </c>
      <c r="CP1087" s="15">
        <v>111</v>
      </c>
      <c r="CQ1087" s="71"/>
      <c r="CR1087" s="71"/>
      <c r="CS1087" s="75"/>
      <c r="CT1087" s="75"/>
    </row>
    <row r="1088" spans="1:98">
      <c r="A1088" s="71">
        <v>41167</v>
      </c>
      <c r="B1088" s="16">
        <v>120.34</v>
      </c>
      <c r="C1088" s="16">
        <v>119.45</v>
      </c>
      <c r="D1088" s="71"/>
      <c r="G1088" s="71"/>
      <c r="I1088" s="16">
        <v>108.5</v>
      </c>
      <c r="K1088" s="16">
        <v>110.5</v>
      </c>
      <c r="L1088" s="71"/>
      <c r="M1088" s="71"/>
      <c r="N1088" s="15">
        <v>166.71</v>
      </c>
      <c r="O1088" s="15">
        <v>226.57</v>
      </c>
      <c r="P1088" s="15">
        <v>53.56</v>
      </c>
      <c r="Q1088" s="15">
        <v>36.950000000000003</v>
      </c>
      <c r="R1088" s="71"/>
      <c r="S1088" s="71"/>
      <c r="T1088" s="71"/>
      <c r="U1088" s="71"/>
      <c r="V1088" s="15">
        <v>195</v>
      </c>
      <c r="W1088" s="15">
        <v>113.3</v>
      </c>
      <c r="X1088" s="71"/>
      <c r="Y1088" s="71"/>
      <c r="Z1088" s="71"/>
      <c r="AA1088" s="71"/>
      <c r="AC1088" s="71"/>
      <c r="AD1088" s="15">
        <v>69</v>
      </c>
      <c r="BE1088" s="71"/>
      <c r="BF1088" s="71"/>
      <c r="BG1088" s="15">
        <v>56.8</v>
      </c>
      <c r="BH1088" s="15">
        <v>58</v>
      </c>
      <c r="BI1088" s="71"/>
      <c r="BM1088" s="15">
        <v>31</v>
      </c>
      <c r="BN1088" s="15">
        <v>37</v>
      </c>
      <c r="BO1088" s="15">
        <v>36.979999999999997</v>
      </c>
      <c r="BP1088" s="15">
        <v>92</v>
      </c>
      <c r="BQ1088" s="71"/>
      <c r="BR1088" s="15">
        <v>190</v>
      </c>
      <c r="BT1088" s="15">
        <v>111.07</v>
      </c>
      <c r="BW1088" s="15">
        <v>50</v>
      </c>
      <c r="BX1088" s="15">
        <v>46.52</v>
      </c>
      <c r="BZ1088" s="15">
        <v>82</v>
      </c>
      <c r="CA1088" s="71"/>
      <c r="CD1088" s="71"/>
      <c r="CE1088" s="71"/>
      <c r="CF1088" s="71"/>
      <c r="CG1088" s="71"/>
      <c r="CH1088" s="15">
        <v>62.59</v>
      </c>
      <c r="CI1088" s="71"/>
      <c r="CJ1088" s="15">
        <v>31</v>
      </c>
      <c r="CM1088" s="15">
        <v>52.5</v>
      </c>
      <c r="CN1088" s="15">
        <v>46</v>
      </c>
      <c r="CO1088" s="15">
        <v>99</v>
      </c>
      <c r="CP1088" s="15">
        <v>110.81</v>
      </c>
      <c r="CQ1088" s="71"/>
      <c r="CR1088" s="71"/>
      <c r="CS1088" s="75"/>
      <c r="CT1088" s="75"/>
    </row>
    <row r="1089" spans="1:98">
      <c r="A1089" s="71">
        <v>41174</v>
      </c>
      <c r="B1089" s="16">
        <v>121.85</v>
      </c>
      <c r="C1089" s="16">
        <v>121.45</v>
      </c>
      <c r="D1089" s="71"/>
      <c r="G1089" s="71"/>
      <c r="I1089" s="16">
        <v>110</v>
      </c>
      <c r="K1089" s="16">
        <v>110.5</v>
      </c>
      <c r="L1089" s="71"/>
      <c r="M1089" s="71"/>
      <c r="N1089" s="15">
        <v>174</v>
      </c>
      <c r="O1089" s="15">
        <v>228.02</v>
      </c>
      <c r="P1089" s="15">
        <v>53.25</v>
      </c>
      <c r="Q1089" s="15">
        <v>34.36</v>
      </c>
      <c r="R1089" s="71"/>
      <c r="S1089" s="71"/>
      <c r="T1089" s="71"/>
      <c r="U1089" s="71"/>
      <c r="V1089" s="15">
        <v>194</v>
      </c>
      <c r="W1089" s="15">
        <v>114.51</v>
      </c>
      <c r="X1089" s="71"/>
      <c r="Y1089" s="71"/>
      <c r="Z1089" s="71"/>
      <c r="AA1089" s="71"/>
      <c r="AC1089" s="71"/>
      <c r="AE1089" s="15">
        <v>128</v>
      </c>
      <c r="AF1089" s="15">
        <v>138</v>
      </c>
      <c r="BD1089" s="15">
        <v>190</v>
      </c>
      <c r="BE1089" s="71"/>
      <c r="BF1089" s="71"/>
      <c r="BG1089" s="15">
        <v>56</v>
      </c>
      <c r="BH1089" s="15">
        <v>57.5</v>
      </c>
      <c r="BI1089" s="71"/>
      <c r="BM1089" s="15">
        <v>30</v>
      </c>
      <c r="BO1089" s="15">
        <v>38.25</v>
      </c>
      <c r="BQ1089" s="71"/>
      <c r="BS1089" s="15">
        <v>185.6</v>
      </c>
      <c r="BT1089" s="15">
        <v>112.81</v>
      </c>
      <c r="BV1089" s="15">
        <v>80</v>
      </c>
      <c r="BX1089" s="15">
        <v>46.5</v>
      </c>
      <c r="BY1089" s="15">
        <v>120</v>
      </c>
      <c r="CA1089" s="71"/>
      <c r="CD1089" s="71"/>
      <c r="CE1089" s="71"/>
      <c r="CF1089" s="71"/>
      <c r="CG1089" s="71"/>
      <c r="CH1089" s="15">
        <v>68.540000000000006</v>
      </c>
      <c r="CI1089" s="71"/>
      <c r="CM1089" s="15">
        <v>52.33</v>
      </c>
      <c r="CN1089" s="15">
        <v>50</v>
      </c>
      <c r="CO1089" s="15">
        <v>95.67</v>
      </c>
      <c r="CP1089" s="15">
        <v>117</v>
      </c>
      <c r="CQ1089" s="71"/>
      <c r="CR1089" s="71"/>
      <c r="CS1089" s="75"/>
      <c r="CT1089" s="75"/>
    </row>
    <row r="1090" spans="1:98">
      <c r="A1090" s="71">
        <v>41181</v>
      </c>
      <c r="B1090" s="16">
        <v>120.81</v>
      </c>
      <c r="C1090" s="16">
        <v>120.73</v>
      </c>
      <c r="D1090" s="71"/>
      <c r="G1090" s="71"/>
      <c r="I1090" s="16">
        <v>110.86</v>
      </c>
      <c r="K1090" s="16">
        <v>112.56</v>
      </c>
      <c r="L1090" s="71"/>
      <c r="M1090" s="71"/>
      <c r="N1090" s="15">
        <v>164.29</v>
      </c>
      <c r="O1090" s="15">
        <v>227.5</v>
      </c>
      <c r="P1090" s="15">
        <v>53.77</v>
      </c>
      <c r="Q1090" s="15">
        <v>35.11</v>
      </c>
      <c r="R1090" s="71"/>
      <c r="S1090" s="71"/>
      <c r="T1090" s="71"/>
      <c r="U1090" s="71"/>
      <c r="V1090" s="15">
        <v>192</v>
      </c>
      <c r="W1090" s="15">
        <v>120</v>
      </c>
      <c r="X1090" s="71"/>
      <c r="Y1090" s="71"/>
      <c r="Z1090" s="71"/>
      <c r="AA1090" s="71"/>
      <c r="AC1090" s="71"/>
      <c r="AD1090" s="15">
        <v>72</v>
      </c>
      <c r="AF1090" s="15">
        <v>138.05000000000001</v>
      </c>
      <c r="BD1090" s="15">
        <v>190.94</v>
      </c>
      <c r="BE1090" s="71"/>
      <c r="BF1090" s="71"/>
      <c r="BG1090" s="15">
        <v>53.78</v>
      </c>
      <c r="BH1090" s="15">
        <v>57.44</v>
      </c>
      <c r="BI1090" s="71"/>
      <c r="BM1090" s="15">
        <v>31</v>
      </c>
      <c r="BN1090" s="15">
        <v>35</v>
      </c>
      <c r="BO1090" s="15">
        <v>39.46</v>
      </c>
      <c r="BP1090" s="15">
        <v>102</v>
      </c>
      <c r="BQ1090" s="71"/>
      <c r="BR1090" s="15">
        <v>192</v>
      </c>
      <c r="BT1090" s="15">
        <v>116.26</v>
      </c>
      <c r="BV1090" s="15">
        <v>81.67</v>
      </c>
      <c r="BW1090" s="15">
        <v>46</v>
      </c>
      <c r="BX1090" s="15">
        <v>44.58</v>
      </c>
      <c r="BY1090" s="15">
        <v>121</v>
      </c>
      <c r="BZ1090" s="15">
        <v>82</v>
      </c>
      <c r="CA1090" s="71"/>
      <c r="CD1090" s="71"/>
      <c r="CE1090" s="71"/>
      <c r="CF1090" s="71"/>
      <c r="CG1090" s="71"/>
      <c r="CH1090" s="15">
        <v>64.33</v>
      </c>
      <c r="CI1090" s="71"/>
      <c r="CN1090" s="15">
        <v>45.91</v>
      </c>
      <c r="CP1090" s="15">
        <v>115</v>
      </c>
      <c r="CQ1090" s="71"/>
      <c r="CR1090" s="71"/>
      <c r="CS1090" s="75"/>
      <c r="CT1090" s="75"/>
    </row>
    <row r="1091" spans="1:98">
      <c r="A1091" s="71">
        <v>41188</v>
      </c>
      <c r="B1091" s="16">
        <v>127.09</v>
      </c>
      <c r="C1091" s="16">
        <v>123.8</v>
      </c>
      <c r="D1091" s="71"/>
      <c r="G1091" s="71"/>
      <c r="I1091" s="16">
        <v>111.02</v>
      </c>
      <c r="K1091" s="16">
        <v>111.61</v>
      </c>
      <c r="L1091" s="71"/>
      <c r="M1091" s="71"/>
      <c r="N1091" s="15">
        <v>164.43</v>
      </c>
      <c r="O1091" s="15">
        <v>225.97</v>
      </c>
      <c r="P1091" s="15">
        <v>53.42</v>
      </c>
      <c r="Q1091" s="15">
        <v>33.68</v>
      </c>
      <c r="R1091" s="71"/>
      <c r="S1091" s="71"/>
      <c r="T1091" s="71"/>
      <c r="U1091" s="71"/>
      <c r="V1091" s="15">
        <v>191.75</v>
      </c>
      <c r="W1091" s="15">
        <v>120.44</v>
      </c>
      <c r="X1091" s="71"/>
      <c r="Y1091" s="71"/>
      <c r="Z1091" s="71"/>
      <c r="AA1091" s="71"/>
      <c r="AC1091" s="71"/>
      <c r="AD1091" s="15">
        <v>75</v>
      </c>
      <c r="AF1091" s="15">
        <v>139</v>
      </c>
      <c r="BD1091" s="15">
        <v>190</v>
      </c>
      <c r="BE1091" s="71"/>
      <c r="BF1091" s="71"/>
      <c r="BG1091" s="15">
        <v>53.18</v>
      </c>
      <c r="BH1091" s="15">
        <v>58.56</v>
      </c>
      <c r="BI1091" s="71"/>
      <c r="BM1091" s="15">
        <v>31</v>
      </c>
      <c r="BN1091" s="15">
        <v>35</v>
      </c>
      <c r="BO1091" s="15">
        <v>42.8</v>
      </c>
      <c r="BP1091" s="15">
        <v>104.12</v>
      </c>
      <c r="BQ1091" s="71"/>
      <c r="BR1091" s="15">
        <v>189</v>
      </c>
      <c r="BT1091" s="15">
        <v>116.24</v>
      </c>
      <c r="BV1091" s="15">
        <v>81</v>
      </c>
      <c r="BW1091" s="15">
        <v>50.79</v>
      </c>
      <c r="BX1091" s="15">
        <v>45.25</v>
      </c>
      <c r="BY1091" s="15">
        <v>120.89</v>
      </c>
      <c r="BZ1091" s="15">
        <v>78.77</v>
      </c>
      <c r="CA1091" s="71"/>
      <c r="CD1091" s="71"/>
      <c r="CE1091" s="71"/>
      <c r="CF1091" s="71"/>
      <c r="CG1091" s="71"/>
      <c r="CH1091" s="15">
        <v>68.95</v>
      </c>
      <c r="CI1091" s="71"/>
      <c r="CN1091" s="15">
        <v>44.4</v>
      </c>
      <c r="CO1091" s="15">
        <v>95</v>
      </c>
      <c r="CP1091" s="15">
        <v>118</v>
      </c>
      <c r="CQ1091" s="71"/>
      <c r="CR1091" s="71"/>
      <c r="CS1091" s="75"/>
      <c r="CT1091" s="75"/>
    </row>
    <row r="1092" spans="1:98">
      <c r="A1092" s="71">
        <v>41195</v>
      </c>
      <c r="B1092" s="16">
        <v>127.48</v>
      </c>
      <c r="C1092" s="16">
        <v>124.72</v>
      </c>
      <c r="D1092" s="71"/>
      <c r="G1092" s="71"/>
      <c r="I1092" s="16">
        <v>111.13</v>
      </c>
      <c r="K1092" s="16">
        <v>113.17</v>
      </c>
      <c r="L1092" s="71"/>
      <c r="M1092" s="71"/>
      <c r="N1092" s="15">
        <v>178.36</v>
      </c>
      <c r="O1092" s="15">
        <v>227.8</v>
      </c>
      <c r="P1092" s="15">
        <v>54.09</v>
      </c>
      <c r="Q1092" s="15">
        <v>34.83</v>
      </c>
      <c r="R1092" s="71"/>
      <c r="S1092" s="71"/>
      <c r="T1092" s="71"/>
      <c r="U1092" s="71"/>
      <c r="V1092" s="15">
        <v>192</v>
      </c>
      <c r="W1092" s="15">
        <v>123.93</v>
      </c>
      <c r="X1092" s="71"/>
      <c r="Y1092" s="71"/>
      <c r="Z1092" s="71"/>
      <c r="AA1092" s="71"/>
      <c r="AC1092" s="71"/>
      <c r="AD1092" s="15">
        <v>77.5</v>
      </c>
      <c r="AF1092" s="15">
        <v>141.36000000000001</v>
      </c>
      <c r="BD1092" s="15">
        <v>192.2</v>
      </c>
      <c r="BE1092" s="71"/>
      <c r="BF1092" s="71"/>
      <c r="BG1092" s="15">
        <v>55.52</v>
      </c>
      <c r="BH1092" s="15">
        <v>59.35</v>
      </c>
      <c r="BI1092" s="71"/>
      <c r="BM1092" s="15">
        <v>30</v>
      </c>
      <c r="BN1092" s="15">
        <v>35</v>
      </c>
      <c r="BO1092" s="15">
        <v>43.53</v>
      </c>
      <c r="BP1092" s="15">
        <v>105</v>
      </c>
      <c r="BQ1092" s="71"/>
      <c r="BT1092" s="15">
        <v>120.37</v>
      </c>
      <c r="BV1092" s="15">
        <v>87</v>
      </c>
      <c r="BW1092" s="15">
        <v>47</v>
      </c>
      <c r="BX1092" s="15">
        <v>45.44</v>
      </c>
      <c r="BY1092" s="15">
        <v>121</v>
      </c>
      <c r="BZ1092" s="15">
        <v>76.37</v>
      </c>
      <c r="CA1092" s="71"/>
      <c r="CD1092" s="71"/>
      <c r="CE1092" s="71"/>
      <c r="CF1092" s="71"/>
      <c r="CG1092" s="71"/>
      <c r="CH1092" s="15">
        <v>73.209999999999994</v>
      </c>
      <c r="CI1092" s="71"/>
      <c r="CJ1092" s="15">
        <v>39</v>
      </c>
      <c r="CN1092" s="15">
        <v>46.26</v>
      </c>
      <c r="CO1092" s="15">
        <v>93.36</v>
      </c>
      <c r="CQ1092" s="71"/>
      <c r="CR1092" s="71"/>
      <c r="CS1092" s="75"/>
      <c r="CT1092" s="75"/>
    </row>
    <row r="1093" spans="1:98">
      <c r="A1093" s="71">
        <v>41202</v>
      </c>
      <c r="B1093" s="16">
        <v>124.88</v>
      </c>
      <c r="C1093" s="16">
        <v>122.43</v>
      </c>
      <c r="D1093" s="71"/>
      <c r="G1093" s="71"/>
      <c r="I1093" s="16">
        <v>109.48</v>
      </c>
      <c r="K1093" s="16">
        <v>112.15</v>
      </c>
      <c r="L1093" s="71"/>
      <c r="M1093" s="71"/>
      <c r="N1093" s="15">
        <v>164.29</v>
      </c>
      <c r="O1093" s="15">
        <v>227.1</v>
      </c>
      <c r="P1093" s="15">
        <v>53.51</v>
      </c>
      <c r="Q1093" s="15">
        <v>34.92</v>
      </c>
      <c r="R1093" s="71"/>
      <c r="S1093" s="71"/>
      <c r="T1093" s="71"/>
      <c r="U1093" s="71"/>
      <c r="V1093" s="15">
        <v>192</v>
      </c>
      <c r="W1093" s="15">
        <v>125.48</v>
      </c>
      <c r="X1093" s="71"/>
      <c r="Y1093" s="71"/>
      <c r="Z1093" s="71"/>
      <c r="AA1093" s="71"/>
      <c r="AC1093" s="71"/>
      <c r="AD1093" s="15">
        <v>83</v>
      </c>
      <c r="AF1093" s="15">
        <v>140.33000000000001</v>
      </c>
      <c r="BD1093" s="15">
        <v>190</v>
      </c>
      <c r="BE1093" s="71"/>
      <c r="BF1093" s="71"/>
      <c r="BG1093" s="15">
        <v>54.26</v>
      </c>
      <c r="BH1093" s="15">
        <v>59.91</v>
      </c>
      <c r="BI1093" s="71"/>
      <c r="BM1093" s="15">
        <v>29.2</v>
      </c>
      <c r="BN1093" s="15">
        <v>35.83</v>
      </c>
      <c r="BO1093" s="15">
        <v>45.46</v>
      </c>
      <c r="BP1093" s="15">
        <v>102.62</v>
      </c>
      <c r="BQ1093" s="71"/>
      <c r="BR1093" s="15">
        <v>190</v>
      </c>
      <c r="BT1093" s="15">
        <v>124.37</v>
      </c>
      <c r="BV1093" s="15">
        <v>80</v>
      </c>
      <c r="BW1093" s="15">
        <v>50</v>
      </c>
      <c r="BX1093" s="15">
        <v>45.52</v>
      </c>
      <c r="BZ1093" s="15">
        <v>66.19</v>
      </c>
      <c r="CA1093" s="71"/>
      <c r="CD1093" s="71"/>
      <c r="CE1093" s="71"/>
      <c r="CF1093" s="71"/>
      <c r="CG1093" s="71"/>
      <c r="CH1093" s="15">
        <v>69</v>
      </c>
      <c r="CI1093" s="71"/>
      <c r="CN1093" s="15">
        <v>45.96</v>
      </c>
      <c r="CP1093" s="15">
        <v>122</v>
      </c>
      <c r="CQ1093" s="71"/>
      <c r="CR1093" s="71"/>
      <c r="CS1093" s="75"/>
      <c r="CT1093" s="75"/>
    </row>
    <row r="1094" spans="1:98">
      <c r="A1094" s="71">
        <v>41209</v>
      </c>
      <c r="B1094" s="16">
        <v>127.83</v>
      </c>
      <c r="C1094" s="16">
        <v>125.81</v>
      </c>
      <c r="D1094" s="71"/>
      <c r="G1094" s="71"/>
      <c r="I1094" s="16">
        <v>110.07</v>
      </c>
      <c r="K1094" s="16">
        <v>114.16</v>
      </c>
      <c r="L1094" s="71"/>
      <c r="M1094" s="71"/>
      <c r="N1094" s="15">
        <v>166.38</v>
      </c>
      <c r="O1094" s="15">
        <v>228</v>
      </c>
      <c r="P1094" s="15">
        <v>56.63</v>
      </c>
      <c r="Q1094" s="15">
        <v>34.520000000000003</v>
      </c>
      <c r="R1094" s="71"/>
      <c r="S1094" s="71"/>
      <c r="T1094" s="71"/>
      <c r="U1094" s="71"/>
      <c r="W1094" s="15">
        <v>132.12</v>
      </c>
      <c r="X1094" s="71"/>
      <c r="Y1094" s="71"/>
      <c r="Z1094" s="71"/>
      <c r="AA1094" s="71"/>
      <c r="AC1094" s="71"/>
      <c r="AD1094" s="15">
        <v>86</v>
      </c>
      <c r="BD1094" s="15">
        <v>193</v>
      </c>
      <c r="BE1094" s="71"/>
      <c r="BF1094" s="71"/>
      <c r="BG1094" s="15">
        <v>53.56</v>
      </c>
      <c r="BH1094" s="15">
        <v>59.66</v>
      </c>
      <c r="BI1094" s="71"/>
      <c r="BM1094" s="15">
        <v>33</v>
      </c>
      <c r="BN1094" s="15">
        <v>35</v>
      </c>
      <c r="BO1094" s="15">
        <v>47.5</v>
      </c>
      <c r="BP1094" s="15">
        <v>105.05</v>
      </c>
      <c r="BQ1094" s="71"/>
      <c r="BS1094" s="15">
        <v>182</v>
      </c>
      <c r="BT1094" s="15">
        <v>128</v>
      </c>
      <c r="BW1094" s="15">
        <v>50</v>
      </c>
      <c r="BX1094" s="15">
        <v>45.55</v>
      </c>
      <c r="BY1094" s="15">
        <v>120</v>
      </c>
      <c r="BZ1094" s="15">
        <v>86</v>
      </c>
      <c r="CA1094" s="71"/>
      <c r="CD1094" s="71"/>
      <c r="CE1094" s="71"/>
      <c r="CF1094" s="71"/>
      <c r="CG1094" s="71"/>
      <c r="CH1094" s="15">
        <v>68.180000000000007</v>
      </c>
      <c r="CI1094" s="71"/>
      <c r="CM1094" s="15">
        <v>51</v>
      </c>
      <c r="CN1094" s="15">
        <v>46</v>
      </c>
      <c r="CO1094" s="15">
        <v>94</v>
      </c>
      <c r="CP1094" s="15">
        <v>135.62</v>
      </c>
      <c r="CQ1094" s="71"/>
      <c r="CR1094" s="71"/>
      <c r="CS1094" s="75"/>
      <c r="CT1094" s="75"/>
    </row>
    <row r="1095" spans="1:98">
      <c r="A1095" s="71">
        <v>41216</v>
      </c>
      <c r="B1095" s="16">
        <v>131.71</v>
      </c>
      <c r="C1095" s="16">
        <v>131.66999999999999</v>
      </c>
      <c r="D1095" s="71"/>
      <c r="G1095" s="71"/>
      <c r="I1095" s="16">
        <v>109.58</v>
      </c>
      <c r="K1095" s="16">
        <v>112.17</v>
      </c>
      <c r="L1095" s="71"/>
      <c r="M1095" s="71"/>
      <c r="N1095" s="15">
        <v>163.89</v>
      </c>
      <c r="O1095" s="15">
        <v>210</v>
      </c>
      <c r="P1095" s="15">
        <v>57.24</v>
      </c>
      <c r="Q1095" s="15">
        <v>34.369999999999997</v>
      </c>
      <c r="R1095" s="71"/>
      <c r="S1095" s="71"/>
      <c r="T1095" s="71"/>
      <c r="U1095" s="71"/>
      <c r="V1095" s="15">
        <v>182</v>
      </c>
      <c r="W1095" s="15">
        <v>137.31</v>
      </c>
      <c r="X1095" s="71"/>
      <c r="Y1095" s="71"/>
      <c r="Z1095" s="71"/>
      <c r="AA1095" s="71"/>
      <c r="AC1095" s="71"/>
      <c r="AD1095" s="15">
        <v>87.5</v>
      </c>
      <c r="AE1095" s="15">
        <v>130</v>
      </c>
      <c r="AF1095" s="15">
        <v>140</v>
      </c>
      <c r="BD1095" s="15">
        <v>189.12</v>
      </c>
      <c r="BE1095" s="71"/>
      <c r="BF1095" s="71"/>
      <c r="BG1095" s="15">
        <v>55.27</v>
      </c>
      <c r="BH1095" s="15">
        <v>64.81</v>
      </c>
      <c r="BI1095" s="71"/>
      <c r="BM1095" s="15">
        <v>32</v>
      </c>
      <c r="BN1095" s="15">
        <v>35</v>
      </c>
      <c r="BO1095" s="15">
        <v>49.62</v>
      </c>
      <c r="BP1095" s="15">
        <v>104.6</v>
      </c>
      <c r="BQ1095" s="71"/>
      <c r="BR1095" s="15">
        <v>190</v>
      </c>
      <c r="BS1095" s="15">
        <v>182</v>
      </c>
      <c r="BT1095" s="15">
        <v>135.22</v>
      </c>
      <c r="BV1095" s="15">
        <v>87</v>
      </c>
      <c r="BW1095" s="15">
        <v>53.07</v>
      </c>
      <c r="BX1095" s="15">
        <v>45.9</v>
      </c>
      <c r="BY1095" s="15">
        <v>120</v>
      </c>
      <c r="BZ1095" s="15">
        <v>78.05</v>
      </c>
      <c r="CA1095" s="71"/>
      <c r="CD1095" s="71"/>
      <c r="CE1095" s="71"/>
      <c r="CF1095" s="71"/>
      <c r="CG1095" s="71"/>
      <c r="CH1095" s="15">
        <v>70</v>
      </c>
      <c r="CI1095" s="71"/>
      <c r="CM1095" s="15">
        <v>52.82</v>
      </c>
      <c r="CN1095" s="15">
        <v>53</v>
      </c>
      <c r="CO1095" s="15">
        <v>91.5</v>
      </c>
      <c r="CQ1095" s="71"/>
      <c r="CR1095" s="71"/>
      <c r="CS1095" s="75"/>
      <c r="CT1095" s="75"/>
    </row>
    <row r="1096" spans="1:98">
      <c r="A1096" s="71">
        <v>41223</v>
      </c>
      <c r="B1096" s="16">
        <v>132.13</v>
      </c>
      <c r="C1096" s="16">
        <v>132.33000000000001</v>
      </c>
      <c r="D1096" s="71"/>
      <c r="G1096" s="71"/>
      <c r="I1096" s="16">
        <v>110.04</v>
      </c>
      <c r="K1096" s="16">
        <v>111.37</v>
      </c>
      <c r="L1096" s="71"/>
      <c r="M1096" s="71"/>
      <c r="N1096" s="15">
        <v>169.8</v>
      </c>
      <c r="O1096" s="15">
        <v>217.5</v>
      </c>
      <c r="P1096" s="15">
        <v>57.56</v>
      </c>
      <c r="Q1096" s="15">
        <v>34.07</v>
      </c>
      <c r="R1096" s="71"/>
      <c r="S1096" s="71"/>
      <c r="T1096" s="71"/>
      <c r="U1096" s="71"/>
      <c r="V1096" s="15">
        <v>189</v>
      </c>
      <c r="W1096" s="15">
        <v>140.25</v>
      </c>
      <c r="X1096" s="71"/>
      <c r="Y1096" s="71"/>
      <c r="Z1096" s="71"/>
      <c r="AA1096" s="71"/>
      <c r="AC1096" s="71"/>
      <c r="AD1096" s="15">
        <v>89.51</v>
      </c>
      <c r="AE1096" s="15">
        <v>127.8</v>
      </c>
      <c r="AF1096" s="15">
        <v>141.19999999999999</v>
      </c>
      <c r="BE1096" s="71"/>
      <c r="BF1096" s="71"/>
      <c r="BG1096" s="15">
        <v>55.06</v>
      </c>
      <c r="BH1096" s="15">
        <v>61.81</v>
      </c>
      <c r="BI1096" s="71"/>
      <c r="BM1096" s="15">
        <v>33.5</v>
      </c>
      <c r="BN1096" s="15">
        <v>35</v>
      </c>
      <c r="BO1096" s="15">
        <v>51.02</v>
      </c>
      <c r="BP1096" s="15">
        <v>104</v>
      </c>
      <c r="BQ1096" s="71"/>
      <c r="BR1096" s="15">
        <v>188</v>
      </c>
      <c r="BT1096" s="15">
        <v>138.81</v>
      </c>
      <c r="BV1096" s="15">
        <v>85</v>
      </c>
      <c r="BW1096" s="15">
        <v>53.75</v>
      </c>
      <c r="BX1096" s="15">
        <v>44.92</v>
      </c>
      <c r="BY1096" s="15">
        <v>120</v>
      </c>
      <c r="BZ1096" s="15">
        <v>82</v>
      </c>
      <c r="CA1096" s="71"/>
      <c r="CD1096" s="71"/>
      <c r="CE1096" s="71"/>
      <c r="CF1096" s="71"/>
      <c r="CG1096" s="71"/>
      <c r="CH1096" s="15">
        <v>66.27</v>
      </c>
      <c r="CI1096" s="71"/>
      <c r="CM1096" s="15">
        <v>51.2</v>
      </c>
      <c r="CN1096" s="15">
        <v>53</v>
      </c>
      <c r="CO1096" s="15">
        <v>84</v>
      </c>
      <c r="CP1096" s="15">
        <v>143</v>
      </c>
      <c r="CQ1096" s="71"/>
      <c r="CR1096" s="71"/>
      <c r="CS1096" s="75"/>
      <c r="CT1096" s="75"/>
    </row>
    <row r="1097" spans="1:98">
      <c r="A1097" s="71">
        <v>41230</v>
      </c>
      <c r="B1097" s="16">
        <v>130.59</v>
      </c>
      <c r="C1097" s="16">
        <v>131.62</v>
      </c>
      <c r="D1097" s="71"/>
      <c r="G1097" s="71"/>
      <c r="I1097" s="16">
        <v>107.07</v>
      </c>
      <c r="K1097" s="16">
        <v>112.92</v>
      </c>
      <c r="L1097" s="71"/>
      <c r="M1097" s="71"/>
      <c r="N1097" s="15">
        <v>167.58</v>
      </c>
      <c r="P1097" s="15">
        <v>57.67</v>
      </c>
      <c r="Q1097" s="15">
        <v>34.29</v>
      </c>
      <c r="R1097" s="71"/>
      <c r="S1097" s="71"/>
      <c r="T1097" s="71"/>
      <c r="U1097" s="71"/>
      <c r="W1097" s="15">
        <v>141.03</v>
      </c>
      <c r="X1097" s="71"/>
      <c r="Y1097" s="71"/>
      <c r="Z1097" s="71"/>
      <c r="AA1097" s="71"/>
      <c r="AC1097" s="71"/>
      <c r="AD1097" s="15">
        <v>89.4</v>
      </c>
      <c r="BE1097" s="71"/>
      <c r="BF1097" s="71"/>
      <c r="BH1097" s="15">
        <v>61.26</v>
      </c>
      <c r="BI1097" s="71"/>
      <c r="BM1097" s="15">
        <v>30.67</v>
      </c>
      <c r="BN1097" s="15">
        <v>33</v>
      </c>
      <c r="BO1097" s="15">
        <v>47.47</v>
      </c>
      <c r="BP1097" s="15">
        <v>108.33</v>
      </c>
      <c r="BQ1097" s="71"/>
      <c r="BR1097" s="15">
        <v>183</v>
      </c>
      <c r="BS1097" s="15">
        <v>180</v>
      </c>
      <c r="BT1097" s="15">
        <v>141.34</v>
      </c>
      <c r="BV1097" s="15">
        <v>84.05</v>
      </c>
      <c r="BW1097" s="15">
        <v>49.3</v>
      </c>
      <c r="BX1097" s="15">
        <v>45.37</v>
      </c>
      <c r="BY1097" s="15">
        <v>120.43</v>
      </c>
      <c r="BZ1097" s="15">
        <v>80.849999999999994</v>
      </c>
      <c r="CA1097" s="71"/>
      <c r="CD1097" s="71"/>
      <c r="CE1097" s="71"/>
      <c r="CF1097" s="71"/>
      <c r="CG1097" s="71"/>
      <c r="CH1097" s="15">
        <v>70.39</v>
      </c>
      <c r="CI1097" s="71"/>
      <c r="CJ1097" s="15">
        <v>36</v>
      </c>
      <c r="CM1097" s="15">
        <v>53.46</v>
      </c>
      <c r="CN1097" s="15">
        <v>43.71</v>
      </c>
      <c r="CO1097" s="15">
        <v>92.5</v>
      </c>
      <c r="CQ1097" s="71"/>
      <c r="CR1097" s="71"/>
      <c r="CS1097" s="75"/>
      <c r="CT1097" s="75"/>
    </row>
    <row r="1098" spans="1:98">
      <c r="A1098" s="71">
        <v>41237</v>
      </c>
      <c r="B1098" s="16">
        <v>133.1</v>
      </c>
      <c r="D1098" s="71"/>
      <c r="G1098" s="71"/>
      <c r="I1098" s="16">
        <v>106.15</v>
      </c>
      <c r="K1098" s="16">
        <v>108.33</v>
      </c>
      <c r="L1098" s="71"/>
      <c r="M1098" s="71"/>
      <c r="N1098" s="15">
        <v>204.84</v>
      </c>
      <c r="P1098" s="15">
        <v>58</v>
      </c>
      <c r="Q1098" s="15">
        <v>34</v>
      </c>
      <c r="R1098" s="71"/>
      <c r="S1098" s="71"/>
      <c r="T1098" s="71"/>
      <c r="U1098" s="71"/>
      <c r="W1098" s="15">
        <v>141</v>
      </c>
      <c r="X1098" s="71"/>
      <c r="Y1098" s="71"/>
      <c r="Z1098" s="71"/>
      <c r="AA1098" s="71"/>
      <c r="AC1098" s="71"/>
      <c r="BE1098" s="71"/>
      <c r="BF1098" s="71"/>
      <c r="BH1098" s="15">
        <v>62</v>
      </c>
      <c r="BI1098" s="71"/>
      <c r="BM1098" s="15">
        <v>30</v>
      </c>
      <c r="BN1098" s="15">
        <v>33</v>
      </c>
      <c r="BO1098" s="15">
        <v>52</v>
      </c>
      <c r="BQ1098" s="71"/>
      <c r="BR1098" s="15">
        <v>183</v>
      </c>
      <c r="BS1098" s="15">
        <v>180</v>
      </c>
      <c r="BT1098" s="15">
        <v>142</v>
      </c>
      <c r="BV1098" s="15">
        <v>87</v>
      </c>
      <c r="BW1098" s="15">
        <v>49</v>
      </c>
      <c r="BX1098" s="15">
        <v>46</v>
      </c>
      <c r="BY1098" s="15">
        <v>121</v>
      </c>
      <c r="BZ1098" s="15">
        <v>80</v>
      </c>
      <c r="CA1098" s="71"/>
      <c r="CD1098" s="71"/>
      <c r="CE1098" s="71"/>
      <c r="CF1098" s="71"/>
      <c r="CG1098" s="71"/>
      <c r="CH1098" s="15">
        <v>61</v>
      </c>
      <c r="CI1098" s="71"/>
      <c r="CJ1098" s="15">
        <v>36</v>
      </c>
      <c r="CM1098" s="15">
        <v>54</v>
      </c>
      <c r="CN1098" s="15">
        <v>43.54</v>
      </c>
      <c r="CO1098" s="15">
        <v>91.14</v>
      </c>
      <c r="CQ1098" s="71"/>
      <c r="CR1098" s="71"/>
      <c r="CS1098" s="75"/>
      <c r="CT1098" s="75"/>
    </row>
    <row r="1099" spans="1:98">
      <c r="A1099" s="71">
        <v>41244</v>
      </c>
      <c r="B1099" s="16">
        <v>130.21</v>
      </c>
      <c r="C1099" s="16">
        <v>131.05000000000001</v>
      </c>
      <c r="D1099" s="71"/>
      <c r="G1099" s="71"/>
      <c r="I1099" s="16">
        <v>108.34</v>
      </c>
      <c r="K1099" s="16">
        <v>109.8</v>
      </c>
      <c r="L1099" s="71"/>
      <c r="M1099" s="71"/>
      <c r="N1099" s="15">
        <v>204.84</v>
      </c>
      <c r="O1099" s="15">
        <v>205</v>
      </c>
      <c r="P1099" s="15">
        <v>57.2</v>
      </c>
      <c r="Q1099" s="15">
        <v>32.75</v>
      </c>
      <c r="R1099" s="71"/>
      <c r="S1099" s="71"/>
      <c r="T1099" s="71"/>
      <c r="U1099" s="71"/>
      <c r="W1099" s="15">
        <v>141.57</v>
      </c>
      <c r="X1099" s="71"/>
      <c r="Y1099" s="71"/>
      <c r="Z1099" s="71"/>
      <c r="AA1099" s="71"/>
      <c r="AC1099" s="71"/>
      <c r="AD1099" s="15">
        <v>92</v>
      </c>
      <c r="AE1099" s="15">
        <v>128</v>
      </c>
      <c r="BD1099" s="15">
        <v>180</v>
      </c>
      <c r="BE1099" s="71"/>
      <c r="BF1099" s="71"/>
      <c r="BG1099" s="15">
        <v>54</v>
      </c>
      <c r="BH1099" s="15">
        <v>61</v>
      </c>
      <c r="BI1099" s="71"/>
      <c r="BM1099" s="15">
        <v>32</v>
      </c>
      <c r="BN1099" s="15">
        <v>32.229999999999997</v>
      </c>
      <c r="BO1099" s="15">
        <v>47.35</v>
      </c>
      <c r="BP1099" s="15">
        <v>107.5</v>
      </c>
      <c r="BQ1099" s="71"/>
      <c r="BR1099" s="15">
        <v>173.56</v>
      </c>
      <c r="BS1099" s="15">
        <v>170</v>
      </c>
      <c r="BT1099" s="15">
        <v>142</v>
      </c>
      <c r="BV1099" s="15">
        <v>88</v>
      </c>
      <c r="BW1099" s="15">
        <v>50</v>
      </c>
      <c r="BX1099" s="15">
        <v>44</v>
      </c>
      <c r="BY1099" s="15">
        <v>121</v>
      </c>
      <c r="BZ1099" s="15">
        <v>81</v>
      </c>
      <c r="CA1099" s="71"/>
      <c r="CD1099" s="71"/>
      <c r="CE1099" s="71"/>
      <c r="CF1099" s="71"/>
      <c r="CG1099" s="71"/>
      <c r="CH1099" s="15">
        <v>66</v>
      </c>
      <c r="CI1099" s="71"/>
      <c r="CJ1099" s="15">
        <v>31.74</v>
      </c>
      <c r="CM1099" s="15">
        <v>51</v>
      </c>
      <c r="CN1099" s="15">
        <v>46</v>
      </c>
      <c r="CO1099" s="15">
        <v>90.11</v>
      </c>
      <c r="CP1099" s="15">
        <v>140</v>
      </c>
      <c r="CQ1099" s="71"/>
      <c r="CR1099" s="71"/>
      <c r="CS1099" s="75"/>
      <c r="CT1099" s="75"/>
    </row>
    <row r="1100" spans="1:98">
      <c r="A1100" s="71">
        <v>41251</v>
      </c>
      <c r="B1100" s="16">
        <v>132.78</v>
      </c>
      <c r="C1100" s="16">
        <v>132.47999999999999</v>
      </c>
      <c r="D1100" s="71"/>
      <c r="G1100" s="71"/>
      <c r="I1100" s="16">
        <v>99.97</v>
      </c>
      <c r="K1100" s="16">
        <v>99.98</v>
      </c>
      <c r="L1100" s="71"/>
      <c r="M1100" s="71"/>
      <c r="N1100" s="15">
        <v>181.88</v>
      </c>
      <c r="O1100" s="15">
        <v>199.61</v>
      </c>
      <c r="P1100" s="15">
        <v>57.65</v>
      </c>
      <c r="Q1100" s="15">
        <v>31.23</v>
      </c>
      <c r="R1100" s="71"/>
      <c r="S1100" s="71"/>
      <c r="T1100" s="71"/>
      <c r="U1100" s="71"/>
      <c r="V1100" s="15">
        <v>168</v>
      </c>
      <c r="W1100" s="15">
        <v>142.66</v>
      </c>
      <c r="X1100" s="71"/>
      <c r="Y1100" s="71"/>
      <c r="Z1100" s="71"/>
      <c r="AA1100" s="71"/>
      <c r="AC1100" s="71"/>
      <c r="AD1100" s="15">
        <v>90.43</v>
      </c>
      <c r="AE1100" s="15">
        <v>130</v>
      </c>
      <c r="AF1100" s="15">
        <v>133</v>
      </c>
      <c r="BD1100" s="15">
        <v>180</v>
      </c>
      <c r="BE1100" s="71"/>
      <c r="BF1100" s="71"/>
      <c r="BG1100" s="15">
        <v>54.34</v>
      </c>
      <c r="BH1100" s="15">
        <v>61</v>
      </c>
      <c r="BI1100" s="71"/>
      <c r="BM1100" s="15">
        <v>31.4</v>
      </c>
      <c r="BN1100" s="15">
        <v>32.380000000000003</v>
      </c>
      <c r="BO1100" s="15">
        <v>47.71</v>
      </c>
      <c r="BP1100" s="15">
        <v>110.06</v>
      </c>
      <c r="BQ1100" s="71"/>
      <c r="BT1100" s="15">
        <v>141.76</v>
      </c>
      <c r="BV1100" s="15">
        <v>85.57</v>
      </c>
      <c r="BW1100" s="15">
        <v>50</v>
      </c>
      <c r="BX1100" s="15">
        <v>44.83</v>
      </c>
      <c r="BY1100" s="15">
        <v>117</v>
      </c>
      <c r="BZ1100" s="15">
        <v>78</v>
      </c>
      <c r="CA1100" s="71"/>
      <c r="CD1100" s="71"/>
      <c r="CE1100" s="71"/>
      <c r="CF1100" s="71"/>
      <c r="CG1100" s="71"/>
      <c r="CH1100" s="15">
        <v>63.88</v>
      </c>
      <c r="CI1100" s="71"/>
      <c r="CJ1100" s="15">
        <v>30.5</v>
      </c>
      <c r="CM1100" s="15">
        <v>52.43</v>
      </c>
      <c r="CN1100" s="15">
        <v>41.51</v>
      </c>
      <c r="CO1100" s="15">
        <v>89.79</v>
      </c>
      <c r="CP1100" s="15">
        <v>144.6</v>
      </c>
      <c r="CQ1100" s="71"/>
      <c r="CR1100" s="71"/>
      <c r="CS1100" s="75"/>
      <c r="CT1100" s="75"/>
    </row>
    <row r="1101" spans="1:98">
      <c r="A1101" s="71">
        <v>41258</v>
      </c>
      <c r="B1101" s="16">
        <v>132.1</v>
      </c>
      <c r="C1101" s="16">
        <v>131.06</v>
      </c>
      <c r="D1101" s="71"/>
      <c r="G1101" s="71"/>
      <c r="I1101" s="16">
        <v>95.5</v>
      </c>
      <c r="K1101" s="16">
        <v>97.33</v>
      </c>
      <c r="L1101" s="71"/>
      <c r="M1101" s="71"/>
      <c r="N1101" s="15">
        <v>166</v>
      </c>
      <c r="O1101" s="15">
        <v>205.09</v>
      </c>
      <c r="P1101" s="15">
        <v>57.43</v>
      </c>
      <c r="Q1101" s="15">
        <v>31.29</v>
      </c>
      <c r="R1101" s="71"/>
      <c r="S1101" s="71"/>
      <c r="T1101" s="71"/>
      <c r="U1101" s="71"/>
      <c r="V1101" s="15">
        <v>165</v>
      </c>
      <c r="W1101" s="15">
        <v>141.82</v>
      </c>
      <c r="X1101" s="71"/>
      <c r="Y1101" s="71"/>
      <c r="Z1101" s="71"/>
      <c r="AA1101" s="71"/>
      <c r="AC1101" s="71"/>
      <c r="AD1101" s="15">
        <v>91.05</v>
      </c>
      <c r="AF1101" s="15">
        <v>130</v>
      </c>
      <c r="BD1101" s="15">
        <v>178</v>
      </c>
      <c r="BE1101" s="71"/>
      <c r="BF1101" s="71"/>
      <c r="BG1101" s="15">
        <v>53.4</v>
      </c>
      <c r="BH1101" s="15">
        <v>61</v>
      </c>
      <c r="BI1101" s="71"/>
      <c r="BM1101" s="15">
        <v>30</v>
      </c>
      <c r="BN1101" s="15">
        <v>32</v>
      </c>
      <c r="BO1101" s="15">
        <v>46.88</v>
      </c>
      <c r="BP1101" s="15">
        <v>116.86</v>
      </c>
      <c r="BQ1101" s="71"/>
      <c r="BT1101" s="15">
        <v>142</v>
      </c>
      <c r="BV1101" s="15">
        <v>84.25</v>
      </c>
      <c r="BW1101" s="15">
        <v>49.96</v>
      </c>
      <c r="BX1101" s="15">
        <v>45.48</v>
      </c>
      <c r="BY1101" s="15">
        <v>118.53</v>
      </c>
      <c r="BZ1101" s="15">
        <v>77.69</v>
      </c>
      <c r="CA1101" s="71"/>
      <c r="CD1101" s="71"/>
      <c r="CE1101" s="71"/>
      <c r="CF1101" s="71"/>
      <c r="CG1101" s="71"/>
      <c r="CH1101" s="15">
        <v>63.58</v>
      </c>
      <c r="CI1101" s="71"/>
      <c r="CJ1101" s="15">
        <v>31.33</v>
      </c>
      <c r="CO1101" s="15">
        <v>90</v>
      </c>
      <c r="CQ1101" s="71"/>
      <c r="CR1101" s="71"/>
      <c r="CS1101" s="75"/>
      <c r="CT1101" s="75"/>
    </row>
    <row r="1102" spans="1:98">
      <c r="A1102" s="71">
        <v>41265</v>
      </c>
      <c r="B1102" s="16">
        <v>127.46</v>
      </c>
      <c r="C1102" s="16">
        <v>127.86</v>
      </c>
      <c r="D1102" s="71"/>
      <c r="G1102" s="71"/>
      <c r="I1102" s="16">
        <v>99.5</v>
      </c>
      <c r="K1102" s="16">
        <v>99.81</v>
      </c>
      <c r="L1102" s="71"/>
      <c r="M1102" s="71"/>
      <c r="N1102" s="15">
        <v>169</v>
      </c>
      <c r="O1102" s="15">
        <v>205</v>
      </c>
      <c r="P1102" s="15">
        <v>57.78</v>
      </c>
      <c r="Q1102" s="15">
        <v>30.97</v>
      </c>
      <c r="R1102" s="71"/>
      <c r="S1102" s="71"/>
      <c r="T1102" s="71"/>
      <c r="U1102" s="71"/>
      <c r="V1102" s="15">
        <v>165</v>
      </c>
      <c r="W1102" s="15">
        <v>141.5</v>
      </c>
      <c r="X1102" s="71"/>
      <c r="Y1102" s="71"/>
      <c r="Z1102" s="71"/>
      <c r="AA1102" s="71"/>
      <c r="AC1102" s="71"/>
      <c r="AD1102" s="15">
        <v>91.8</v>
      </c>
      <c r="AE1102" s="15">
        <v>120</v>
      </c>
      <c r="AF1102" s="15">
        <v>130</v>
      </c>
      <c r="BD1102" s="15">
        <v>165</v>
      </c>
      <c r="BE1102" s="71"/>
      <c r="BF1102" s="71"/>
      <c r="BG1102" s="15">
        <v>50.54</v>
      </c>
      <c r="BH1102" s="15">
        <v>60.48</v>
      </c>
      <c r="BI1102" s="71"/>
      <c r="BM1102" s="15">
        <v>29.98</v>
      </c>
      <c r="BN1102" s="15">
        <v>33</v>
      </c>
      <c r="BO1102" s="15">
        <v>46.68</v>
      </c>
      <c r="BP1102" s="15">
        <v>110.41</v>
      </c>
      <c r="BQ1102" s="71"/>
      <c r="BR1102" s="15">
        <v>164.67</v>
      </c>
      <c r="BS1102" s="15">
        <v>165</v>
      </c>
      <c r="BT1102" s="15">
        <v>140.68</v>
      </c>
      <c r="BW1102" s="15">
        <v>49.67</v>
      </c>
      <c r="BX1102" s="15">
        <v>43.55</v>
      </c>
      <c r="BY1102" s="15">
        <v>117.89</v>
      </c>
      <c r="BZ1102" s="15">
        <v>76.36</v>
      </c>
      <c r="CA1102" s="71"/>
      <c r="CD1102" s="71"/>
      <c r="CE1102" s="71"/>
      <c r="CF1102" s="71"/>
      <c r="CG1102" s="71"/>
      <c r="CH1102" s="15">
        <v>63.13</v>
      </c>
      <c r="CI1102" s="71"/>
      <c r="CN1102" s="15">
        <v>41.65</v>
      </c>
      <c r="CO1102" s="15">
        <v>81</v>
      </c>
      <c r="CP1102" s="15">
        <v>141.6</v>
      </c>
      <c r="CQ1102" s="71"/>
      <c r="CR1102" s="71"/>
      <c r="CS1102" s="75"/>
      <c r="CT1102" s="75"/>
    </row>
    <row r="1103" spans="1:98">
      <c r="A1103" s="71">
        <v>41272</v>
      </c>
      <c r="B1103" s="16">
        <v>127.46</v>
      </c>
      <c r="C1103" s="16">
        <v>127.86</v>
      </c>
      <c r="D1103" s="71"/>
      <c r="G1103" s="71"/>
      <c r="I1103" s="16">
        <v>97.5</v>
      </c>
      <c r="K1103" s="16">
        <v>99.5</v>
      </c>
      <c r="L1103" s="71"/>
      <c r="M1103" s="71"/>
      <c r="Q1103" s="15">
        <v>30.54</v>
      </c>
      <c r="R1103" s="71"/>
      <c r="S1103" s="71"/>
      <c r="T1103" s="71"/>
      <c r="U1103" s="71"/>
      <c r="W1103" s="15">
        <v>141.25</v>
      </c>
      <c r="X1103" s="71"/>
      <c r="Y1103" s="71"/>
      <c r="Z1103" s="71"/>
      <c r="AA1103" s="71"/>
      <c r="AC1103" s="71"/>
      <c r="AE1103" s="15">
        <v>115</v>
      </c>
      <c r="AF1103" s="15">
        <v>125</v>
      </c>
      <c r="BE1103" s="71"/>
      <c r="BF1103" s="71"/>
      <c r="BH1103" s="15">
        <v>60.31</v>
      </c>
      <c r="BI1103" s="71"/>
      <c r="BO1103" s="15">
        <v>43.41</v>
      </c>
      <c r="BP1103" s="15">
        <v>111</v>
      </c>
      <c r="BQ1103" s="71"/>
      <c r="BT1103" s="15">
        <v>140.15</v>
      </c>
      <c r="BX1103" s="15">
        <v>44.14</v>
      </c>
      <c r="BZ1103" s="15">
        <v>77</v>
      </c>
      <c r="CA1103" s="71"/>
      <c r="CD1103" s="71"/>
      <c r="CE1103" s="71"/>
      <c r="CF1103" s="71"/>
      <c r="CG1103" s="71"/>
      <c r="CH1103" s="15">
        <v>58</v>
      </c>
      <c r="CI1103" s="71"/>
      <c r="CO1103" s="15">
        <v>77</v>
      </c>
      <c r="CP1103" s="15">
        <v>137</v>
      </c>
      <c r="CQ1103" s="71"/>
      <c r="CR1103" s="71"/>
      <c r="CS1103" s="75"/>
      <c r="CT1103" s="75"/>
    </row>
    <row r="1104" spans="1:98">
      <c r="A1104" s="71">
        <v>41279</v>
      </c>
      <c r="B1104" s="16">
        <v>121.59</v>
      </c>
      <c r="C1104" s="16">
        <v>121.67</v>
      </c>
      <c r="D1104" s="71"/>
      <c r="G1104" s="71"/>
      <c r="I1104" s="16">
        <v>97</v>
      </c>
      <c r="K1104" s="16">
        <v>99.5</v>
      </c>
      <c r="L1104" s="71"/>
      <c r="M1104" s="71"/>
      <c r="O1104" s="15">
        <v>202.77</v>
      </c>
      <c r="P1104" s="15">
        <v>57</v>
      </c>
      <c r="Q1104" s="15">
        <v>28.59</v>
      </c>
      <c r="R1104" s="71"/>
      <c r="S1104" s="71"/>
      <c r="T1104" s="71"/>
      <c r="U1104" s="71"/>
      <c r="V1104" s="15">
        <v>161.5</v>
      </c>
      <c r="W1104" s="15">
        <v>138.44</v>
      </c>
      <c r="X1104" s="71"/>
      <c r="Y1104" s="71"/>
      <c r="Z1104" s="71"/>
      <c r="AA1104" s="71"/>
      <c r="AC1104" s="71"/>
      <c r="BE1104" s="71"/>
      <c r="BF1104" s="71"/>
      <c r="BG1104" s="15">
        <v>52.77</v>
      </c>
      <c r="BH1104" s="15">
        <v>59.76</v>
      </c>
      <c r="BI1104" s="71"/>
      <c r="BM1104" s="15">
        <v>28.33</v>
      </c>
      <c r="BN1104" s="15">
        <v>31</v>
      </c>
      <c r="BO1104" s="15">
        <v>45.88</v>
      </c>
      <c r="BP1104" s="15">
        <v>113</v>
      </c>
      <c r="BQ1104" s="71"/>
      <c r="BR1104" s="15">
        <v>161.5</v>
      </c>
      <c r="BS1104" s="15">
        <v>161</v>
      </c>
      <c r="BT1104" s="15">
        <v>138.6</v>
      </c>
      <c r="BV1104" s="15">
        <v>87</v>
      </c>
      <c r="BX1104" s="15">
        <v>46.21</v>
      </c>
      <c r="BY1104" s="15">
        <v>115.14</v>
      </c>
      <c r="BZ1104" s="15">
        <v>78</v>
      </c>
      <c r="CA1104" s="71"/>
      <c r="CD1104" s="71"/>
      <c r="CE1104" s="71"/>
      <c r="CF1104" s="71"/>
      <c r="CG1104" s="71"/>
      <c r="CH1104" s="15">
        <v>61</v>
      </c>
      <c r="CI1104" s="71"/>
      <c r="CQ1104" s="71"/>
      <c r="CR1104" s="71"/>
      <c r="CS1104" s="75"/>
      <c r="CT1104" s="75"/>
    </row>
    <row r="1105" spans="1:98">
      <c r="A1105" s="71">
        <v>41286</v>
      </c>
      <c r="B1105" s="16">
        <v>111.4</v>
      </c>
      <c r="C1105" s="16">
        <v>115.2</v>
      </c>
      <c r="D1105" s="71"/>
      <c r="G1105" s="71"/>
      <c r="I1105" s="16">
        <v>95.23</v>
      </c>
      <c r="K1105" s="16">
        <v>95.22</v>
      </c>
      <c r="L1105" s="71"/>
      <c r="M1105" s="71"/>
      <c r="N1105" s="15">
        <v>164</v>
      </c>
      <c r="O1105" s="15">
        <v>200.42</v>
      </c>
      <c r="P1105" s="15">
        <v>57.66</v>
      </c>
      <c r="Q1105" s="15">
        <v>31.28</v>
      </c>
      <c r="R1105" s="71"/>
      <c r="S1105" s="71"/>
      <c r="T1105" s="71"/>
      <c r="U1105" s="71"/>
      <c r="V1105" s="15">
        <v>160.33000000000001</v>
      </c>
      <c r="W1105" s="15">
        <v>140.44</v>
      </c>
      <c r="X1105" s="71"/>
      <c r="Y1105" s="71"/>
      <c r="Z1105" s="71"/>
      <c r="AA1105" s="71"/>
      <c r="AC1105" s="71"/>
      <c r="AD1105" s="15">
        <v>94.02</v>
      </c>
      <c r="AF1105" s="15">
        <v>121.17</v>
      </c>
      <c r="BD1105" s="15">
        <v>165</v>
      </c>
      <c r="BE1105" s="71"/>
      <c r="BF1105" s="71"/>
      <c r="BG1105" s="15">
        <v>54</v>
      </c>
      <c r="BH1105" s="15">
        <v>60.11</v>
      </c>
      <c r="BI1105" s="71"/>
      <c r="BM1105" s="15">
        <v>30</v>
      </c>
      <c r="BN1105" s="15">
        <v>32.520000000000003</v>
      </c>
      <c r="BO1105" s="15">
        <v>46.16</v>
      </c>
      <c r="BP1105" s="15">
        <v>110</v>
      </c>
      <c r="BQ1105" s="71"/>
      <c r="BT1105" s="15">
        <v>138.19999999999999</v>
      </c>
      <c r="BV1105" s="15">
        <v>87</v>
      </c>
      <c r="BW1105" s="15">
        <v>49.76</v>
      </c>
      <c r="BX1105" s="15">
        <v>43.27</v>
      </c>
      <c r="BY1105" s="15">
        <v>119</v>
      </c>
      <c r="BZ1105" s="15">
        <v>76.41</v>
      </c>
      <c r="CA1105" s="71"/>
      <c r="CD1105" s="71"/>
      <c r="CE1105" s="71"/>
      <c r="CF1105" s="71"/>
      <c r="CG1105" s="71"/>
      <c r="CH1105" s="15">
        <v>62.6</v>
      </c>
      <c r="CI1105" s="71"/>
      <c r="CJ1105" s="15">
        <v>30</v>
      </c>
      <c r="CM1105" s="15">
        <v>53</v>
      </c>
      <c r="CN1105" s="15">
        <v>42.73</v>
      </c>
      <c r="CO1105" s="15">
        <v>90</v>
      </c>
      <c r="CP1105" s="15">
        <v>138.5</v>
      </c>
      <c r="CQ1105" s="71"/>
      <c r="CR1105" s="71"/>
      <c r="CS1105" s="75"/>
      <c r="CT1105" s="75"/>
    </row>
    <row r="1106" spans="1:98">
      <c r="A1106" s="71">
        <v>41293</v>
      </c>
      <c r="B1106" s="16">
        <v>110.47</v>
      </c>
      <c r="C1106" s="16">
        <v>110.6</v>
      </c>
      <c r="D1106" s="71"/>
      <c r="G1106" s="71"/>
      <c r="I1106" s="16">
        <v>98</v>
      </c>
      <c r="K1106" s="16">
        <v>95.5</v>
      </c>
      <c r="L1106" s="71"/>
      <c r="M1106" s="71"/>
      <c r="N1106" s="15">
        <v>165.4</v>
      </c>
      <c r="O1106" s="15">
        <v>197.2</v>
      </c>
      <c r="P1106" s="15">
        <v>57.79</v>
      </c>
      <c r="Q1106" s="15">
        <v>31.33</v>
      </c>
      <c r="R1106" s="71"/>
      <c r="S1106" s="71"/>
      <c r="T1106" s="71"/>
      <c r="U1106" s="71"/>
      <c r="V1106" s="15">
        <v>158.94999999999999</v>
      </c>
      <c r="W1106" s="15">
        <v>138.18</v>
      </c>
      <c r="X1106" s="71"/>
      <c r="Y1106" s="71"/>
      <c r="Z1106" s="71"/>
      <c r="AA1106" s="71"/>
      <c r="AC1106" s="71"/>
      <c r="AD1106" s="15">
        <v>95</v>
      </c>
      <c r="AE1106" s="15">
        <v>116.27</v>
      </c>
      <c r="AF1106" s="15">
        <v>123.4</v>
      </c>
      <c r="BD1106" s="15">
        <v>170</v>
      </c>
      <c r="BE1106" s="71"/>
      <c r="BF1106" s="71"/>
      <c r="BG1106" s="15">
        <v>60.35</v>
      </c>
      <c r="BH1106" s="15">
        <v>60.06</v>
      </c>
      <c r="BI1106" s="71"/>
      <c r="BM1106" s="15">
        <v>30</v>
      </c>
      <c r="BN1106" s="15">
        <v>33</v>
      </c>
      <c r="BO1106" s="15">
        <v>43.87</v>
      </c>
      <c r="BP1106" s="15">
        <v>110</v>
      </c>
      <c r="BQ1106" s="71"/>
      <c r="BR1106" s="15">
        <v>155</v>
      </c>
      <c r="BS1106" s="15">
        <v>158</v>
      </c>
      <c r="BT1106" s="15">
        <v>136.43</v>
      </c>
      <c r="BW1106" s="15">
        <v>50</v>
      </c>
      <c r="BX1106" s="15">
        <v>45.13</v>
      </c>
      <c r="BY1106" s="15">
        <v>119</v>
      </c>
      <c r="BZ1106" s="15">
        <v>75</v>
      </c>
      <c r="CA1106" s="71"/>
      <c r="CD1106" s="71"/>
      <c r="CE1106" s="71"/>
      <c r="CF1106" s="71"/>
      <c r="CG1106" s="71"/>
      <c r="CH1106" s="15">
        <v>61.71</v>
      </c>
      <c r="CI1106" s="71"/>
      <c r="CJ1106" s="15">
        <v>30.13</v>
      </c>
      <c r="CM1106" s="15">
        <v>53.67</v>
      </c>
      <c r="CN1106" s="15">
        <v>43.49</v>
      </c>
      <c r="CO1106" s="15">
        <v>88.4</v>
      </c>
      <c r="CP1106" s="15">
        <v>136.80000000000001</v>
      </c>
      <c r="CQ1106" s="71"/>
      <c r="CR1106" s="71"/>
      <c r="CS1106" s="75"/>
      <c r="CT1106" s="75"/>
    </row>
    <row r="1107" spans="1:98">
      <c r="A1107" s="71">
        <v>41300</v>
      </c>
      <c r="B1107" s="16">
        <v>109.4</v>
      </c>
      <c r="C1107" s="16">
        <v>108.18</v>
      </c>
      <c r="D1107" s="71"/>
      <c r="G1107" s="71"/>
      <c r="I1107" s="16">
        <v>95.5</v>
      </c>
      <c r="K1107" s="16">
        <v>95.5</v>
      </c>
      <c r="L1107" s="71"/>
      <c r="M1107" s="71"/>
      <c r="N1107" s="15">
        <v>169</v>
      </c>
      <c r="O1107" s="15">
        <v>189</v>
      </c>
      <c r="P1107" s="15">
        <v>57.9</v>
      </c>
      <c r="Q1107" s="15">
        <v>31.27</v>
      </c>
      <c r="R1107" s="71"/>
      <c r="S1107" s="71"/>
      <c r="T1107" s="71"/>
      <c r="U1107" s="71"/>
      <c r="V1107" s="15">
        <v>155</v>
      </c>
      <c r="W1107" s="15">
        <v>141.26</v>
      </c>
      <c r="X1107" s="71"/>
      <c r="Y1107" s="71"/>
      <c r="Z1107" s="71"/>
      <c r="AA1107" s="71"/>
      <c r="AC1107" s="71"/>
      <c r="AD1107" s="15">
        <v>95</v>
      </c>
      <c r="BE1107" s="71"/>
      <c r="BF1107" s="71"/>
      <c r="BG1107" s="15">
        <v>54.38</v>
      </c>
      <c r="BH1107" s="15">
        <v>59.23</v>
      </c>
      <c r="BI1107" s="71"/>
      <c r="BM1107" s="15">
        <v>30</v>
      </c>
      <c r="BN1107" s="15">
        <v>32.85</v>
      </c>
      <c r="BO1107" s="15">
        <v>43.47</v>
      </c>
      <c r="BP1107" s="15">
        <v>110</v>
      </c>
      <c r="BQ1107" s="71"/>
      <c r="BS1107" s="15">
        <v>155</v>
      </c>
      <c r="BT1107" s="15">
        <v>138</v>
      </c>
      <c r="BV1107" s="15">
        <v>88.71</v>
      </c>
      <c r="BW1107" s="15">
        <v>49.6</v>
      </c>
      <c r="BX1107" s="15">
        <v>43</v>
      </c>
      <c r="BY1107" s="15">
        <v>117</v>
      </c>
      <c r="CA1107" s="71"/>
      <c r="CD1107" s="71"/>
      <c r="CE1107" s="71"/>
      <c r="CF1107" s="71"/>
      <c r="CG1107" s="71"/>
      <c r="CH1107" s="15">
        <v>60.38</v>
      </c>
      <c r="CI1107" s="71"/>
      <c r="CM1107" s="15">
        <v>55.5</v>
      </c>
      <c r="CN1107" s="15">
        <v>44</v>
      </c>
      <c r="CO1107" s="15">
        <v>90.33</v>
      </c>
      <c r="CP1107" s="15">
        <v>136.66</v>
      </c>
      <c r="CQ1107" s="71"/>
      <c r="CR1107" s="71"/>
      <c r="CS1107" s="75"/>
      <c r="CT1107" s="75"/>
    </row>
    <row r="1108" spans="1:98">
      <c r="A1108" s="71">
        <v>41307</v>
      </c>
      <c r="B1108" s="16">
        <v>109.84</v>
      </c>
      <c r="C1108" s="16">
        <v>108.31</v>
      </c>
      <c r="D1108" s="71"/>
      <c r="G1108" s="71"/>
      <c r="I1108" s="16">
        <v>98</v>
      </c>
      <c r="K1108" s="16">
        <v>94.72</v>
      </c>
      <c r="L1108" s="71"/>
      <c r="M1108" s="71"/>
      <c r="N1108" s="15">
        <v>168</v>
      </c>
      <c r="O1108" s="15">
        <v>184</v>
      </c>
      <c r="P1108" s="15">
        <v>57.27</v>
      </c>
      <c r="Q1108" s="15">
        <v>31</v>
      </c>
      <c r="R1108" s="71"/>
      <c r="S1108" s="71"/>
      <c r="T1108" s="71"/>
      <c r="U1108" s="71"/>
      <c r="V1108" s="15">
        <v>155</v>
      </c>
      <c r="W1108" s="15">
        <v>142</v>
      </c>
      <c r="X1108" s="71"/>
      <c r="Y1108" s="71"/>
      <c r="Z1108" s="71"/>
      <c r="AA1108" s="71"/>
      <c r="AC1108" s="71"/>
      <c r="AD1108" s="15">
        <v>94.52</v>
      </c>
      <c r="AE1108" s="15">
        <v>111.82</v>
      </c>
      <c r="AF1108" s="15">
        <v>124</v>
      </c>
      <c r="BD1108" s="15">
        <v>169.6</v>
      </c>
      <c r="BE1108" s="71"/>
      <c r="BF1108" s="71"/>
      <c r="BG1108" s="15">
        <v>54</v>
      </c>
      <c r="BH1108" s="15">
        <v>60.74</v>
      </c>
      <c r="BI1108" s="71"/>
      <c r="BN1108" s="15">
        <v>33</v>
      </c>
      <c r="BO1108" s="15">
        <v>44.19</v>
      </c>
      <c r="BP1108" s="15">
        <v>110</v>
      </c>
      <c r="BQ1108" s="71"/>
      <c r="BR1108" s="15">
        <v>152</v>
      </c>
      <c r="BS1108" s="15">
        <v>152</v>
      </c>
      <c r="BT1108" s="15">
        <v>138.53</v>
      </c>
      <c r="BV1108" s="15">
        <v>87</v>
      </c>
      <c r="BW1108" s="15">
        <v>48</v>
      </c>
      <c r="BX1108" s="15">
        <v>43.97</v>
      </c>
      <c r="BY1108" s="15">
        <v>117</v>
      </c>
      <c r="BZ1108" s="15">
        <v>73.680000000000007</v>
      </c>
      <c r="CA1108" s="71"/>
      <c r="CD1108" s="71"/>
      <c r="CE1108" s="71"/>
      <c r="CF1108" s="71"/>
      <c r="CG1108" s="71"/>
      <c r="CH1108" s="15">
        <v>62.78</v>
      </c>
      <c r="CI1108" s="71"/>
      <c r="CM1108" s="15">
        <v>54.19</v>
      </c>
      <c r="CN1108" s="15">
        <v>43.17</v>
      </c>
      <c r="CO1108" s="15">
        <v>90</v>
      </c>
      <c r="CQ1108" s="71"/>
      <c r="CR1108" s="71"/>
      <c r="CS1108" s="75"/>
      <c r="CT1108" s="75"/>
    </row>
    <row r="1109" spans="1:98">
      <c r="A1109" s="71">
        <v>41314</v>
      </c>
      <c r="B1109" s="16">
        <v>109.42</v>
      </c>
      <c r="C1109" s="16">
        <v>108.37</v>
      </c>
      <c r="D1109" s="71"/>
      <c r="G1109" s="71"/>
      <c r="I1109" s="16">
        <v>95</v>
      </c>
      <c r="K1109" s="16">
        <v>95</v>
      </c>
      <c r="L1109" s="71"/>
      <c r="M1109" s="71"/>
      <c r="N1109" s="15">
        <v>171.8</v>
      </c>
      <c r="O1109" s="15">
        <v>177.58</v>
      </c>
      <c r="P1109" s="15">
        <v>56.61</v>
      </c>
      <c r="Q1109" s="15">
        <v>31.28</v>
      </c>
      <c r="R1109" s="71"/>
      <c r="S1109" s="71"/>
      <c r="T1109" s="71"/>
      <c r="U1109" s="71"/>
      <c r="V1109" s="15">
        <v>153</v>
      </c>
      <c r="W1109" s="15">
        <v>141.03</v>
      </c>
      <c r="X1109" s="71"/>
      <c r="Y1109" s="71"/>
      <c r="Z1109" s="71"/>
      <c r="AA1109" s="71"/>
      <c r="AC1109" s="71"/>
      <c r="AD1109" s="15">
        <v>95</v>
      </c>
      <c r="AE1109" s="15">
        <v>115.5</v>
      </c>
      <c r="AF1109" s="15">
        <v>124</v>
      </c>
      <c r="BE1109" s="71"/>
      <c r="BF1109" s="71"/>
      <c r="BG1109" s="15">
        <v>53.74</v>
      </c>
      <c r="BH1109" s="15">
        <v>60.56</v>
      </c>
      <c r="BI1109" s="71"/>
      <c r="BM1109" s="15">
        <v>29</v>
      </c>
      <c r="BN1109" s="15">
        <v>33</v>
      </c>
      <c r="BO1109" s="15">
        <v>44.39</v>
      </c>
      <c r="BP1109" s="15">
        <v>109.18</v>
      </c>
      <c r="BQ1109" s="71"/>
      <c r="BR1109" s="15">
        <v>150</v>
      </c>
      <c r="BS1109" s="15">
        <v>151.16</v>
      </c>
      <c r="BT1109" s="15">
        <v>136</v>
      </c>
      <c r="BV1109" s="15">
        <v>90</v>
      </c>
      <c r="BW1109" s="15">
        <v>49.33</v>
      </c>
      <c r="BX1109" s="15">
        <v>43.77</v>
      </c>
      <c r="BY1109" s="15">
        <v>118.72</v>
      </c>
      <c r="BZ1109" s="15">
        <v>75</v>
      </c>
      <c r="CA1109" s="71"/>
      <c r="CD1109" s="71"/>
      <c r="CE1109" s="71"/>
      <c r="CF1109" s="71"/>
      <c r="CG1109" s="71"/>
      <c r="CH1109" s="15">
        <v>60.73</v>
      </c>
      <c r="CI1109" s="71"/>
      <c r="CJ1109" s="15">
        <v>35</v>
      </c>
      <c r="CM1109" s="15">
        <v>53.79</v>
      </c>
      <c r="CN1109" s="15">
        <v>42.18</v>
      </c>
      <c r="CO1109" s="15">
        <v>86.08</v>
      </c>
      <c r="CP1109" s="15">
        <v>131</v>
      </c>
      <c r="CQ1109" s="71"/>
      <c r="CR1109" s="71"/>
      <c r="CS1109" s="75"/>
      <c r="CT1109" s="75"/>
    </row>
    <row r="1110" spans="1:98">
      <c r="A1110" s="71">
        <v>41321</v>
      </c>
      <c r="B1110" s="16">
        <v>108.73</v>
      </c>
      <c r="C1110" s="16">
        <v>106.49</v>
      </c>
      <c r="D1110" s="71"/>
      <c r="G1110" s="71"/>
      <c r="I1110" s="16">
        <v>95</v>
      </c>
      <c r="K1110" s="16">
        <v>96.29</v>
      </c>
      <c r="L1110" s="71"/>
      <c r="M1110" s="71"/>
      <c r="N1110" s="15">
        <v>174</v>
      </c>
      <c r="O1110" s="15">
        <v>171</v>
      </c>
      <c r="P1110" s="15">
        <v>57.2</v>
      </c>
      <c r="Q1110" s="15">
        <v>31.14</v>
      </c>
      <c r="R1110" s="71"/>
      <c r="S1110" s="71"/>
      <c r="T1110" s="71"/>
      <c r="U1110" s="71"/>
      <c r="V1110" s="15">
        <v>152.53</v>
      </c>
      <c r="W1110" s="15">
        <v>135.94999999999999</v>
      </c>
      <c r="X1110" s="71"/>
      <c r="Y1110" s="71"/>
      <c r="Z1110" s="71"/>
      <c r="AA1110" s="71"/>
      <c r="AC1110" s="71"/>
      <c r="AD1110" s="15">
        <v>94.05</v>
      </c>
      <c r="BD1110" s="15">
        <v>158</v>
      </c>
      <c r="BE1110" s="71"/>
      <c r="BF1110" s="71"/>
      <c r="BG1110" s="15">
        <v>54</v>
      </c>
      <c r="BH1110" s="15">
        <v>59.62</v>
      </c>
      <c r="BI1110" s="71"/>
      <c r="BM1110" s="15">
        <v>28.63</v>
      </c>
      <c r="BN1110" s="15">
        <v>42.75</v>
      </c>
      <c r="BO1110" s="15">
        <v>42.92</v>
      </c>
      <c r="BP1110" s="15">
        <v>110</v>
      </c>
      <c r="BQ1110" s="71"/>
      <c r="BS1110" s="15">
        <v>152.01</v>
      </c>
      <c r="BT1110" s="15">
        <v>134.29</v>
      </c>
      <c r="BV1110" s="15">
        <v>86</v>
      </c>
      <c r="BW1110" s="15">
        <v>48.33</v>
      </c>
      <c r="BX1110" s="15">
        <v>42.87</v>
      </c>
      <c r="BY1110" s="15">
        <v>116.01</v>
      </c>
      <c r="BZ1110" s="15">
        <v>75.22</v>
      </c>
      <c r="CA1110" s="71"/>
      <c r="CD1110" s="71"/>
      <c r="CE1110" s="71"/>
      <c r="CF1110" s="71"/>
      <c r="CG1110" s="71"/>
      <c r="CH1110" s="15">
        <v>62</v>
      </c>
      <c r="CI1110" s="71"/>
      <c r="CJ1110" s="15">
        <v>28</v>
      </c>
      <c r="CM1110" s="15">
        <v>53.25</v>
      </c>
      <c r="CQ1110" s="71"/>
      <c r="CR1110" s="71"/>
      <c r="CS1110" s="75"/>
      <c r="CT1110" s="75"/>
    </row>
    <row r="1111" spans="1:98">
      <c r="A1111" s="71">
        <v>41328</v>
      </c>
      <c r="B1111" s="16">
        <v>108.73</v>
      </c>
      <c r="C1111" s="16">
        <v>106.49</v>
      </c>
      <c r="D1111" s="71"/>
      <c r="G1111" s="71"/>
      <c r="I1111" s="16">
        <v>92.65</v>
      </c>
      <c r="K1111" s="16">
        <v>92.75</v>
      </c>
      <c r="L1111" s="71"/>
      <c r="M1111" s="71"/>
      <c r="N1111" s="15">
        <v>169.65</v>
      </c>
      <c r="O1111" s="15">
        <v>164.08</v>
      </c>
      <c r="P1111" s="15">
        <v>57.33</v>
      </c>
      <c r="Q1111" s="15">
        <v>31.69</v>
      </c>
      <c r="R1111" s="71"/>
      <c r="S1111" s="71"/>
      <c r="T1111" s="71"/>
      <c r="U1111" s="71"/>
      <c r="V1111" s="15">
        <v>149.9</v>
      </c>
      <c r="W1111" s="15">
        <v>126.84</v>
      </c>
      <c r="X1111" s="71"/>
      <c r="Y1111" s="71"/>
      <c r="Z1111" s="71"/>
      <c r="AA1111" s="71"/>
      <c r="AC1111" s="71"/>
      <c r="AD1111" s="15">
        <v>94.62</v>
      </c>
      <c r="AE1111" s="15">
        <v>116.6</v>
      </c>
      <c r="AF1111" s="15">
        <v>121</v>
      </c>
      <c r="BD1111" s="15">
        <v>156</v>
      </c>
      <c r="BE1111" s="71"/>
      <c r="BF1111" s="71"/>
      <c r="BG1111" s="15">
        <v>55.74</v>
      </c>
      <c r="BH1111" s="15">
        <v>61.07</v>
      </c>
      <c r="BI1111" s="71"/>
      <c r="BM1111" s="15">
        <v>29.18</v>
      </c>
      <c r="BN1111" s="15">
        <v>32.520000000000003</v>
      </c>
      <c r="BO1111" s="15">
        <v>45.61</v>
      </c>
      <c r="BQ1111" s="71"/>
      <c r="BR1111" s="15">
        <v>148</v>
      </c>
      <c r="BS1111" s="15">
        <v>150</v>
      </c>
      <c r="BT1111" s="15">
        <v>125.46</v>
      </c>
      <c r="BV1111" s="15">
        <v>87</v>
      </c>
      <c r="BW1111" s="15">
        <v>50</v>
      </c>
      <c r="BX1111" s="15">
        <v>44.8</v>
      </c>
      <c r="BY1111" s="15">
        <v>118</v>
      </c>
      <c r="BZ1111" s="15">
        <v>74.16</v>
      </c>
      <c r="CA1111" s="71"/>
      <c r="CD1111" s="71"/>
      <c r="CE1111" s="71"/>
      <c r="CF1111" s="71"/>
      <c r="CG1111" s="71"/>
      <c r="CH1111" s="15">
        <v>62.47</v>
      </c>
      <c r="CI1111" s="71"/>
      <c r="CJ1111" s="15">
        <v>34.44</v>
      </c>
      <c r="CM1111" s="15">
        <v>60</v>
      </c>
      <c r="CO1111" s="15">
        <v>86.61</v>
      </c>
      <c r="CP1111" s="15">
        <v>120.56</v>
      </c>
      <c r="CQ1111" s="71"/>
      <c r="CR1111" s="71"/>
      <c r="CS1111" s="75"/>
      <c r="CT1111" s="75"/>
    </row>
    <row r="1112" spans="1:98">
      <c r="A1112" s="71">
        <v>41335</v>
      </c>
      <c r="B1112" s="16">
        <v>108.6</v>
      </c>
      <c r="C1112" s="16">
        <v>106.04</v>
      </c>
      <c r="D1112" s="71"/>
      <c r="G1112" s="71"/>
      <c r="I1112" s="16">
        <v>94.5</v>
      </c>
      <c r="K1112" s="16">
        <v>95.91</v>
      </c>
      <c r="L1112" s="71"/>
      <c r="M1112" s="71"/>
      <c r="N1112" s="15">
        <v>173.67</v>
      </c>
      <c r="O1112" s="15">
        <v>162</v>
      </c>
      <c r="P1112" s="15">
        <v>57.25</v>
      </c>
      <c r="Q1112" s="15">
        <v>32.1</v>
      </c>
      <c r="R1112" s="71"/>
      <c r="S1112" s="71"/>
      <c r="T1112" s="71"/>
      <c r="U1112" s="71"/>
      <c r="V1112" s="15">
        <v>150</v>
      </c>
      <c r="W1112" s="15">
        <v>121.84</v>
      </c>
      <c r="X1112" s="71"/>
      <c r="Y1112" s="71"/>
      <c r="Z1112" s="71"/>
      <c r="AA1112" s="71"/>
      <c r="AC1112" s="71"/>
      <c r="AD1112" s="15">
        <v>95</v>
      </c>
      <c r="AE1112" s="15">
        <v>114.33</v>
      </c>
      <c r="AF1112" s="15">
        <v>122.43</v>
      </c>
      <c r="BD1112" s="15">
        <v>154.09</v>
      </c>
      <c r="BE1112" s="71"/>
      <c r="BF1112" s="71"/>
      <c r="BG1112" s="15">
        <v>56.79</v>
      </c>
      <c r="BH1112" s="15">
        <v>61.43</v>
      </c>
      <c r="BI1112" s="71"/>
      <c r="BN1112" s="15">
        <v>37.44</v>
      </c>
      <c r="BO1112" s="15">
        <v>46.57</v>
      </c>
      <c r="BP1112" s="15">
        <v>108.18</v>
      </c>
      <c r="BQ1112" s="71"/>
      <c r="BR1112" s="15">
        <v>146.66999999999999</v>
      </c>
      <c r="BS1112" s="15">
        <v>149</v>
      </c>
      <c r="BT1112" s="15">
        <v>118.38</v>
      </c>
      <c r="BW1112" s="15">
        <v>50</v>
      </c>
      <c r="BX1112" s="15">
        <v>46.28</v>
      </c>
      <c r="BY1112" s="15">
        <v>117.86</v>
      </c>
      <c r="BZ1112" s="15">
        <v>74.53</v>
      </c>
      <c r="CA1112" s="71"/>
      <c r="CD1112" s="71"/>
      <c r="CE1112" s="71"/>
      <c r="CF1112" s="71"/>
      <c r="CG1112" s="71"/>
      <c r="CH1112" s="15">
        <v>63.33</v>
      </c>
      <c r="CI1112" s="71"/>
      <c r="CM1112" s="15">
        <v>53.71</v>
      </c>
      <c r="CO1112" s="15">
        <v>85.42</v>
      </c>
      <c r="CP1112" s="15">
        <v>115.6</v>
      </c>
      <c r="CQ1112" s="71"/>
      <c r="CR1112" s="71"/>
      <c r="CS1112" s="75"/>
      <c r="CT1112" s="75"/>
    </row>
    <row r="1113" spans="1:98">
      <c r="A1113" s="71">
        <v>41342</v>
      </c>
      <c r="B1113" s="16">
        <v>112.5</v>
      </c>
      <c r="C1113" s="16">
        <v>113.85</v>
      </c>
      <c r="D1113" s="71"/>
      <c r="G1113" s="71"/>
      <c r="I1113" s="16">
        <v>96.31</v>
      </c>
      <c r="K1113" s="16">
        <v>98.14</v>
      </c>
      <c r="L1113" s="71"/>
      <c r="M1113" s="71"/>
      <c r="N1113" s="15">
        <v>174</v>
      </c>
      <c r="P1113" s="15">
        <v>57.67</v>
      </c>
      <c r="Q1113" s="15">
        <v>32.369999999999997</v>
      </c>
      <c r="R1113" s="71"/>
      <c r="S1113" s="71"/>
      <c r="T1113" s="71"/>
      <c r="U1113" s="71"/>
      <c r="V1113" s="15">
        <v>148</v>
      </c>
      <c r="W1113" s="15">
        <v>121.71</v>
      </c>
      <c r="X1113" s="71"/>
      <c r="Y1113" s="71"/>
      <c r="Z1113" s="71"/>
      <c r="AA1113" s="71"/>
      <c r="AC1113" s="71"/>
      <c r="AD1113" s="15">
        <v>95</v>
      </c>
      <c r="AE1113" s="15">
        <v>115.5</v>
      </c>
      <c r="AF1113" s="15">
        <v>120.5</v>
      </c>
      <c r="BD1113" s="15">
        <v>150</v>
      </c>
      <c r="BE1113" s="71"/>
      <c r="BF1113" s="71"/>
      <c r="BG1113" s="15">
        <v>56.94</v>
      </c>
      <c r="BH1113" s="15">
        <v>62.86</v>
      </c>
      <c r="BI1113" s="71"/>
      <c r="BM1113" s="15">
        <v>31.18</v>
      </c>
      <c r="BN1113" s="15">
        <v>33</v>
      </c>
      <c r="BO1113" s="15">
        <v>47.56</v>
      </c>
      <c r="BP1113" s="15">
        <v>111</v>
      </c>
      <c r="BQ1113" s="71"/>
      <c r="BR1113" s="15">
        <v>146</v>
      </c>
      <c r="BS1113" s="15">
        <v>146.33000000000001</v>
      </c>
      <c r="BT1113" s="15">
        <v>116.16</v>
      </c>
      <c r="BV1113" s="15">
        <v>86.14</v>
      </c>
      <c r="BW1113" s="15">
        <v>50</v>
      </c>
      <c r="BX1113" s="15">
        <v>47.4</v>
      </c>
      <c r="BY1113" s="15">
        <v>119</v>
      </c>
      <c r="BZ1113" s="15">
        <v>75</v>
      </c>
      <c r="CA1113" s="71"/>
      <c r="CD1113" s="71"/>
      <c r="CE1113" s="71"/>
      <c r="CF1113" s="71"/>
      <c r="CG1113" s="71"/>
      <c r="CH1113" s="15">
        <v>63.93</v>
      </c>
      <c r="CI1113" s="71"/>
      <c r="CM1113" s="15">
        <v>54.6</v>
      </c>
      <c r="CN1113" s="15">
        <v>47.5</v>
      </c>
      <c r="CO1113" s="15">
        <v>88.79</v>
      </c>
      <c r="CP1113" s="15">
        <v>116.37</v>
      </c>
      <c r="CQ1113" s="71"/>
      <c r="CR1113" s="71"/>
      <c r="CS1113" s="75"/>
      <c r="CT1113" s="75"/>
    </row>
    <row r="1114" spans="1:98">
      <c r="A1114" s="71">
        <v>41349</v>
      </c>
      <c r="B1114" s="16">
        <v>111.74</v>
      </c>
      <c r="C1114" s="16">
        <v>112.88</v>
      </c>
      <c r="D1114" s="71"/>
      <c r="G1114" s="71"/>
      <c r="I1114" s="16">
        <v>95.5</v>
      </c>
      <c r="K1114" s="16">
        <v>95.71</v>
      </c>
      <c r="L1114" s="71"/>
      <c r="M1114" s="71"/>
      <c r="N1114" s="15">
        <v>174</v>
      </c>
      <c r="O1114" s="15">
        <v>156.91999999999999</v>
      </c>
      <c r="P1114" s="15">
        <v>59.02</v>
      </c>
      <c r="Q1114" s="15">
        <v>32.799999999999997</v>
      </c>
      <c r="R1114" s="71"/>
      <c r="S1114" s="71"/>
      <c r="T1114" s="71"/>
      <c r="U1114" s="71"/>
      <c r="V1114" s="15">
        <v>148</v>
      </c>
      <c r="W1114" s="15">
        <v>121.88</v>
      </c>
      <c r="X1114" s="71"/>
      <c r="Y1114" s="71"/>
      <c r="Z1114" s="71"/>
      <c r="AA1114" s="71"/>
      <c r="AC1114" s="71"/>
      <c r="AD1114" s="15">
        <v>95.94</v>
      </c>
      <c r="BD1114" s="15">
        <v>142.88999999999999</v>
      </c>
      <c r="BE1114" s="71"/>
      <c r="BF1114" s="71"/>
      <c r="BG1114" s="15">
        <v>56.9</v>
      </c>
      <c r="BH1114" s="15">
        <v>62.98</v>
      </c>
      <c r="BI1114" s="71"/>
      <c r="BM1114" s="15">
        <v>31</v>
      </c>
      <c r="BN1114" s="15">
        <v>33</v>
      </c>
      <c r="BO1114" s="15">
        <v>49.63</v>
      </c>
      <c r="BP1114" s="15">
        <v>111</v>
      </c>
      <c r="BQ1114" s="71"/>
      <c r="BR1114" s="15">
        <v>146</v>
      </c>
      <c r="BT1114" s="15">
        <v>118.23</v>
      </c>
      <c r="BW1114" s="15">
        <v>53</v>
      </c>
      <c r="BX1114" s="15">
        <v>50.48</v>
      </c>
      <c r="BY1114" s="15">
        <v>117</v>
      </c>
      <c r="BZ1114" s="15">
        <v>74.17</v>
      </c>
      <c r="CA1114" s="71"/>
      <c r="CD1114" s="71"/>
      <c r="CE1114" s="71"/>
      <c r="CF1114" s="71"/>
      <c r="CG1114" s="71"/>
      <c r="CH1114" s="15">
        <v>64.81</v>
      </c>
      <c r="CI1114" s="71"/>
      <c r="CM1114" s="15">
        <v>54</v>
      </c>
      <c r="CN1114" s="15">
        <v>46.36</v>
      </c>
      <c r="CO1114" s="15">
        <v>89.6</v>
      </c>
      <c r="CQ1114" s="71"/>
      <c r="CR1114" s="71"/>
      <c r="CS1114" s="75"/>
      <c r="CT1114" s="75"/>
    </row>
    <row r="1115" spans="1:98">
      <c r="A1115" s="71">
        <v>41356</v>
      </c>
      <c r="B1115" s="16">
        <v>108.53</v>
      </c>
      <c r="C1115" s="16">
        <v>108.3</v>
      </c>
      <c r="D1115" s="71"/>
      <c r="G1115" s="71"/>
      <c r="I1115" s="16">
        <v>95.5</v>
      </c>
      <c r="K1115" s="16">
        <v>94.5</v>
      </c>
      <c r="L1115" s="71"/>
      <c r="M1115" s="71"/>
      <c r="N1115" s="15">
        <v>173</v>
      </c>
      <c r="O1115" s="15">
        <v>158</v>
      </c>
      <c r="P1115" s="15">
        <v>59.11</v>
      </c>
      <c r="Q1115" s="15">
        <v>32.31</v>
      </c>
      <c r="R1115" s="71"/>
      <c r="S1115" s="71"/>
      <c r="T1115" s="71"/>
      <c r="U1115" s="71"/>
      <c r="V1115" s="15">
        <v>148</v>
      </c>
      <c r="W1115" s="15">
        <v>122.74</v>
      </c>
      <c r="X1115" s="71"/>
      <c r="Y1115" s="71"/>
      <c r="Z1115" s="71"/>
      <c r="AA1115" s="71"/>
      <c r="AC1115" s="71"/>
      <c r="AD1115" s="15">
        <v>95.36</v>
      </c>
      <c r="BE1115" s="71"/>
      <c r="BF1115" s="71"/>
      <c r="BG1115" s="15">
        <v>55.26</v>
      </c>
      <c r="BH1115" s="15">
        <v>63.54</v>
      </c>
      <c r="BI1115" s="71"/>
      <c r="BM1115" s="15">
        <v>33.5</v>
      </c>
      <c r="BN1115" s="15">
        <v>36</v>
      </c>
      <c r="BO1115" s="15">
        <v>51.89</v>
      </c>
      <c r="BP1115" s="15">
        <v>112.33</v>
      </c>
      <c r="BQ1115" s="71"/>
      <c r="BR1115" s="15">
        <v>146</v>
      </c>
      <c r="BS1115" s="15">
        <v>148</v>
      </c>
      <c r="BT1115" s="15">
        <v>117.85</v>
      </c>
      <c r="BV1115" s="15">
        <v>85</v>
      </c>
      <c r="BW1115" s="15">
        <v>53.75</v>
      </c>
      <c r="BX1115" s="15">
        <v>50.09</v>
      </c>
      <c r="BY1115" s="15">
        <v>118.42</v>
      </c>
      <c r="BZ1115" s="15">
        <v>73.23</v>
      </c>
      <c r="CA1115" s="71"/>
      <c r="CD1115" s="71"/>
      <c r="CE1115" s="71"/>
      <c r="CF1115" s="71"/>
      <c r="CG1115" s="71"/>
      <c r="CH1115" s="15">
        <v>69.849999999999994</v>
      </c>
      <c r="CI1115" s="71"/>
      <c r="CM1115" s="15">
        <v>52</v>
      </c>
      <c r="CO1115" s="15">
        <v>91.17</v>
      </c>
      <c r="CP1115" s="15">
        <v>115.95</v>
      </c>
      <c r="CQ1115" s="71"/>
      <c r="CR1115" s="71"/>
      <c r="CS1115" s="75"/>
      <c r="CT1115" s="75"/>
    </row>
    <row r="1116" spans="1:98">
      <c r="A1116" s="71">
        <v>41363</v>
      </c>
      <c r="B1116" s="16">
        <v>108.98</v>
      </c>
      <c r="C1116" s="16">
        <v>108.08</v>
      </c>
      <c r="D1116" s="71"/>
      <c r="G1116" s="71"/>
      <c r="I1116" s="16">
        <v>97.5</v>
      </c>
      <c r="K1116" s="16">
        <v>98.16</v>
      </c>
      <c r="L1116" s="71"/>
      <c r="M1116" s="71"/>
      <c r="N1116" s="15">
        <v>173.4</v>
      </c>
      <c r="O1116" s="15">
        <v>158.16999999999999</v>
      </c>
      <c r="P1116" s="15">
        <v>62.41</v>
      </c>
      <c r="Q1116" s="15">
        <v>34.22</v>
      </c>
      <c r="R1116" s="71"/>
      <c r="S1116" s="71"/>
      <c r="T1116" s="71"/>
      <c r="U1116" s="71"/>
      <c r="V1116" s="15">
        <v>148</v>
      </c>
      <c r="W1116" s="15">
        <v>121.95</v>
      </c>
      <c r="X1116" s="71"/>
      <c r="Y1116" s="71"/>
      <c r="Z1116" s="71"/>
      <c r="AA1116" s="71"/>
      <c r="AC1116" s="71"/>
      <c r="AD1116" s="15">
        <v>100</v>
      </c>
      <c r="AF1116" s="15">
        <v>123</v>
      </c>
      <c r="BD1116" s="15">
        <v>154</v>
      </c>
      <c r="BE1116" s="71"/>
      <c r="BF1116" s="71"/>
      <c r="BG1116" s="15">
        <v>59.28</v>
      </c>
      <c r="BH1116" s="15">
        <v>65</v>
      </c>
      <c r="BI1116" s="71"/>
      <c r="BM1116" s="15">
        <v>32.799999999999997</v>
      </c>
      <c r="BN1116" s="15">
        <v>36.86</v>
      </c>
      <c r="BO1116" s="15">
        <v>50.81</v>
      </c>
      <c r="BP1116" s="15">
        <v>116.5</v>
      </c>
      <c r="BQ1116" s="71"/>
      <c r="BS1116" s="15">
        <v>133.6</v>
      </c>
      <c r="BT1116" s="15">
        <v>117.47</v>
      </c>
      <c r="BV1116" s="15">
        <v>86.33</v>
      </c>
      <c r="BW1116" s="15">
        <v>52.62</v>
      </c>
      <c r="BX1116" s="15">
        <v>54.04</v>
      </c>
      <c r="BY1116" s="15">
        <v>118.33</v>
      </c>
      <c r="CA1116" s="71"/>
      <c r="CD1116" s="71"/>
      <c r="CE1116" s="71"/>
      <c r="CF1116" s="71"/>
      <c r="CG1116" s="71"/>
      <c r="CH1116" s="15">
        <v>66.599999999999994</v>
      </c>
      <c r="CI1116" s="71"/>
      <c r="CJ1116" s="15">
        <v>33.5</v>
      </c>
      <c r="CM1116" s="15">
        <v>55</v>
      </c>
      <c r="CO1116" s="15">
        <v>88</v>
      </c>
      <c r="CP1116" s="15">
        <v>117.46</v>
      </c>
      <c r="CQ1116" s="71"/>
      <c r="CR1116" s="71"/>
      <c r="CS1116" s="75"/>
      <c r="CT1116" s="75"/>
    </row>
    <row r="1117" spans="1:98">
      <c r="A1117" s="71">
        <v>41370</v>
      </c>
      <c r="B1117" s="16">
        <v>109.01</v>
      </c>
      <c r="C1117" s="16">
        <v>108.09</v>
      </c>
      <c r="D1117" s="71"/>
      <c r="G1117" s="71"/>
      <c r="I1117" s="16">
        <v>97</v>
      </c>
      <c r="K1117" s="16">
        <v>95.92</v>
      </c>
      <c r="L1117" s="71"/>
      <c r="M1117" s="71"/>
      <c r="N1117" s="15">
        <v>173.4</v>
      </c>
      <c r="O1117" s="15">
        <v>156.82</v>
      </c>
      <c r="P1117" s="15">
        <v>62.37</v>
      </c>
      <c r="Q1117" s="15">
        <v>34.67</v>
      </c>
      <c r="R1117" s="71"/>
      <c r="S1117" s="71"/>
      <c r="T1117" s="71"/>
      <c r="U1117" s="71"/>
      <c r="V1117" s="15">
        <v>148</v>
      </c>
      <c r="W1117" s="15">
        <v>122.07</v>
      </c>
      <c r="X1117" s="71"/>
      <c r="Y1117" s="71"/>
      <c r="Z1117" s="71"/>
      <c r="AA1117" s="71"/>
      <c r="AC1117" s="71"/>
      <c r="AD1117" s="15">
        <v>100</v>
      </c>
      <c r="BD1117" s="15">
        <v>152</v>
      </c>
      <c r="BE1117" s="71"/>
      <c r="BF1117" s="71"/>
      <c r="BG1117" s="15">
        <v>57</v>
      </c>
      <c r="BH1117" s="15">
        <v>65.239999999999995</v>
      </c>
      <c r="BI1117" s="71"/>
      <c r="BM1117" s="15">
        <v>31</v>
      </c>
      <c r="BN1117" s="15">
        <v>33</v>
      </c>
      <c r="BO1117" s="15">
        <v>51.61</v>
      </c>
      <c r="BP1117" s="15">
        <v>115</v>
      </c>
      <c r="BQ1117" s="71"/>
      <c r="BS1117" s="15">
        <v>150</v>
      </c>
      <c r="BT1117" s="15">
        <v>116.5</v>
      </c>
      <c r="BV1117" s="15">
        <v>85.5</v>
      </c>
      <c r="BW1117" s="15">
        <v>54</v>
      </c>
      <c r="BX1117" s="15">
        <v>54</v>
      </c>
      <c r="BY1117" s="15">
        <v>118</v>
      </c>
      <c r="BZ1117" s="15">
        <v>74.72</v>
      </c>
      <c r="CA1117" s="71"/>
      <c r="CD1117" s="71"/>
      <c r="CE1117" s="71"/>
      <c r="CF1117" s="71"/>
      <c r="CG1117" s="71"/>
      <c r="CH1117" s="15">
        <v>66.5</v>
      </c>
      <c r="CI1117" s="71"/>
      <c r="CJ1117" s="15">
        <v>31</v>
      </c>
      <c r="CM1117" s="15">
        <v>56</v>
      </c>
      <c r="CO1117" s="15">
        <v>87</v>
      </c>
      <c r="CP1117" s="15">
        <v>115.6</v>
      </c>
      <c r="CQ1117" s="71"/>
      <c r="CR1117" s="71"/>
      <c r="CS1117" s="75"/>
      <c r="CT1117" s="75"/>
    </row>
    <row r="1118" spans="1:98">
      <c r="A1118" s="71">
        <v>41377</v>
      </c>
      <c r="B1118" s="16">
        <v>109.27</v>
      </c>
      <c r="C1118" s="16">
        <v>108.39</v>
      </c>
      <c r="D1118" s="71"/>
      <c r="G1118" s="71"/>
      <c r="I1118" s="16">
        <v>100.47</v>
      </c>
      <c r="K1118" s="16">
        <v>100.35</v>
      </c>
      <c r="L1118" s="71"/>
      <c r="M1118" s="71"/>
      <c r="N1118" s="15">
        <v>166.71</v>
      </c>
      <c r="O1118" s="15">
        <v>156.18</v>
      </c>
      <c r="P1118" s="15">
        <v>62.48</v>
      </c>
      <c r="Q1118" s="15">
        <v>36.049999999999997</v>
      </c>
      <c r="R1118" s="71"/>
      <c r="S1118" s="71"/>
      <c r="T1118" s="71"/>
      <c r="U1118" s="71"/>
      <c r="V1118" s="15">
        <v>148</v>
      </c>
      <c r="W1118" s="15">
        <v>121.28</v>
      </c>
      <c r="X1118" s="71"/>
      <c r="Y1118" s="71"/>
      <c r="Z1118" s="71"/>
      <c r="AA1118" s="71"/>
      <c r="AC1118" s="71"/>
      <c r="AD1118" s="15">
        <v>100</v>
      </c>
      <c r="BD1118" s="15">
        <v>152.25</v>
      </c>
      <c r="BE1118" s="71"/>
      <c r="BF1118" s="71"/>
      <c r="BG1118" s="15">
        <v>57.22</v>
      </c>
      <c r="BH1118" s="15">
        <v>62.63</v>
      </c>
      <c r="BI1118" s="71"/>
      <c r="BM1118" s="15">
        <v>34</v>
      </c>
      <c r="BN1118" s="15">
        <v>33</v>
      </c>
      <c r="BO1118" s="15">
        <v>51.55</v>
      </c>
      <c r="BP1118" s="15">
        <v>116.9</v>
      </c>
      <c r="BQ1118" s="71"/>
      <c r="BR1118" s="15">
        <v>144.46</v>
      </c>
      <c r="BS1118" s="15">
        <v>145</v>
      </c>
      <c r="BT1118" s="15">
        <v>117.82</v>
      </c>
      <c r="BW1118" s="15">
        <v>54</v>
      </c>
      <c r="BX1118" s="15">
        <v>52.63</v>
      </c>
      <c r="BY1118" s="15">
        <v>100.43</v>
      </c>
      <c r="BZ1118" s="15">
        <v>75</v>
      </c>
      <c r="CA1118" s="71"/>
      <c r="CD1118" s="71"/>
      <c r="CE1118" s="71"/>
      <c r="CF1118" s="71"/>
      <c r="CG1118" s="71"/>
      <c r="CH1118" s="15">
        <v>65</v>
      </c>
      <c r="CI1118" s="71"/>
      <c r="CJ1118" s="15">
        <v>36.5</v>
      </c>
      <c r="CM1118" s="15">
        <v>58</v>
      </c>
      <c r="CN1118" s="15">
        <v>53</v>
      </c>
      <c r="CP1118" s="15">
        <v>114.82</v>
      </c>
      <c r="CQ1118" s="71"/>
      <c r="CR1118" s="71"/>
      <c r="CS1118" s="75"/>
      <c r="CT1118" s="75"/>
    </row>
    <row r="1119" spans="1:98">
      <c r="A1119" s="71">
        <v>41384</v>
      </c>
      <c r="B1119" s="16">
        <v>108.74</v>
      </c>
      <c r="C1119" s="16">
        <v>107.45</v>
      </c>
      <c r="D1119" s="71"/>
      <c r="G1119" s="71"/>
      <c r="I1119" s="16">
        <v>94.64</v>
      </c>
      <c r="K1119" s="16">
        <v>97.5</v>
      </c>
      <c r="L1119" s="71"/>
      <c r="M1119" s="71"/>
      <c r="N1119" s="15">
        <v>166.71</v>
      </c>
      <c r="O1119" s="15">
        <v>156.03</v>
      </c>
      <c r="P1119" s="15">
        <v>62.38</v>
      </c>
      <c r="Q1119" s="15">
        <v>35.840000000000003</v>
      </c>
      <c r="R1119" s="71"/>
      <c r="S1119" s="71"/>
      <c r="T1119" s="71"/>
      <c r="U1119" s="71"/>
      <c r="V1119" s="15">
        <v>148</v>
      </c>
      <c r="W1119" s="15">
        <v>119.71</v>
      </c>
      <c r="X1119" s="71"/>
      <c r="Y1119" s="71"/>
      <c r="Z1119" s="71"/>
      <c r="AA1119" s="71"/>
      <c r="AC1119" s="71"/>
      <c r="AD1119" s="15">
        <v>103.13</v>
      </c>
      <c r="AE1119" s="15">
        <v>110</v>
      </c>
      <c r="AF1119" s="15">
        <v>123</v>
      </c>
      <c r="BD1119" s="15">
        <v>150.47999999999999</v>
      </c>
      <c r="BE1119" s="71"/>
      <c r="BF1119" s="71"/>
      <c r="BG1119" s="15">
        <v>56.76</v>
      </c>
      <c r="BH1119" s="15">
        <v>64.790000000000006</v>
      </c>
      <c r="BI1119" s="71"/>
      <c r="BM1119" s="15">
        <v>35</v>
      </c>
      <c r="BN1119" s="15">
        <v>32.22</v>
      </c>
      <c r="BO1119" s="15">
        <v>47.93</v>
      </c>
      <c r="BP1119" s="15">
        <v>117.28</v>
      </c>
      <c r="BQ1119" s="71"/>
      <c r="BR1119" s="15">
        <v>146.94999999999999</v>
      </c>
      <c r="BS1119" s="15">
        <v>145.08000000000001</v>
      </c>
      <c r="BT1119" s="15">
        <v>113.29</v>
      </c>
      <c r="BV1119" s="15">
        <v>86</v>
      </c>
      <c r="BW1119" s="15">
        <v>48.56</v>
      </c>
      <c r="BX1119" s="15">
        <v>46.95</v>
      </c>
      <c r="BY1119" s="15">
        <v>113.73</v>
      </c>
      <c r="BZ1119" s="15">
        <v>75</v>
      </c>
      <c r="CA1119" s="71"/>
      <c r="CD1119" s="71"/>
      <c r="CE1119" s="71"/>
      <c r="CF1119" s="71"/>
      <c r="CG1119" s="71"/>
      <c r="CH1119" s="15">
        <v>65.12</v>
      </c>
      <c r="CI1119" s="71"/>
      <c r="CJ1119" s="15">
        <v>35.33</v>
      </c>
      <c r="CM1119" s="15">
        <v>55</v>
      </c>
      <c r="CN1119" s="15">
        <v>44.47</v>
      </c>
      <c r="CO1119" s="15">
        <v>70</v>
      </c>
      <c r="CP1119" s="15">
        <v>114.97</v>
      </c>
      <c r="CQ1119" s="71"/>
      <c r="CR1119" s="71"/>
      <c r="CS1119" s="75"/>
      <c r="CT1119" s="75"/>
    </row>
    <row r="1120" spans="1:98">
      <c r="A1120" s="71">
        <v>41391</v>
      </c>
      <c r="B1120" s="16">
        <v>107.88</v>
      </c>
      <c r="C1120" s="16">
        <v>107.45</v>
      </c>
      <c r="D1120" s="71"/>
      <c r="G1120" s="71"/>
      <c r="I1120" s="16">
        <v>98.48</v>
      </c>
      <c r="K1120" s="16">
        <v>98.49</v>
      </c>
      <c r="L1120" s="71"/>
      <c r="M1120" s="71"/>
      <c r="N1120" s="15">
        <v>163.57</v>
      </c>
      <c r="O1120" s="15">
        <v>154.31</v>
      </c>
      <c r="P1120" s="15">
        <v>62.39</v>
      </c>
      <c r="Q1120" s="15">
        <v>35.58</v>
      </c>
      <c r="R1120" s="71"/>
      <c r="S1120" s="71"/>
      <c r="T1120" s="71"/>
      <c r="U1120" s="71"/>
      <c r="V1120" s="15">
        <v>148</v>
      </c>
      <c r="W1120" s="15">
        <v>117.93</v>
      </c>
      <c r="X1120" s="71"/>
      <c r="Y1120" s="71"/>
      <c r="Z1120" s="71"/>
      <c r="AA1120" s="71"/>
      <c r="AC1120" s="71"/>
      <c r="AD1120" s="15">
        <v>106</v>
      </c>
      <c r="AE1120" s="15">
        <v>118</v>
      </c>
      <c r="AF1120" s="15">
        <v>126</v>
      </c>
      <c r="BD1120" s="15">
        <v>152</v>
      </c>
      <c r="BE1120" s="71"/>
      <c r="BF1120" s="71"/>
      <c r="BG1120" s="15">
        <v>57</v>
      </c>
      <c r="BH1120" s="15">
        <v>65</v>
      </c>
      <c r="BI1120" s="71"/>
      <c r="BN1120" s="15">
        <v>33</v>
      </c>
      <c r="BO1120" s="15">
        <v>45.4</v>
      </c>
      <c r="BP1120" s="15">
        <v>118.17</v>
      </c>
      <c r="BQ1120" s="71"/>
      <c r="BR1120" s="15">
        <v>148</v>
      </c>
      <c r="BT1120" s="15">
        <v>112.57</v>
      </c>
      <c r="BV1120" s="15">
        <v>86.85</v>
      </c>
      <c r="BW1120" s="15">
        <v>54</v>
      </c>
      <c r="BX1120" s="15">
        <v>44.99</v>
      </c>
      <c r="BY1120" s="15">
        <v>119</v>
      </c>
      <c r="BZ1120" s="15">
        <v>70.86</v>
      </c>
      <c r="CA1120" s="71"/>
      <c r="CD1120" s="71"/>
      <c r="CE1120" s="71"/>
      <c r="CF1120" s="71"/>
      <c r="CG1120" s="71"/>
      <c r="CH1120" s="15">
        <v>63.89</v>
      </c>
      <c r="CI1120" s="71"/>
      <c r="CJ1120" s="15">
        <v>36</v>
      </c>
      <c r="CM1120" s="15">
        <v>56</v>
      </c>
      <c r="CN1120" s="15">
        <v>42</v>
      </c>
      <c r="CO1120" s="15">
        <v>76.55</v>
      </c>
      <c r="CP1120" s="15">
        <v>112</v>
      </c>
      <c r="CQ1120" s="71"/>
      <c r="CR1120" s="71"/>
      <c r="CS1120" s="75"/>
      <c r="CT1120" s="75"/>
    </row>
    <row r="1121" spans="1:98">
      <c r="A1121" s="71">
        <v>41398</v>
      </c>
      <c r="B1121" s="16">
        <v>107.04</v>
      </c>
      <c r="C1121" s="16">
        <v>106.17</v>
      </c>
      <c r="D1121" s="71"/>
      <c r="G1121" s="71"/>
      <c r="I1121" s="16">
        <v>96.46</v>
      </c>
      <c r="K1121" s="16">
        <v>96.56</v>
      </c>
      <c r="L1121" s="71"/>
      <c r="M1121" s="71"/>
      <c r="N1121" s="15">
        <v>166.75</v>
      </c>
      <c r="O1121" s="15">
        <v>155.27000000000001</v>
      </c>
      <c r="P1121" s="15">
        <v>62.21</v>
      </c>
      <c r="Q1121" s="15">
        <v>36.020000000000003</v>
      </c>
      <c r="R1121" s="71"/>
      <c r="S1121" s="71"/>
      <c r="T1121" s="71"/>
      <c r="U1121" s="71"/>
      <c r="V1121" s="15">
        <v>148.58000000000001</v>
      </c>
      <c r="W1121" s="15">
        <v>117.57</v>
      </c>
      <c r="X1121" s="71"/>
      <c r="Y1121" s="71"/>
      <c r="Z1121" s="71"/>
      <c r="AA1121" s="71"/>
      <c r="AC1121" s="71"/>
      <c r="AD1121" s="15">
        <v>106.48</v>
      </c>
      <c r="AF1121" s="15">
        <v>123</v>
      </c>
      <c r="BD1121" s="15">
        <v>152</v>
      </c>
      <c r="BE1121" s="71"/>
      <c r="BF1121" s="71"/>
      <c r="BG1121" s="15">
        <v>57</v>
      </c>
      <c r="BH1121" s="15">
        <v>65.31</v>
      </c>
      <c r="BI1121" s="71"/>
      <c r="BM1121" s="15">
        <v>35.51</v>
      </c>
      <c r="BN1121" s="15">
        <v>33</v>
      </c>
      <c r="BO1121" s="15">
        <v>42.31</v>
      </c>
      <c r="BQ1121" s="71"/>
      <c r="BR1121" s="15">
        <v>143.5</v>
      </c>
      <c r="BT1121" s="15">
        <v>114.63</v>
      </c>
      <c r="BW1121" s="15">
        <v>54</v>
      </c>
      <c r="BX1121" s="15">
        <v>43.55</v>
      </c>
      <c r="BY1121" s="15">
        <v>117</v>
      </c>
      <c r="BZ1121" s="15">
        <v>74.209999999999994</v>
      </c>
      <c r="CA1121" s="71"/>
      <c r="CD1121" s="71"/>
      <c r="CE1121" s="71"/>
      <c r="CF1121" s="71"/>
      <c r="CG1121" s="71"/>
      <c r="CH1121" s="15">
        <v>67.17</v>
      </c>
      <c r="CI1121" s="71"/>
      <c r="CJ1121" s="15">
        <v>37</v>
      </c>
      <c r="CM1121" s="15">
        <v>55.25</v>
      </c>
      <c r="CN1121" s="15">
        <v>43.06</v>
      </c>
      <c r="CO1121" s="15">
        <v>76</v>
      </c>
      <c r="CP1121" s="15">
        <v>113.71</v>
      </c>
      <c r="CQ1121" s="71"/>
      <c r="CR1121" s="71"/>
      <c r="CS1121" s="75"/>
      <c r="CT1121" s="75"/>
    </row>
    <row r="1122" spans="1:98">
      <c r="A1122" s="71">
        <v>41405</v>
      </c>
      <c r="B1122" s="16">
        <v>107.28</v>
      </c>
      <c r="C1122" s="16">
        <v>106.17</v>
      </c>
      <c r="D1122" s="71"/>
      <c r="G1122" s="71"/>
      <c r="I1122" s="16">
        <v>97.81</v>
      </c>
      <c r="K1122" s="16">
        <v>98</v>
      </c>
      <c r="L1122" s="71"/>
      <c r="M1122" s="71"/>
      <c r="N1122" s="15">
        <v>172.14</v>
      </c>
      <c r="O1122" s="15">
        <v>155</v>
      </c>
      <c r="P1122" s="15">
        <v>62.12</v>
      </c>
      <c r="Q1122" s="15">
        <v>35.94</v>
      </c>
      <c r="R1122" s="71"/>
      <c r="S1122" s="71"/>
      <c r="T1122" s="71"/>
      <c r="U1122" s="71"/>
      <c r="V1122" s="15">
        <v>150</v>
      </c>
      <c r="W1122" s="15">
        <v>116.47</v>
      </c>
      <c r="X1122" s="71"/>
      <c r="Y1122" s="71"/>
      <c r="Z1122" s="71"/>
      <c r="AA1122" s="71"/>
      <c r="AC1122" s="71"/>
      <c r="AD1122" s="15">
        <v>107.31</v>
      </c>
      <c r="AE1122" s="15">
        <v>118</v>
      </c>
      <c r="BD1122" s="15">
        <v>151.74</v>
      </c>
      <c r="BE1122" s="71"/>
      <c r="BF1122" s="71"/>
      <c r="BG1122" s="15">
        <v>58.61</v>
      </c>
      <c r="BH1122" s="15">
        <v>65.680000000000007</v>
      </c>
      <c r="BI1122" s="71"/>
      <c r="BM1122" s="15">
        <v>36</v>
      </c>
      <c r="BN1122" s="15">
        <v>33.380000000000003</v>
      </c>
      <c r="BO1122" s="15">
        <v>41.26</v>
      </c>
      <c r="BP1122" s="15">
        <v>119.13</v>
      </c>
      <c r="BQ1122" s="71"/>
      <c r="BR1122" s="15">
        <v>146</v>
      </c>
      <c r="BS1122" s="15">
        <v>146</v>
      </c>
      <c r="BT1122" s="15">
        <v>112.14</v>
      </c>
      <c r="BW1122" s="15">
        <v>55.2</v>
      </c>
      <c r="BX1122" s="15">
        <v>42.79</v>
      </c>
      <c r="BY1122" s="15">
        <v>118.79</v>
      </c>
      <c r="BZ1122" s="15">
        <v>75.239999999999995</v>
      </c>
      <c r="CA1122" s="71"/>
      <c r="CD1122" s="71"/>
      <c r="CE1122" s="71"/>
      <c r="CF1122" s="71"/>
      <c r="CG1122" s="71"/>
      <c r="CH1122" s="15">
        <v>65</v>
      </c>
      <c r="CI1122" s="71"/>
      <c r="CJ1122" s="15">
        <v>37</v>
      </c>
      <c r="CM1122" s="15">
        <v>57.2</v>
      </c>
      <c r="CN1122" s="15">
        <v>44.4</v>
      </c>
      <c r="CO1122" s="15">
        <v>77.37</v>
      </c>
      <c r="CP1122" s="15">
        <v>106.85</v>
      </c>
      <c r="CQ1122" s="71"/>
      <c r="CR1122" s="71"/>
      <c r="CS1122" s="75"/>
      <c r="CT1122" s="75"/>
    </row>
    <row r="1123" spans="1:98">
      <c r="A1123" s="71">
        <v>41412</v>
      </c>
      <c r="B1123" s="16">
        <v>107.52</v>
      </c>
      <c r="C1123" s="16">
        <v>106.17</v>
      </c>
      <c r="D1123" s="71"/>
      <c r="G1123" s="71"/>
      <c r="I1123" s="16">
        <v>97.43</v>
      </c>
      <c r="K1123" s="16">
        <v>97.53</v>
      </c>
      <c r="L1123" s="71"/>
      <c r="M1123" s="71"/>
      <c r="N1123" s="15">
        <v>168.25</v>
      </c>
      <c r="O1123" s="15">
        <v>154.49</v>
      </c>
      <c r="P1123" s="15">
        <v>64.290000000000006</v>
      </c>
      <c r="Q1123" s="15">
        <v>35.92</v>
      </c>
      <c r="R1123" s="71"/>
      <c r="S1123" s="71"/>
      <c r="T1123" s="71"/>
      <c r="U1123" s="71"/>
      <c r="V1123" s="15">
        <v>148</v>
      </c>
      <c r="W1123" s="15">
        <v>116.21</v>
      </c>
      <c r="X1123" s="71"/>
      <c r="Y1123" s="71"/>
      <c r="Z1123" s="71"/>
      <c r="AA1123" s="71"/>
      <c r="AC1123" s="71"/>
      <c r="BD1123" s="15">
        <v>152</v>
      </c>
      <c r="BE1123" s="71"/>
      <c r="BF1123" s="71"/>
      <c r="BG1123" s="15">
        <v>60</v>
      </c>
      <c r="BH1123" s="15">
        <v>67.95</v>
      </c>
      <c r="BI1123" s="71"/>
      <c r="BM1123" s="15">
        <v>34.75</v>
      </c>
      <c r="BN1123" s="15">
        <v>34.21</v>
      </c>
      <c r="BO1123" s="15">
        <v>40.89</v>
      </c>
      <c r="BQ1123" s="71"/>
      <c r="BT1123" s="15">
        <v>108.06</v>
      </c>
      <c r="BW1123" s="15">
        <v>53</v>
      </c>
      <c r="BX1123" s="15">
        <v>42.84</v>
      </c>
      <c r="BY1123" s="15">
        <v>118</v>
      </c>
      <c r="BZ1123" s="15">
        <v>74</v>
      </c>
      <c r="CA1123" s="71"/>
      <c r="CD1123" s="71"/>
      <c r="CE1123" s="71"/>
      <c r="CF1123" s="71"/>
      <c r="CG1123" s="71"/>
      <c r="CH1123" s="15">
        <v>67.67</v>
      </c>
      <c r="CI1123" s="71"/>
      <c r="CM1123" s="15">
        <v>56.5</v>
      </c>
      <c r="CN1123" s="15">
        <v>39.450000000000003</v>
      </c>
      <c r="CO1123" s="15">
        <v>75.73</v>
      </c>
      <c r="CP1123" s="15">
        <v>106</v>
      </c>
      <c r="CQ1123" s="71"/>
      <c r="CR1123" s="71"/>
      <c r="CS1123" s="75"/>
      <c r="CT1123" s="75"/>
    </row>
    <row r="1124" spans="1:98">
      <c r="A1124" s="71">
        <v>41419</v>
      </c>
      <c r="B1124" s="16">
        <v>111.03</v>
      </c>
      <c r="C1124" s="16">
        <v>106.17</v>
      </c>
      <c r="D1124" s="71"/>
      <c r="G1124" s="71"/>
      <c r="I1124" s="16">
        <v>97.2</v>
      </c>
      <c r="K1124" s="16">
        <v>96.27</v>
      </c>
      <c r="L1124" s="71"/>
      <c r="M1124" s="71"/>
      <c r="N1124" s="15">
        <v>183</v>
      </c>
      <c r="O1124" s="15">
        <v>155</v>
      </c>
      <c r="P1124" s="15">
        <v>63.88</v>
      </c>
      <c r="Q1124" s="15">
        <v>35.69</v>
      </c>
      <c r="R1124" s="71"/>
      <c r="S1124" s="71"/>
      <c r="T1124" s="71"/>
      <c r="U1124" s="71"/>
      <c r="V1124" s="15">
        <v>148</v>
      </c>
      <c r="W1124" s="15">
        <v>116.62</v>
      </c>
      <c r="X1124" s="71"/>
      <c r="Y1124" s="71"/>
      <c r="Z1124" s="71"/>
      <c r="AA1124" s="71"/>
      <c r="AC1124" s="71"/>
      <c r="AD1124" s="15">
        <v>112.52</v>
      </c>
      <c r="AE1124" s="15">
        <v>115</v>
      </c>
      <c r="AF1124" s="15">
        <v>125</v>
      </c>
      <c r="BE1124" s="71"/>
      <c r="BF1124" s="71"/>
      <c r="BG1124" s="15">
        <v>62</v>
      </c>
      <c r="BH1124" s="15">
        <v>66.91</v>
      </c>
      <c r="BI1124" s="71"/>
      <c r="BM1124" s="15">
        <v>35.619999999999997</v>
      </c>
      <c r="BN1124" s="15">
        <v>37.69</v>
      </c>
      <c r="BO1124" s="15">
        <v>39.590000000000003</v>
      </c>
      <c r="BP1124" s="15">
        <v>121</v>
      </c>
      <c r="BQ1124" s="71"/>
      <c r="BR1124" s="15">
        <v>147.16999999999999</v>
      </c>
      <c r="BT1124" s="15">
        <v>107.71</v>
      </c>
      <c r="BW1124" s="15">
        <v>53.17</v>
      </c>
      <c r="BX1124" s="15">
        <v>42.61</v>
      </c>
      <c r="BY1124" s="15">
        <v>119</v>
      </c>
      <c r="BZ1124" s="15">
        <v>76.64</v>
      </c>
      <c r="CA1124" s="71"/>
      <c r="CD1124" s="71"/>
      <c r="CE1124" s="71"/>
      <c r="CF1124" s="71"/>
      <c r="CG1124" s="71"/>
      <c r="CH1124" s="15">
        <v>69.03</v>
      </c>
      <c r="CI1124" s="71"/>
      <c r="CJ1124" s="15">
        <v>40</v>
      </c>
      <c r="CN1124" s="15">
        <v>42.24</v>
      </c>
      <c r="CO1124" s="15">
        <v>76.86</v>
      </c>
      <c r="CP1124" s="15">
        <v>106.13</v>
      </c>
      <c r="CQ1124" s="71"/>
      <c r="CR1124" s="71"/>
      <c r="CS1124" s="75"/>
      <c r="CT1124" s="75"/>
    </row>
    <row r="1125" spans="1:98">
      <c r="A1125" s="71">
        <v>41426</v>
      </c>
      <c r="B1125" s="16">
        <v>110.43</v>
      </c>
      <c r="C1125" s="16">
        <v>109.73</v>
      </c>
      <c r="D1125" s="71"/>
      <c r="G1125" s="71"/>
      <c r="I1125" s="16">
        <v>97.76</v>
      </c>
      <c r="K1125" s="16">
        <v>96.59</v>
      </c>
      <c r="L1125" s="71"/>
      <c r="M1125" s="71"/>
      <c r="P1125" s="15">
        <v>64.34</v>
      </c>
      <c r="Q1125" s="15">
        <v>35.729999999999997</v>
      </c>
      <c r="R1125" s="71"/>
      <c r="S1125" s="71"/>
      <c r="T1125" s="71"/>
      <c r="U1125" s="71"/>
      <c r="V1125" s="15">
        <v>148</v>
      </c>
      <c r="W1125" s="15">
        <v>116.78</v>
      </c>
      <c r="X1125" s="71"/>
      <c r="Y1125" s="71"/>
      <c r="Z1125" s="71"/>
      <c r="AA1125" s="71"/>
      <c r="AC1125" s="71"/>
      <c r="AD1125" s="15">
        <v>111</v>
      </c>
      <c r="AE1125" s="15">
        <v>117</v>
      </c>
      <c r="BD1125" s="15">
        <v>152</v>
      </c>
      <c r="BE1125" s="71"/>
      <c r="BF1125" s="71"/>
      <c r="BG1125" s="15">
        <v>62</v>
      </c>
      <c r="BH1125" s="15">
        <v>67.459999999999994</v>
      </c>
      <c r="BI1125" s="71"/>
      <c r="BM1125" s="15">
        <v>37</v>
      </c>
      <c r="BN1125" s="15">
        <v>37</v>
      </c>
      <c r="BO1125" s="15">
        <v>39.99</v>
      </c>
      <c r="BP1125" s="15">
        <v>126.11</v>
      </c>
      <c r="BQ1125" s="71"/>
      <c r="BT1125" s="15">
        <v>109</v>
      </c>
      <c r="BV1125" s="15">
        <v>86</v>
      </c>
      <c r="BW1125" s="15">
        <v>53</v>
      </c>
      <c r="BX1125" s="15">
        <v>43.98</v>
      </c>
      <c r="BZ1125" s="15">
        <v>75</v>
      </c>
      <c r="CA1125" s="71"/>
      <c r="CD1125" s="71"/>
      <c r="CE1125" s="71"/>
      <c r="CF1125" s="71"/>
      <c r="CG1125" s="71"/>
      <c r="CH1125" s="15">
        <v>70</v>
      </c>
      <c r="CI1125" s="71"/>
      <c r="CM1125" s="15">
        <v>56</v>
      </c>
      <c r="CP1125" s="15">
        <v>105.2</v>
      </c>
      <c r="CQ1125" s="71"/>
      <c r="CR1125" s="71"/>
      <c r="CS1125" s="75"/>
      <c r="CT1125" s="75"/>
    </row>
    <row r="1126" spans="1:98">
      <c r="A1126" s="71">
        <v>41433</v>
      </c>
      <c r="B1126" s="16">
        <v>111.34</v>
      </c>
      <c r="C1126" s="16">
        <v>109.2</v>
      </c>
      <c r="D1126" s="71"/>
      <c r="G1126" s="71"/>
      <c r="I1126" s="16">
        <v>98</v>
      </c>
      <c r="K1126" s="16">
        <v>99.8</v>
      </c>
      <c r="L1126" s="71"/>
      <c r="M1126" s="71"/>
      <c r="N1126" s="15">
        <v>171.6</v>
      </c>
      <c r="O1126" s="15">
        <v>154.47</v>
      </c>
      <c r="P1126" s="15">
        <v>65.7</v>
      </c>
      <c r="Q1126" s="15">
        <v>35.659999999999997</v>
      </c>
      <c r="R1126" s="71"/>
      <c r="S1126" s="71"/>
      <c r="T1126" s="71"/>
      <c r="U1126" s="71"/>
      <c r="V1126" s="15">
        <v>148</v>
      </c>
      <c r="W1126" s="15">
        <v>116.63</v>
      </c>
      <c r="X1126" s="71"/>
      <c r="Y1126" s="71"/>
      <c r="Z1126" s="71"/>
      <c r="AA1126" s="71"/>
      <c r="AC1126" s="71"/>
      <c r="AD1126" s="15">
        <v>111</v>
      </c>
      <c r="AE1126" s="15">
        <v>117</v>
      </c>
      <c r="AF1126" s="15">
        <v>124.13</v>
      </c>
      <c r="BD1126" s="15">
        <v>152</v>
      </c>
      <c r="BE1126" s="71"/>
      <c r="BF1126" s="71"/>
      <c r="BG1126" s="15">
        <v>61.61</v>
      </c>
      <c r="BH1126" s="15">
        <v>68.97</v>
      </c>
      <c r="BI1126" s="71"/>
      <c r="BM1126" s="15">
        <v>36.5</v>
      </c>
      <c r="BN1126" s="15">
        <v>37</v>
      </c>
      <c r="BO1126" s="15">
        <v>40.07</v>
      </c>
      <c r="BP1126" s="15">
        <v>126.62</v>
      </c>
      <c r="BQ1126" s="71"/>
      <c r="BR1126" s="15">
        <v>146</v>
      </c>
      <c r="BS1126" s="15">
        <v>146</v>
      </c>
      <c r="BT1126" s="15">
        <v>108</v>
      </c>
      <c r="BW1126" s="15">
        <v>49.19</v>
      </c>
      <c r="BX1126" s="15">
        <v>44</v>
      </c>
      <c r="BY1126" s="15">
        <v>119</v>
      </c>
      <c r="CA1126" s="71"/>
      <c r="CD1126" s="71"/>
      <c r="CE1126" s="71"/>
      <c r="CF1126" s="71"/>
      <c r="CG1126" s="71"/>
      <c r="CI1126" s="71"/>
      <c r="CM1126" s="15">
        <v>56.25</v>
      </c>
      <c r="CO1126" s="15">
        <v>77.040000000000006</v>
      </c>
      <c r="CP1126" s="15">
        <v>107.5</v>
      </c>
      <c r="CQ1126" s="71"/>
      <c r="CR1126" s="71"/>
      <c r="CS1126" s="75"/>
      <c r="CT1126" s="75"/>
    </row>
    <row r="1127" spans="1:98">
      <c r="A1127" s="71">
        <v>41440</v>
      </c>
      <c r="B1127" s="16">
        <v>111.82</v>
      </c>
      <c r="C1127" s="16">
        <v>110.78</v>
      </c>
      <c r="D1127" s="71"/>
      <c r="G1127" s="71"/>
      <c r="I1127" s="16">
        <v>98.06</v>
      </c>
      <c r="K1127" s="16">
        <v>98.35</v>
      </c>
      <c r="L1127" s="71"/>
      <c r="M1127" s="71"/>
      <c r="N1127" s="15">
        <v>175.17</v>
      </c>
      <c r="O1127" s="15">
        <v>158</v>
      </c>
      <c r="P1127" s="15">
        <v>65.63</v>
      </c>
      <c r="Q1127" s="15">
        <v>35</v>
      </c>
      <c r="R1127" s="71"/>
      <c r="S1127" s="71"/>
      <c r="T1127" s="71"/>
      <c r="U1127" s="71"/>
      <c r="W1127" s="15">
        <v>115.75</v>
      </c>
      <c r="X1127" s="71"/>
      <c r="Y1127" s="71"/>
      <c r="Z1127" s="71"/>
      <c r="AA1127" s="71"/>
      <c r="AC1127" s="71"/>
      <c r="AD1127" s="15">
        <v>111.26</v>
      </c>
      <c r="BD1127" s="15">
        <v>158.4</v>
      </c>
      <c r="BE1127" s="71"/>
      <c r="BF1127" s="71"/>
      <c r="BG1127" s="15">
        <v>62.14</v>
      </c>
      <c r="BH1127" s="15">
        <v>69.569999999999993</v>
      </c>
      <c r="BI1127" s="71"/>
      <c r="BM1127" s="15">
        <v>35.64</v>
      </c>
      <c r="BN1127" s="15">
        <v>37</v>
      </c>
      <c r="BO1127" s="15">
        <v>39.99</v>
      </c>
      <c r="BP1127" s="15">
        <v>126</v>
      </c>
      <c r="BQ1127" s="71"/>
      <c r="BR1127" s="15">
        <v>149.82</v>
      </c>
      <c r="BT1127" s="15">
        <v>106.89</v>
      </c>
      <c r="BV1127" s="15">
        <v>86</v>
      </c>
      <c r="BW1127" s="15">
        <v>50.52</v>
      </c>
      <c r="BX1127" s="15">
        <v>44.54</v>
      </c>
      <c r="BY1127" s="15">
        <v>117.67</v>
      </c>
      <c r="BZ1127" s="15">
        <v>75</v>
      </c>
      <c r="CA1127" s="71"/>
      <c r="CD1127" s="71"/>
      <c r="CE1127" s="71"/>
      <c r="CF1127" s="71"/>
      <c r="CG1127" s="71"/>
      <c r="CH1127" s="15">
        <v>68.8</v>
      </c>
      <c r="CI1127" s="71"/>
      <c r="CM1127" s="15">
        <v>55</v>
      </c>
      <c r="CO1127" s="15">
        <v>74.5</v>
      </c>
      <c r="CP1127" s="15">
        <v>105.67</v>
      </c>
      <c r="CQ1127" s="71"/>
      <c r="CR1127" s="71"/>
      <c r="CS1127" s="75"/>
      <c r="CT1127" s="75"/>
    </row>
    <row r="1128" spans="1:98">
      <c r="A1128" s="71">
        <v>41447</v>
      </c>
      <c r="B1128" s="16">
        <v>110.87</v>
      </c>
      <c r="C1128" s="16">
        <v>109.71</v>
      </c>
      <c r="D1128" s="71"/>
      <c r="G1128" s="71"/>
      <c r="I1128" s="16">
        <v>98.5</v>
      </c>
      <c r="K1128" s="16">
        <v>96.5</v>
      </c>
      <c r="L1128" s="71"/>
      <c r="M1128" s="71"/>
      <c r="N1128" s="15">
        <v>172.1</v>
      </c>
      <c r="O1128" s="15">
        <v>160.1</v>
      </c>
      <c r="P1128" s="15">
        <v>70.099999999999994</v>
      </c>
      <c r="Q1128" s="15">
        <v>36.799999999999997</v>
      </c>
      <c r="R1128" s="71"/>
      <c r="S1128" s="71"/>
      <c r="T1128" s="71"/>
      <c r="U1128" s="71"/>
      <c r="V1128" s="15">
        <v>148.30000000000001</v>
      </c>
      <c r="W1128" s="15">
        <v>116.3</v>
      </c>
      <c r="X1128" s="71"/>
      <c r="Y1128" s="71"/>
      <c r="Z1128" s="71"/>
      <c r="AA1128" s="71"/>
      <c r="AC1128" s="71"/>
      <c r="AD1128" s="15">
        <v>114.2</v>
      </c>
      <c r="BD1128" s="15">
        <v>151.6</v>
      </c>
      <c r="BE1128" s="71"/>
      <c r="BF1128" s="71"/>
      <c r="BG1128" s="15">
        <v>66</v>
      </c>
      <c r="BH1128" s="15">
        <v>72.2</v>
      </c>
      <c r="BI1128" s="71"/>
      <c r="BM1128" s="15">
        <v>38</v>
      </c>
      <c r="BN1128" s="15">
        <v>38.6</v>
      </c>
      <c r="BO1128" s="15">
        <v>40.700000000000003</v>
      </c>
      <c r="BP1128" s="15">
        <v>129</v>
      </c>
      <c r="BQ1128" s="71"/>
      <c r="BR1128" s="15">
        <v>148</v>
      </c>
      <c r="BS1128" s="15">
        <v>146</v>
      </c>
      <c r="BT1128" s="15">
        <v>107.8</v>
      </c>
      <c r="BV1128" s="15">
        <v>89</v>
      </c>
      <c r="BW1128" s="15">
        <v>53</v>
      </c>
      <c r="BX1128" s="15">
        <v>46</v>
      </c>
      <c r="CA1128" s="71"/>
      <c r="CD1128" s="71"/>
      <c r="CE1128" s="71"/>
      <c r="CF1128" s="71"/>
      <c r="CG1128" s="71"/>
      <c r="CH1128" s="15">
        <v>74.5</v>
      </c>
      <c r="CI1128" s="71"/>
      <c r="CJ1128" s="15">
        <v>37</v>
      </c>
      <c r="CM1128" s="15">
        <v>56</v>
      </c>
      <c r="CN1128" s="15">
        <v>43.6</v>
      </c>
      <c r="CO1128" s="15">
        <v>71.900000000000006</v>
      </c>
      <c r="CP1128" s="15">
        <v>108.5</v>
      </c>
      <c r="CQ1128" s="71"/>
      <c r="CR1128" s="71"/>
      <c r="CS1128" s="75"/>
      <c r="CT1128" s="75"/>
    </row>
    <row r="1129" spans="1:98">
      <c r="A1129" s="71">
        <v>41454</v>
      </c>
      <c r="B1129" s="16">
        <v>110.87</v>
      </c>
      <c r="C1129" s="16">
        <v>109.71</v>
      </c>
      <c r="D1129" s="71"/>
      <c r="G1129" s="71"/>
      <c r="I1129" s="16">
        <v>97.91</v>
      </c>
      <c r="K1129" s="16">
        <v>97.95</v>
      </c>
      <c r="L1129" s="71"/>
      <c r="M1129" s="71"/>
      <c r="N1129" s="15">
        <v>166.71</v>
      </c>
      <c r="O1129" s="15">
        <v>164.46</v>
      </c>
      <c r="P1129" s="15">
        <v>70.599999999999994</v>
      </c>
      <c r="Q1129" s="15">
        <v>36.380000000000003</v>
      </c>
      <c r="R1129" s="71"/>
      <c r="S1129" s="71"/>
      <c r="T1129" s="71"/>
      <c r="U1129" s="71"/>
      <c r="W1129" s="15">
        <v>116.85</v>
      </c>
      <c r="X1129" s="71"/>
      <c r="Y1129" s="71"/>
      <c r="Z1129" s="71"/>
      <c r="AA1129" s="71"/>
      <c r="AC1129" s="71"/>
      <c r="AD1129" s="15">
        <v>118</v>
      </c>
      <c r="BD1129" s="15">
        <v>156.33000000000001</v>
      </c>
      <c r="BE1129" s="71"/>
      <c r="BF1129" s="71"/>
      <c r="BG1129" s="15">
        <v>67.260000000000005</v>
      </c>
      <c r="BH1129" s="15">
        <v>74.3</v>
      </c>
      <c r="BI1129" s="71"/>
      <c r="BN1129" s="15">
        <v>34.14</v>
      </c>
      <c r="BO1129" s="15">
        <v>41</v>
      </c>
      <c r="BP1129" s="15">
        <v>129.69999999999999</v>
      </c>
      <c r="BQ1129" s="71"/>
      <c r="BS1129" s="15">
        <v>146</v>
      </c>
      <c r="BT1129" s="15">
        <v>106.61</v>
      </c>
      <c r="BW1129" s="15">
        <v>53</v>
      </c>
      <c r="BX1129" s="15">
        <v>46.05</v>
      </c>
      <c r="BY1129" s="15">
        <v>119</v>
      </c>
      <c r="BZ1129" s="15">
        <v>74.81</v>
      </c>
      <c r="CA1129" s="71"/>
      <c r="CD1129" s="71"/>
      <c r="CE1129" s="71"/>
      <c r="CF1129" s="71"/>
      <c r="CG1129" s="71"/>
      <c r="CH1129" s="15">
        <v>74.099999999999994</v>
      </c>
      <c r="CI1129" s="71"/>
      <c r="CJ1129" s="15">
        <v>40</v>
      </c>
      <c r="CM1129" s="15">
        <v>56.66</v>
      </c>
      <c r="CN1129" s="15">
        <v>47</v>
      </c>
      <c r="CO1129" s="15">
        <v>71</v>
      </c>
      <c r="CP1129" s="15">
        <v>106</v>
      </c>
      <c r="CQ1129" s="71"/>
      <c r="CR1129" s="71"/>
      <c r="CS1129" s="75"/>
      <c r="CT1129" s="75"/>
    </row>
    <row r="1130" spans="1:98">
      <c r="A1130" s="71">
        <v>41461</v>
      </c>
      <c r="B1130" s="16">
        <v>115.41</v>
      </c>
      <c r="C1130" s="16">
        <v>113.97</v>
      </c>
      <c r="D1130" s="71"/>
      <c r="G1130" s="71"/>
      <c r="I1130" s="16">
        <v>99.86</v>
      </c>
      <c r="K1130" s="16">
        <v>98.62</v>
      </c>
      <c r="L1130" s="71"/>
      <c r="M1130" s="71"/>
      <c r="N1130" s="15">
        <v>166.71</v>
      </c>
      <c r="O1130" s="15">
        <v>163.63</v>
      </c>
      <c r="P1130" s="15">
        <v>69.63</v>
      </c>
      <c r="Q1130" s="15">
        <v>36.270000000000003</v>
      </c>
      <c r="R1130" s="71"/>
      <c r="S1130" s="71"/>
      <c r="T1130" s="71"/>
      <c r="U1130" s="71"/>
      <c r="V1130" s="15">
        <v>148</v>
      </c>
      <c r="W1130" s="15">
        <v>115.68</v>
      </c>
      <c r="X1130" s="71"/>
      <c r="Y1130" s="71"/>
      <c r="Z1130" s="71"/>
      <c r="AA1130" s="71"/>
      <c r="AC1130" s="71"/>
      <c r="BD1130" s="15">
        <v>154.16999999999999</v>
      </c>
      <c r="BE1130" s="71"/>
      <c r="BF1130" s="71"/>
      <c r="BG1130" s="15">
        <v>69</v>
      </c>
      <c r="BH1130" s="15">
        <v>75.63</v>
      </c>
      <c r="BI1130" s="71"/>
      <c r="BM1130" s="15">
        <v>36.89</v>
      </c>
      <c r="BN1130" s="15">
        <v>36</v>
      </c>
      <c r="BO1130" s="15">
        <v>40.770000000000003</v>
      </c>
      <c r="BP1130" s="15">
        <v>136</v>
      </c>
      <c r="BQ1130" s="71"/>
      <c r="BR1130" s="15">
        <v>148</v>
      </c>
      <c r="BT1130" s="15">
        <v>106.72</v>
      </c>
      <c r="BX1130" s="15">
        <v>46.45</v>
      </c>
      <c r="BY1130" s="15">
        <v>116</v>
      </c>
      <c r="CA1130" s="71"/>
      <c r="CD1130" s="71"/>
      <c r="CE1130" s="71"/>
      <c r="CF1130" s="71"/>
      <c r="CG1130" s="71"/>
      <c r="CH1130" s="15">
        <v>72.63</v>
      </c>
      <c r="CI1130" s="71"/>
      <c r="CJ1130" s="15">
        <v>36</v>
      </c>
      <c r="CN1130" s="15">
        <v>48.25</v>
      </c>
      <c r="CO1130" s="15">
        <v>67</v>
      </c>
      <c r="CP1130" s="15">
        <v>109.28</v>
      </c>
      <c r="CQ1130" s="71"/>
      <c r="CR1130" s="71"/>
      <c r="CS1130" s="75"/>
      <c r="CT1130" s="75"/>
    </row>
    <row r="1131" spans="1:98">
      <c r="A1131" s="71">
        <v>41468</v>
      </c>
      <c r="B1131" s="16">
        <v>114.93</v>
      </c>
      <c r="C1131" s="16">
        <v>113.14</v>
      </c>
      <c r="D1131" s="71"/>
      <c r="G1131" s="71"/>
      <c r="I1131" s="16">
        <v>98.51</v>
      </c>
      <c r="K1131" s="16">
        <v>98.4</v>
      </c>
      <c r="L1131" s="71"/>
      <c r="M1131" s="71"/>
      <c r="N1131" s="15">
        <v>166</v>
      </c>
      <c r="O1131" s="15">
        <v>163.5</v>
      </c>
      <c r="P1131" s="15">
        <v>70.12</v>
      </c>
      <c r="Q1131" s="15">
        <v>36.07</v>
      </c>
      <c r="R1131" s="71"/>
      <c r="S1131" s="71"/>
      <c r="T1131" s="71"/>
      <c r="U1131" s="71"/>
      <c r="V1131" s="15">
        <v>148</v>
      </c>
      <c r="W1131" s="15">
        <v>115.29</v>
      </c>
      <c r="X1131" s="71"/>
      <c r="Y1131" s="71"/>
      <c r="Z1131" s="71"/>
      <c r="AA1131" s="71"/>
      <c r="AC1131" s="71"/>
      <c r="AD1131" s="15">
        <v>121</v>
      </c>
      <c r="AE1131" s="15">
        <v>118</v>
      </c>
      <c r="BD1131" s="15">
        <v>151.56</v>
      </c>
      <c r="BE1131" s="71"/>
      <c r="BF1131" s="71"/>
      <c r="BG1131" s="15">
        <v>72.5</v>
      </c>
      <c r="BH1131" s="15">
        <v>75.17</v>
      </c>
      <c r="BI1131" s="71"/>
      <c r="BM1131" s="15">
        <v>35.64</v>
      </c>
      <c r="BN1131" s="15">
        <v>37</v>
      </c>
      <c r="BO1131" s="15">
        <v>40.369999999999997</v>
      </c>
      <c r="BP1131" s="15">
        <v>133</v>
      </c>
      <c r="BQ1131" s="71"/>
      <c r="BR1131" s="15">
        <v>150</v>
      </c>
      <c r="BT1131" s="15">
        <v>108.25</v>
      </c>
      <c r="BV1131" s="15">
        <v>90.25</v>
      </c>
      <c r="BW1131" s="15">
        <v>52.22</v>
      </c>
      <c r="BX1131" s="15">
        <v>46.82</v>
      </c>
      <c r="BY1131" s="15">
        <v>118.52</v>
      </c>
      <c r="BZ1131" s="15">
        <v>74.05</v>
      </c>
      <c r="CA1131" s="71"/>
      <c r="CD1131" s="71"/>
      <c r="CE1131" s="71"/>
      <c r="CF1131" s="71"/>
      <c r="CG1131" s="71"/>
      <c r="CH1131" s="15">
        <v>73.48</v>
      </c>
      <c r="CI1131" s="71"/>
      <c r="CJ1131" s="15">
        <v>37</v>
      </c>
      <c r="CN1131" s="15">
        <v>45.33</v>
      </c>
      <c r="CO1131" s="15">
        <v>68</v>
      </c>
      <c r="CP1131" s="15">
        <v>106.43</v>
      </c>
      <c r="CQ1131" s="71"/>
      <c r="CR1131" s="71"/>
      <c r="CS1131" s="75"/>
      <c r="CT1131" s="75"/>
    </row>
    <row r="1132" spans="1:98">
      <c r="A1132" s="71">
        <v>41475</v>
      </c>
      <c r="B1132" s="16">
        <v>115.09</v>
      </c>
      <c r="C1132" s="16">
        <v>112.76</v>
      </c>
      <c r="D1132" s="71"/>
      <c r="G1132" s="71"/>
      <c r="I1132" s="16">
        <v>102.37</v>
      </c>
      <c r="K1132" s="16">
        <v>102.27</v>
      </c>
      <c r="L1132" s="71"/>
      <c r="M1132" s="71"/>
      <c r="N1132" s="15">
        <v>168.14</v>
      </c>
      <c r="O1132" s="15">
        <v>162.97999999999999</v>
      </c>
      <c r="P1132" s="15">
        <v>70.5</v>
      </c>
      <c r="Q1132" s="15">
        <v>36.5</v>
      </c>
      <c r="R1132" s="71"/>
      <c r="S1132" s="71"/>
      <c r="T1132" s="71"/>
      <c r="U1132" s="71"/>
      <c r="V1132" s="15">
        <v>148</v>
      </c>
      <c r="W1132" s="15">
        <v>116.66</v>
      </c>
      <c r="X1132" s="71"/>
      <c r="Y1132" s="71"/>
      <c r="Z1132" s="71"/>
      <c r="AA1132" s="71"/>
      <c r="AC1132" s="71"/>
      <c r="AD1132" s="15">
        <v>123.63</v>
      </c>
      <c r="AE1132" s="15">
        <v>109.25</v>
      </c>
      <c r="AF1132" s="15">
        <v>121.43</v>
      </c>
      <c r="BE1132" s="71"/>
      <c r="BF1132" s="71"/>
      <c r="BG1132" s="15">
        <v>75</v>
      </c>
      <c r="BH1132" s="15">
        <v>77.11</v>
      </c>
      <c r="BI1132" s="71"/>
      <c r="BM1132" s="15">
        <v>38</v>
      </c>
      <c r="BN1132" s="15">
        <v>36.19</v>
      </c>
      <c r="BO1132" s="15">
        <v>40.619999999999997</v>
      </c>
      <c r="BP1132" s="15">
        <v>126</v>
      </c>
      <c r="BQ1132" s="71"/>
      <c r="BR1132" s="15">
        <v>150</v>
      </c>
      <c r="BS1132" s="15">
        <v>145.07</v>
      </c>
      <c r="BT1132" s="15">
        <v>107.26</v>
      </c>
      <c r="BV1132" s="15">
        <v>90</v>
      </c>
      <c r="BW1132" s="15">
        <v>53</v>
      </c>
      <c r="BX1132" s="15">
        <v>46.35</v>
      </c>
      <c r="BY1132" s="15">
        <v>110</v>
      </c>
      <c r="CA1132" s="71"/>
      <c r="CD1132" s="71"/>
      <c r="CE1132" s="71"/>
      <c r="CF1132" s="71"/>
      <c r="CG1132" s="71"/>
      <c r="CH1132" s="15">
        <v>74.62</v>
      </c>
      <c r="CI1132" s="71"/>
      <c r="CJ1132" s="15">
        <v>37</v>
      </c>
      <c r="CM1132" s="15">
        <v>55.75</v>
      </c>
      <c r="CO1132" s="15">
        <v>67.17</v>
      </c>
      <c r="CP1132" s="15">
        <v>108.58</v>
      </c>
      <c r="CQ1132" s="71"/>
      <c r="CR1132" s="71"/>
      <c r="CS1132" s="75"/>
      <c r="CT1132" s="75"/>
    </row>
    <row r="1133" spans="1:98">
      <c r="A1133" s="71">
        <v>41482</v>
      </c>
      <c r="B1133" s="16">
        <v>115.09</v>
      </c>
      <c r="C1133" s="16">
        <v>112.7</v>
      </c>
      <c r="D1133" s="71"/>
      <c r="G1133" s="71"/>
      <c r="I1133" s="16">
        <v>97.5</v>
      </c>
      <c r="K1133" s="16">
        <v>97.5</v>
      </c>
      <c r="L1133" s="71"/>
      <c r="M1133" s="71"/>
      <c r="N1133" s="15">
        <v>165.29</v>
      </c>
      <c r="O1133" s="15">
        <v>166.32</v>
      </c>
      <c r="P1133" s="15">
        <v>70.3</v>
      </c>
      <c r="Q1133" s="15">
        <v>35.67</v>
      </c>
      <c r="R1133" s="71"/>
      <c r="S1133" s="71"/>
      <c r="T1133" s="71"/>
      <c r="U1133" s="71"/>
      <c r="V1133" s="15">
        <v>150</v>
      </c>
      <c r="W1133" s="15">
        <v>116.32</v>
      </c>
      <c r="X1133" s="71"/>
      <c r="Y1133" s="71"/>
      <c r="Z1133" s="71"/>
      <c r="AA1133" s="71"/>
      <c r="AC1133" s="71"/>
      <c r="AD1133" s="15">
        <v>124</v>
      </c>
      <c r="BD1133" s="15">
        <v>160</v>
      </c>
      <c r="BE1133" s="71"/>
      <c r="BF1133" s="71"/>
      <c r="BG1133" s="15">
        <v>72.87</v>
      </c>
      <c r="BH1133" s="15">
        <v>76.02</v>
      </c>
      <c r="BI1133" s="71"/>
      <c r="BM1133" s="15">
        <v>36.19</v>
      </c>
      <c r="BN1133" s="15">
        <v>36</v>
      </c>
      <c r="BO1133" s="15">
        <v>39.130000000000003</v>
      </c>
      <c r="BP1133" s="15">
        <v>133</v>
      </c>
      <c r="BQ1133" s="71"/>
      <c r="BR1133" s="15">
        <v>150</v>
      </c>
      <c r="BT1133" s="15">
        <v>107.15</v>
      </c>
      <c r="BV1133" s="15">
        <v>90</v>
      </c>
      <c r="BW1133" s="15">
        <v>53</v>
      </c>
      <c r="BX1133" s="15">
        <v>46.47</v>
      </c>
      <c r="BZ1133" s="15">
        <v>69.290000000000006</v>
      </c>
      <c r="CA1133" s="71"/>
      <c r="CD1133" s="71"/>
      <c r="CE1133" s="71"/>
      <c r="CF1133" s="71"/>
      <c r="CG1133" s="71"/>
      <c r="CH1133" s="15">
        <v>74.78</v>
      </c>
      <c r="CI1133" s="71"/>
      <c r="CJ1133" s="15">
        <v>36</v>
      </c>
      <c r="CM1133" s="15">
        <v>56</v>
      </c>
      <c r="CO1133" s="15">
        <v>64.67</v>
      </c>
      <c r="CP1133" s="15">
        <v>110</v>
      </c>
      <c r="CQ1133" s="71"/>
      <c r="CR1133" s="71"/>
      <c r="CS1133" s="75"/>
      <c r="CT1133" s="75"/>
    </row>
    <row r="1134" spans="1:98">
      <c r="A1134" s="71">
        <v>41489</v>
      </c>
      <c r="B1134" s="16">
        <v>115.09</v>
      </c>
      <c r="C1134" s="16">
        <v>112.76</v>
      </c>
      <c r="D1134" s="71"/>
      <c r="G1134" s="71"/>
      <c r="I1134" s="16">
        <v>99</v>
      </c>
      <c r="K1134" s="16">
        <v>102.7</v>
      </c>
      <c r="L1134" s="71"/>
      <c r="M1134" s="71"/>
      <c r="N1134" s="15">
        <v>165.29</v>
      </c>
      <c r="O1134" s="15">
        <v>184</v>
      </c>
      <c r="P1134" s="15">
        <v>70.81</v>
      </c>
      <c r="Q1134" s="15">
        <v>36.340000000000003</v>
      </c>
      <c r="R1134" s="71"/>
      <c r="S1134" s="71"/>
      <c r="T1134" s="71"/>
      <c r="U1134" s="71"/>
      <c r="V1134" s="15">
        <v>158</v>
      </c>
      <c r="W1134" s="15">
        <v>117.76</v>
      </c>
      <c r="X1134" s="71"/>
      <c r="Y1134" s="71"/>
      <c r="Z1134" s="71"/>
      <c r="AA1134" s="71"/>
      <c r="AC1134" s="71"/>
      <c r="AD1134" s="15">
        <v>129</v>
      </c>
      <c r="BD1134" s="15">
        <v>165.33</v>
      </c>
      <c r="BE1134" s="71"/>
      <c r="BF1134" s="71"/>
      <c r="BG1134" s="15">
        <v>72</v>
      </c>
      <c r="BH1134" s="15">
        <v>74.19</v>
      </c>
      <c r="BI1134" s="71"/>
      <c r="BM1134" s="15">
        <v>38</v>
      </c>
      <c r="BO1134" s="15">
        <v>39.630000000000003</v>
      </c>
      <c r="BP1134" s="15">
        <v>135</v>
      </c>
      <c r="BQ1134" s="71"/>
      <c r="BR1134" s="15">
        <v>153.33000000000001</v>
      </c>
      <c r="BT1134" s="15">
        <v>109.23</v>
      </c>
      <c r="BW1134" s="15">
        <v>53</v>
      </c>
      <c r="BX1134" s="15">
        <v>48.4</v>
      </c>
      <c r="BY1134" s="15">
        <v>118</v>
      </c>
      <c r="BZ1134" s="15">
        <v>67.05</v>
      </c>
      <c r="CA1134" s="71"/>
      <c r="CD1134" s="71"/>
      <c r="CE1134" s="71"/>
      <c r="CF1134" s="71"/>
      <c r="CG1134" s="71"/>
      <c r="CH1134" s="15">
        <v>74.64</v>
      </c>
      <c r="CI1134" s="71"/>
      <c r="CJ1134" s="15">
        <v>37</v>
      </c>
      <c r="CM1134" s="15">
        <v>55.5</v>
      </c>
      <c r="CN1134" s="15">
        <v>48.8</v>
      </c>
      <c r="CO1134" s="15">
        <v>60</v>
      </c>
      <c r="CP1134" s="15">
        <v>107</v>
      </c>
      <c r="CQ1134" s="71"/>
      <c r="CR1134" s="71"/>
      <c r="CS1134" s="75"/>
      <c r="CT1134" s="75"/>
    </row>
    <row r="1135" spans="1:98">
      <c r="A1135" s="71">
        <v>41496</v>
      </c>
      <c r="B1135" s="16">
        <v>116.56</v>
      </c>
      <c r="C1135" s="16">
        <v>112.67</v>
      </c>
      <c r="D1135" s="71"/>
      <c r="G1135" s="71"/>
      <c r="I1135" s="16">
        <v>99</v>
      </c>
      <c r="K1135" s="16">
        <v>98.78</v>
      </c>
      <c r="L1135" s="71"/>
      <c r="M1135" s="71"/>
      <c r="N1135" s="15">
        <v>163.44</v>
      </c>
      <c r="O1135" s="15">
        <v>190.21</v>
      </c>
      <c r="P1135" s="15">
        <v>70.25</v>
      </c>
      <c r="Q1135" s="15">
        <v>36.42</v>
      </c>
      <c r="R1135" s="71"/>
      <c r="S1135" s="71"/>
      <c r="T1135" s="71"/>
      <c r="U1135" s="71"/>
      <c r="V1135" s="15">
        <v>159.58000000000001</v>
      </c>
      <c r="W1135" s="15">
        <v>117.52</v>
      </c>
      <c r="X1135" s="71"/>
      <c r="Y1135" s="71"/>
      <c r="Z1135" s="71"/>
      <c r="AA1135" s="71"/>
      <c r="AC1135" s="71"/>
      <c r="AF1135" s="15">
        <v>127.37</v>
      </c>
      <c r="BD1135" s="15">
        <v>174.83</v>
      </c>
      <c r="BE1135" s="71"/>
      <c r="BF1135" s="71"/>
      <c r="BG1135" s="15">
        <v>75</v>
      </c>
      <c r="BH1135" s="15">
        <v>74.39</v>
      </c>
      <c r="BI1135" s="71"/>
      <c r="BM1135" s="15">
        <v>38</v>
      </c>
      <c r="BN1135" s="15">
        <v>35.1</v>
      </c>
      <c r="BO1135" s="15">
        <v>40.14</v>
      </c>
      <c r="BP1135" s="15">
        <v>135.84</v>
      </c>
      <c r="BQ1135" s="71"/>
      <c r="BR1135" s="15">
        <v>155</v>
      </c>
      <c r="BS1135" s="15">
        <v>154.66999999999999</v>
      </c>
      <c r="BT1135" s="15">
        <v>109.32</v>
      </c>
      <c r="BV1135" s="15">
        <v>92.67</v>
      </c>
      <c r="BW1135" s="15">
        <v>54.46</v>
      </c>
      <c r="BX1135" s="15">
        <v>48.72</v>
      </c>
      <c r="BY1135" s="15">
        <v>117.41</v>
      </c>
      <c r="BZ1135" s="15">
        <v>66.92</v>
      </c>
      <c r="CA1135" s="71"/>
      <c r="CD1135" s="71"/>
      <c r="CE1135" s="71"/>
      <c r="CF1135" s="71"/>
      <c r="CG1135" s="71"/>
      <c r="CH1135" s="15">
        <v>75</v>
      </c>
      <c r="CI1135" s="71"/>
      <c r="CO1135" s="15">
        <v>62.33</v>
      </c>
      <c r="CP1135" s="15">
        <v>109.05</v>
      </c>
      <c r="CQ1135" s="71"/>
      <c r="CR1135" s="71"/>
      <c r="CS1135" s="75"/>
      <c r="CT1135" s="75"/>
    </row>
    <row r="1136" spans="1:98">
      <c r="A1136" s="71">
        <v>41503</v>
      </c>
      <c r="B1136" s="16">
        <v>115.09</v>
      </c>
      <c r="C1136" s="16">
        <v>112.76</v>
      </c>
      <c r="D1136" s="71"/>
      <c r="G1136" s="71"/>
      <c r="I1136" s="16">
        <v>99</v>
      </c>
      <c r="K1136" s="16">
        <v>98.5</v>
      </c>
      <c r="L1136" s="71"/>
      <c r="M1136" s="71"/>
      <c r="N1136" s="15">
        <v>168.88</v>
      </c>
      <c r="O1136" s="15">
        <v>194.17</v>
      </c>
      <c r="P1136" s="15">
        <v>70.680000000000007</v>
      </c>
      <c r="Q1136" s="15">
        <v>36.130000000000003</v>
      </c>
      <c r="R1136" s="71"/>
      <c r="S1136" s="71"/>
      <c r="T1136" s="71"/>
      <c r="U1136" s="71"/>
      <c r="V1136" s="15">
        <v>160</v>
      </c>
      <c r="W1136" s="15">
        <v>118.8</v>
      </c>
      <c r="X1136" s="71"/>
      <c r="Y1136" s="71"/>
      <c r="Z1136" s="71"/>
      <c r="AA1136" s="71"/>
      <c r="AC1136" s="71"/>
      <c r="AD1136" s="15">
        <v>134</v>
      </c>
      <c r="BD1136" s="15">
        <v>172.22</v>
      </c>
      <c r="BE1136" s="71"/>
      <c r="BF1136" s="71"/>
      <c r="BG1136" s="15">
        <v>76.88</v>
      </c>
      <c r="BH1136" s="15">
        <v>74.400000000000006</v>
      </c>
      <c r="BI1136" s="71"/>
      <c r="BM1136" s="15">
        <v>39</v>
      </c>
      <c r="BN1136" s="15">
        <v>37</v>
      </c>
      <c r="BO1136" s="15">
        <v>41.53</v>
      </c>
      <c r="BP1136" s="15">
        <v>137.61000000000001</v>
      </c>
      <c r="BQ1136" s="71"/>
      <c r="BR1136" s="15">
        <v>152</v>
      </c>
      <c r="BS1136" s="15">
        <v>154</v>
      </c>
      <c r="BT1136" s="15">
        <v>116.09</v>
      </c>
      <c r="BW1136" s="15">
        <v>55</v>
      </c>
      <c r="BX1136" s="15">
        <v>50.52</v>
      </c>
      <c r="BY1136" s="15">
        <v>118</v>
      </c>
      <c r="BZ1136" s="15">
        <v>64.319999999999993</v>
      </c>
      <c r="CA1136" s="71"/>
      <c r="CD1136" s="71"/>
      <c r="CE1136" s="71"/>
      <c r="CF1136" s="71"/>
      <c r="CG1136" s="71"/>
      <c r="CH1136" s="15">
        <v>75</v>
      </c>
      <c r="CI1136" s="71"/>
      <c r="CJ1136" s="15">
        <v>37</v>
      </c>
      <c r="CM1136" s="15">
        <v>56.14</v>
      </c>
      <c r="CN1136" s="15">
        <v>46.67</v>
      </c>
      <c r="CO1136" s="15">
        <v>60.56</v>
      </c>
      <c r="CP1136" s="15">
        <v>113.29</v>
      </c>
      <c r="CQ1136" s="71"/>
      <c r="CR1136" s="71"/>
      <c r="CS1136" s="75"/>
      <c r="CT1136" s="75"/>
    </row>
    <row r="1137" spans="1:98">
      <c r="A1137" s="71">
        <v>41510</v>
      </c>
      <c r="B1137" s="16">
        <v>117.38</v>
      </c>
      <c r="C1137" s="16">
        <v>116.16</v>
      </c>
      <c r="D1137" s="71"/>
      <c r="G1137" s="71"/>
      <c r="I1137" s="16">
        <v>100.33</v>
      </c>
      <c r="K1137" s="16">
        <v>100.14</v>
      </c>
      <c r="L1137" s="71"/>
      <c r="M1137" s="71"/>
      <c r="N1137" s="15">
        <v>168.14</v>
      </c>
      <c r="O1137" s="15">
        <v>201.36</v>
      </c>
      <c r="P1137" s="15">
        <v>70.41</v>
      </c>
      <c r="Q1137" s="15">
        <v>36.58</v>
      </c>
      <c r="R1137" s="71"/>
      <c r="S1137" s="71"/>
      <c r="T1137" s="71"/>
      <c r="U1137" s="71"/>
      <c r="W1137" s="15">
        <v>120.36</v>
      </c>
      <c r="X1137" s="71"/>
      <c r="Y1137" s="71"/>
      <c r="Z1137" s="71"/>
      <c r="AA1137" s="71"/>
      <c r="AC1137" s="71"/>
      <c r="AE1137" s="15">
        <v>116</v>
      </c>
      <c r="AF1137" s="15">
        <v>124</v>
      </c>
      <c r="BD1137" s="15">
        <v>175</v>
      </c>
      <c r="BE1137" s="71"/>
      <c r="BF1137" s="71"/>
      <c r="BG1137" s="15">
        <v>76</v>
      </c>
      <c r="BH1137" s="15">
        <v>75</v>
      </c>
      <c r="BI1137" s="71"/>
      <c r="BM1137" s="15">
        <v>37.75</v>
      </c>
      <c r="BN1137" s="15">
        <v>37</v>
      </c>
      <c r="BO1137" s="15">
        <v>40.4</v>
      </c>
      <c r="BP1137" s="15">
        <v>135.11000000000001</v>
      </c>
      <c r="BQ1137" s="71"/>
      <c r="BR1137" s="15">
        <v>158</v>
      </c>
      <c r="BS1137" s="15">
        <v>162</v>
      </c>
      <c r="BT1137" s="15">
        <v>113.47</v>
      </c>
      <c r="BV1137" s="15">
        <v>95.2</v>
      </c>
      <c r="BW1137" s="15">
        <v>55.64</v>
      </c>
      <c r="BX1137" s="15">
        <v>53.88</v>
      </c>
      <c r="BY1137" s="15">
        <v>118</v>
      </c>
      <c r="BZ1137" s="15">
        <v>64.08</v>
      </c>
      <c r="CA1137" s="71"/>
      <c r="CD1137" s="71"/>
      <c r="CE1137" s="71"/>
      <c r="CF1137" s="71"/>
      <c r="CG1137" s="71"/>
      <c r="CH1137" s="15">
        <v>77.98</v>
      </c>
      <c r="CI1137" s="71"/>
      <c r="CM1137" s="15">
        <v>55</v>
      </c>
      <c r="CN1137" s="15">
        <v>50</v>
      </c>
      <c r="CO1137" s="15">
        <v>59.94</v>
      </c>
      <c r="CP1137" s="15">
        <v>114</v>
      </c>
      <c r="CQ1137" s="71"/>
      <c r="CR1137" s="71"/>
      <c r="CS1137" s="75"/>
      <c r="CT1137" s="75"/>
    </row>
    <row r="1138" spans="1:98">
      <c r="A1138" s="71">
        <v>41517</v>
      </c>
      <c r="B1138" s="16">
        <v>117.07</v>
      </c>
      <c r="C1138" s="16">
        <v>115.7</v>
      </c>
      <c r="D1138" s="71"/>
      <c r="G1138" s="71"/>
      <c r="I1138" s="16">
        <v>99.58</v>
      </c>
      <c r="K1138" s="16">
        <v>104.04</v>
      </c>
      <c r="L1138" s="71"/>
      <c r="M1138" s="71"/>
      <c r="N1138" s="15">
        <v>168.14</v>
      </c>
      <c r="O1138" s="15">
        <v>207.71</v>
      </c>
      <c r="P1138" s="15">
        <v>72.23</v>
      </c>
      <c r="Q1138" s="15">
        <v>36.700000000000003</v>
      </c>
      <c r="R1138" s="71"/>
      <c r="S1138" s="71"/>
      <c r="T1138" s="71"/>
      <c r="U1138" s="71"/>
      <c r="V1138" s="15">
        <v>166</v>
      </c>
      <c r="W1138" s="15">
        <v>120.52</v>
      </c>
      <c r="X1138" s="71"/>
      <c r="Y1138" s="71"/>
      <c r="Z1138" s="71"/>
      <c r="AA1138" s="71"/>
      <c r="AC1138" s="71"/>
      <c r="AD1138" s="15">
        <v>141</v>
      </c>
      <c r="AF1138" s="15">
        <v>126.35</v>
      </c>
      <c r="BE1138" s="71"/>
      <c r="BF1138" s="71"/>
      <c r="BG1138" s="15">
        <v>77.05</v>
      </c>
      <c r="BH1138" s="15">
        <v>75.069999999999993</v>
      </c>
      <c r="BI1138" s="71"/>
      <c r="BM1138" s="15">
        <v>39</v>
      </c>
      <c r="BN1138" s="15">
        <v>36.93</v>
      </c>
      <c r="BO1138" s="15">
        <v>40.79</v>
      </c>
      <c r="BP1138" s="15">
        <v>138</v>
      </c>
      <c r="BQ1138" s="71"/>
      <c r="BS1138" s="15">
        <v>162</v>
      </c>
      <c r="BT1138" s="15">
        <v>114</v>
      </c>
      <c r="BV1138" s="15">
        <v>95.75</v>
      </c>
      <c r="BW1138" s="15">
        <v>61</v>
      </c>
      <c r="BX1138" s="15">
        <v>59.15</v>
      </c>
      <c r="BY1138" s="15">
        <v>116</v>
      </c>
      <c r="BZ1138" s="15">
        <v>64</v>
      </c>
      <c r="CA1138" s="71"/>
      <c r="CD1138" s="71"/>
      <c r="CE1138" s="71"/>
      <c r="CF1138" s="71"/>
      <c r="CG1138" s="71"/>
      <c r="CH1138" s="15">
        <v>79.08</v>
      </c>
      <c r="CI1138" s="71"/>
      <c r="CJ1138" s="15">
        <v>38</v>
      </c>
      <c r="CM1138" s="15">
        <v>56</v>
      </c>
      <c r="CO1138" s="15">
        <v>63</v>
      </c>
      <c r="CP1138" s="15">
        <v>115.4</v>
      </c>
      <c r="CQ1138" s="71"/>
      <c r="CR1138" s="71"/>
      <c r="CS1138" s="75"/>
      <c r="CT1138" s="75"/>
    </row>
    <row r="1139" spans="1:98">
      <c r="A1139" s="71">
        <v>41524</v>
      </c>
      <c r="B1139" s="16">
        <v>118.18</v>
      </c>
      <c r="C1139" s="16">
        <v>115.97</v>
      </c>
      <c r="D1139" s="71"/>
      <c r="G1139" s="71"/>
      <c r="I1139" s="16">
        <v>98.98</v>
      </c>
      <c r="K1139" s="16">
        <v>98.05</v>
      </c>
      <c r="L1139" s="71"/>
      <c r="M1139" s="71"/>
      <c r="O1139" s="15">
        <v>209.6</v>
      </c>
      <c r="P1139" s="15">
        <v>73.260000000000005</v>
      </c>
      <c r="Q1139" s="15">
        <v>37</v>
      </c>
      <c r="R1139" s="71"/>
      <c r="S1139" s="71"/>
      <c r="T1139" s="71"/>
      <c r="U1139" s="71"/>
      <c r="V1139" s="15">
        <v>163</v>
      </c>
      <c r="W1139" s="15">
        <v>122.3</v>
      </c>
      <c r="X1139" s="71"/>
      <c r="Y1139" s="71"/>
      <c r="Z1139" s="71"/>
      <c r="AA1139" s="71"/>
      <c r="AC1139" s="71"/>
      <c r="AD1139" s="15">
        <v>140.05000000000001</v>
      </c>
      <c r="AF1139" s="15">
        <v>129</v>
      </c>
      <c r="BD1139" s="15">
        <v>178</v>
      </c>
      <c r="BE1139" s="71"/>
      <c r="BF1139" s="71"/>
      <c r="BG1139" s="15">
        <v>76.709999999999994</v>
      </c>
      <c r="BH1139" s="15">
        <v>76.23</v>
      </c>
      <c r="BI1139" s="71"/>
      <c r="BM1139" s="15">
        <v>36</v>
      </c>
      <c r="BO1139" s="15">
        <v>41.11</v>
      </c>
      <c r="BP1139" s="15">
        <v>137.18</v>
      </c>
      <c r="BQ1139" s="71"/>
      <c r="BS1139" s="15">
        <v>165</v>
      </c>
      <c r="BT1139" s="15">
        <v>115.68</v>
      </c>
      <c r="BV1139" s="15">
        <v>95</v>
      </c>
      <c r="BW1139" s="15">
        <v>65</v>
      </c>
      <c r="BX1139" s="15">
        <v>63.22</v>
      </c>
      <c r="BZ1139" s="15">
        <v>63</v>
      </c>
      <c r="CA1139" s="71"/>
      <c r="CD1139" s="71"/>
      <c r="CE1139" s="71"/>
      <c r="CF1139" s="71"/>
      <c r="CG1139" s="71"/>
      <c r="CH1139" s="15">
        <v>92</v>
      </c>
      <c r="CI1139" s="71"/>
      <c r="CJ1139" s="15">
        <v>37.5</v>
      </c>
      <c r="CM1139" s="15">
        <v>56.9</v>
      </c>
      <c r="CN1139" s="15">
        <v>60.75</v>
      </c>
      <c r="CO1139" s="15">
        <v>61.74</v>
      </c>
      <c r="CP1139" s="15">
        <v>115.98</v>
      </c>
      <c r="CQ1139" s="71"/>
      <c r="CR1139" s="71"/>
      <c r="CS1139" s="75"/>
      <c r="CT1139" s="75"/>
    </row>
    <row r="1140" spans="1:98">
      <c r="A1140" s="71">
        <v>41531</v>
      </c>
      <c r="B1140" s="16">
        <v>116.15</v>
      </c>
      <c r="C1140" s="16">
        <v>116.29</v>
      </c>
      <c r="D1140" s="71"/>
      <c r="G1140" s="71"/>
      <c r="I1140" s="16">
        <v>98.06</v>
      </c>
      <c r="K1140" s="16">
        <v>99.65</v>
      </c>
      <c r="L1140" s="71"/>
      <c r="M1140" s="71"/>
      <c r="N1140" s="15">
        <v>167.63</v>
      </c>
      <c r="O1140" s="15">
        <v>215.71</v>
      </c>
      <c r="P1140" s="15">
        <v>75.13</v>
      </c>
      <c r="Q1140" s="15">
        <v>36.9</v>
      </c>
      <c r="R1140" s="71"/>
      <c r="S1140" s="71"/>
      <c r="T1140" s="71"/>
      <c r="U1140" s="71"/>
      <c r="V1140" s="15">
        <v>183.53</v>
      </c>
      <c r="W1140" s="15">
        <v>125.58</v>
      </c>
      <c r="X1140" s="71"/>
      <c r="Y1140" s="71"/>
      <c r="Z1140" s="71"/>
      <c r="AA1140" s="71"/>
      <c r="AC1140" s="71"/>
      <c r="AD1140" s="15">
        <v>141</v>
      </c>
      <c r="AF1140" s="15">
        <v>124</v>
      </c>
      <c r="BE1140" s="71"/>
      <c r="BF1140" s="71"/>
      <c r="BG1140" s="15">
        <v>76.23</v>
      </c>
      <c r="BH1140" s="15">
        <v>77.599999999999994</v>
      </c>
      <c r="BI1140" s="71"/>
      <c r="BM1140" s="15">
        <v>38.33</v>
      </c>
      <c r="BN1140" s="15">
        <v>39.21</v>
      </c>
      <c r="BO1140" s="15">
        <v>43.89</v>
      </c>
      <c r="BP1140" s="15">
        <v>135.15</v>
      </c>
      <c r="BQ1140" s="71"/>
      <c r="BR1140" s="15">
        <v>160</v>
      </c>
      <c r="BS1140" s="15">
        <v>165.24</v>
      </c>
      <c r="BT1140" s="15">
        <v>116.32</v>
      </c>
      <c r="BV1140" s="15">
        <v>95</v>
      </c>
      <c r="BW1140" s="15">
        <v>73</v>
      </c>
      <c r="BX1140" s="15">
        <v>75.64</v>
      </c>
      <c r="BY1140" s="15">
        <v>113.5</v>
      </c>
      <c r="BZ1140" s="15">
        <v>66.239999999999995</v>
      </c>
      <c r="CA1140" s="71"/>
      <c r="CD1140" s="71"/>
      <c r="CE1140" s="71"/>
      <c r="CF1140" s="71"/>
      <c r="CG1140" s="71"/>
      <c r="CH1140" s="15">
        <v>91.3</v>
      </c>
      <c r="CI1140" s="71"/>
      <c r="CJ1140" s="15">
        <v>37.75</v>
      </c>
      <c r="CM1140" s="15">
        <v>58.25</v>
      </c>
      <c r="CO1140" s="15">
        <v>69.72</v>
      </c>
      <c r="CP1140" s="15">
        <v>116.43</v>
      </c>
      <c r="CQ1140" s="71"/>
      <c r="CR1140" s="71"/>
      <c r="CS1140" s="75"/>
      <c r="CT1140" s="75"/>
    </row>
    <row r="1141" spans="1:98">
      <c r="A1141" s="71">
        <v>41538</v>
      </c>
      <c r="B1141" s="16">
        <v>117.83</v>
      </c>
      <c r="C1141" s="16">
        <v>115.66</v>
      </c>
      <c r="D1141" s="71"/>
      <c r="G1141" s="71"/>
      <c r="I1141" s="16">
        <v>99.18</v>
      </c>
      <c r="K1141" s="16">
        <v>100.59</v>
      </c>
      <c r="L1141" s="71"/>
      <c r="M1141" s="71"/>
      <c r="N1141" s="15">
        <v>167.63</v>
      </c>
      <c r="O1141" s="15">
        <v>216.42</v>
      </c>
      <c r="P1141" s="15">
        <v>75.48</v>
      </c>
      <c r="Q1141" s="15">
        <v>37.799999999999997</v>
      </c>
      <c r="R1141" s="71"/>
      <c r="S1141" s="71"/>
      <c r="T1141" s="71"/>
      <c r="U1141" s="71"/>
      <c r="V1141" s="15">
        <v>185</v>
      </c>
      <c r="W1141" s="15">
        <v>125.97</v>
      </c>
      <c r="X1141" s="71"/>
      <c r="Y1141" s="71"/>
      <c r="Z1141" s="71"/>
      <c r="AA1141" s="71"/>
      <c r="AC1141" s="71"/>
      <c r="AD1141" s="15">
        <v>141</v>
      </c>
      <c r="AE1141" s="15">
        <v>114</v>
      </c>
      <c r="AF1141" s="15">
        <v>125.17</v>
      </c>
      <c r="BD1141" s="15">
        <v>188.6</v>
      </c>
      <c r="BE1141" s="71"/>
      <c r="BF1141" s="71"/>
      <c r="BG1141" s="15">
        <v>77.89</v>
      </c>
      <c r="BH1141" s="15">
        <v>86.14</v>
      </c>
      <c r="BI1141" s="71"/>
      <c r="BN1141" s="15">
        <v>40.17</v>
      </c>
      <c r="BO1141" s="15">
        <v>47.21</v>
      </c>
      <c r="BP1141" s="15">
        <v>138.63999999999999</v>
      </c>
      <c r="BQ1141" s="71"/>
      <c r="BS1141" s="15">
        <v>172</v>
      </c>
      <c r="BT1141" s="15">
        <v>119.3</v>
      </c>
      <c r="BW1141" s="15">
        <v>77</v>
      </c>
      <c r="BX1141" s="15">
        <v>78.319999999999993</v>
      </c>
      <c r="BZ1141" s="15">
        <v>68.040000000000006</v>
      </c>
      <c r="CA1141" s="71"/>
      <c r="CD1141" s="71"/>
      <c r="CE1141" s="71"/>
      <c r="CF1141" s="71"/>
      <c r="CG1141" s="71"/>
      <c r="CI1141" s="71"/>
      <c r="CO1141" s="15">
        <v>74.13</v>
      </c>
      <c r="CP1141" s="15">
        <v>122.04</v>
      </c>
      <c r="CQ1141" s="71"/>
      <c r="CR1141" s="71"/>
      <c r="CS1141" s="75"/>
      <c r="CT1141" s="75"/>
    </row>
    <row r="1142" spans="1:98">
      <c r="A1142" s="71">
        <v>41545</v>
      </c>
      <c r="B1142" s="16">
        <v>115.41</v>
      </c>
      <c r="C1142" s="16">
        <v>121</v>
      </c>
      <c r="D1142" s="71"/>
      <c r="G1142" s="71"/>
      <c r="I1142" s="16">
        <v>102.88</v>
      </c>
      <c r="K1142" s="16">
        <v>103.28</v>
      </c>
      <c r="L1142" s="71"/>
      <c r="M1142" s="71"/>
      <c r="N1142" s="15">
        <v>167.74</v>
      </c>
      <c r="O1142" s="15">
        <v>218</v>
      </c>
      <c r="P1142" s="15">
        <v>82.06</v>
      </c>
      <c r="Q1142" s="15">
        <v>38.93</v>
      </c>
      <c r="R1142" s="71"/>
      <c r="S1142" s="71"/>
      <c r="T1142" s="71"/>
      <c r="U1142" s="71"/>
      <c r="V1142" s="15">
        <v>185</v>
      </c>
      <c r="W1142" s="15">
        <v>129.78</v>
      </c>
      <c r="X1142" s="71"/>
      <c r="Y1142" s="71"/>
      <c r="Z1142" s="71"/>
      <c r="AA1142" s="71"/>
      <c r="AC1142" s="71"/>
      <c r="AE1142" s="15">
        <v>116.26</v>
      </c>
      <c r="AF1142" s="15">
        <v>124</v>
      </c>
      <c r="BD1142" s="15">
        <v>202.67</v>
      </c>
      <c r="BE1142" s="71"/>
      <c r="BF1142" s="71"/>
      <c r="BG1142" s="15">
        <v>91</v>
      </c>
      <c r="BH1142" s="15">
        <v>87.8</v>
      </c>
      <c r="BI1142" s="71"/>
      <c r="BM1142" s="15">
        <v>40.5</v>
      </c>
      <c r="BO1142" s="15">
        <v>51.04</v>
      </c>
      <c r="BP1142" s="15">
        <v>136</v>
      </c>
      <c r="BQ1142" s="71"/>
      <c r="BR1142" s="15">
        <v>160</v>
      </c>
      <c r="BT1142" s="15">
        <v>122</v>
      </c>
      <c r="BV1142" s="15">
        <v>96.25</v>
      </c>
      <c r="BW1142" s="15">
        <v>79.67</v>
      </c>
      <c r="BX1142" s="15">
        <v>82.17</v>
      </c>
      <c r="BY1142" s="15">
        <v>117.67</v>
      </c>
      <c r="BZ1142" s="15">
        <v>65.94</v>
      </c>
      <c r="CA1142" s="71"/>
      <c r="CD1142" s="71"/>
      <c r="CE1142" s="71"/>
      <c r="CF1142" s="71"/>
      <c r="CG1142" s="71"/>
      <c r="CH1142" s="15">
        <v>97.75</v>
      </c>
      <c r="CI1142" s="71"/>
      <c r="CM1142" s="15">
        <v>60</v>
      </c>
      <c r="CN1142" s="15">
        <v>72</v>
      </c>
      <c r="CO1142" s="15">
        <v>72.5</v>
      </c>
      <c r="CP1142" s="15">
        <v>123</v>
      </c>
      <c r="CQ1142" s="71"/>
      <c r="CR1142" s="71"/>
      <c r="CS1142" s="75"/>
      <c r="CT1142" s="75"/>
    </row>
    <row r="1143" spans="1:98">
      <c r="A1143" s="71">
        <v>41552</v>
      </c>
      <c r="D1143" s="71"/>
      <c r="G1143" s="71"/>
      <c r="L1143" s="71"/>
      <c r="M1143" s="71"/>
      <c r="R1143" s="71"/>
      <c r="S1143" s="71"/>
      <c r="T1143" s="71"/>
      <c r="U1143" s="71"/>
      <c r="X1143" s="71"/>
      <c r="Y1143" s="71"/>
      <c r="Z1143" s="71"/>
      <c r="AA1143" s="71"/>
      <c r="AC1143" s="71"/>
      <c r="BE1143" s="71"/>
      <c r="BF1143" s="71"/>
      <c r="BI1143" s="71"/>
      <c r="BQ1143" s="71"/>
      <c r="CA1143" s="71"/>
      <c r="CD1143" s="71"/>
      <c r="CE1143" s="71"/>
      <c r="CF1143" s="71"/>
      <c r="CG1143" s="71"/>
      <c r="CI1143" s="71"/>
      <c r="CQ1143" s="71"/>
      <c r="CR1143" s="71"/>
      <c r="CS1143" s="75"/>
      <c r="CT1143" s="75"/>
    </row>
    <row r="1144" spans="1:98">
      <c r="A1144" s="71">
        <v>41559</v>
      </c>
      <c r="D1144" s="71"/>
      <c r="G1144" s="71"/>
      <c r="L1144" s="71"/>
      <c r="M1144" s="71"/>
      <c r="R1144" s="71"/>
      <c r="S1144" s="71"/>
      <c r="T1144" s="71"/>
      <c r="U1144" s="71"/>
      <c r="X1144" s="71"/>
      <c r="Y1144" s="71"/>
      <c r="Z1144" s="71"/>
      <c r="AA1144" s="71"/>
      <c r="AC1144" s="71"/>
      <c r="BE1144" s="71"/>
      <c r="BF1144" s="71"/>
      <c r="BI1144" s="71"/>
      <c r="BQ1144" s="71"/>
      <c r="CA1144" s="71"/>
      <c r="CD1144" s="71"/>
      <c r="CE1144" s="71"/>
      <c r="CF1144" s="71"/>
      <c r="CG1144" s="71"/>
      <c r="CI1144" s="71"/>
      <c r="CQ1144" s="71"/>
      <c r="CR1144" s="71"/>
      <c r="CS1144" s="75"/>
      <c r="CT1144" s="75"/>
    </row>
    <row r="1145" spans="1:98">
      <c r="A1145" s="71">
        <v>41566</v>
      </c>
      <c r="B1145" s="16">
        <v>114.45</v>
      </c>
      <c r="C1145" s="16">
        <v>114.64</v>
      </c>
      <c r="D1145" s="71"/>
      <c r="G1145" s="71"/>
      <c r="I1145" s="16">
        <v>104.98</v>
      </c>
      <c r="K1145" s="16">
        <v>107.67</v>
      </c>
      <c r="L1145" s="71"/>
      <c r="M1145" s="71"/>
      <c r="O1145" s="15">
        <v>220</v>
      </c>
      <c r="P1145" s="15">
        <v>99.5</v>
      </c>
      <c r="Q1145" s="15">
        <v>43.7</v>
      </c>
      <c r="R1145" s="71"/>
      <c r="S1145" s="71"/>
      <c r="T1145" s="71"/>
      <c r="U1145" s="71"/>
      <c r="V1145" s="15">
        <v>186.67</v>
      </c>
      <c r="W1145" s="15">
        <v>141.97999999999999</v>
      </c>
      <c r="X1145" s="71"/>
      <c r="Y1145" s="71"/>
      <c r="Z1145" s="71"/>
      <c r="AA1145" s="71"/>
      <c r="AC1145" s="71"/>
      <c r="AD1145" s="15">
        <v>142</v>
      </c>
      <c r="BD1145" s="15">
        <v>205</v>
      </c>
      <c r="BE1145" s="71"/>
      <c r="BF1145" s="71"/>
      <c r="BG1145" s="15">
        <v>96</v>
      </c>
      <c r="BH1145" s="15">
        <v>108.38</v>
      </c>
      <c r="BI1145" s="71"/>
      <c r="BM1145" s="15">
        <v>53.5</v>
      </c>
      <c r="BN1145" s="15">
        <v>59</v>
      </c>
      <c r="BO1145" s="15">
        <v>64.52</v>
      </c>
      <c r="BP1145" s="15">
        <v>135.46</v>
      </c>
      <c r="BQ1145" s="71"/>
      <c r="BR1145" s="15">
        <v>160</v>
      </c>
      <c r="BS1145" s="15">
        <v>185</v>
      </c>
      <c r="BV1145" s="15">
        <v>99</v>
      </c>
      <c r="BW1145" s="15">
        <v>82</v>
      </c>
      <c r="BX1145" s="15">
        <v>72.510000000000005</v>
      </c>
      <c r="BY1145" s="15">
        <v>118</v>
      </c>
      <c r="BZ1145" s="15">
        <v>66</v>
      </c>
      <c r="CA1145" s="71"/>
      <c r="CD1145" s="71"/>
      <c r="CE1145" s="71"/>
      <c r="CF1145" s="71"/>
      <c r="CG1145" s="71"/>
      <c r="CI1145" s="71"/>
      <c r="CM1145" s="15">
        <v>58.53</v>
      </c>
      <c r="CO1145" s="15">
        <v>74.099999999999994</v>
      </c>
      <c r="CP1145" s="15">
        <v>138</v>
      </c>
      <c r="CQ1145" s="71"/>
      <c r="CR1145" s="71"/>
      <c r="CS1145" s="75"/>
      <c r="CT1145" s="75"/>
    </row>
    <row r="1146" spans="1:98">
      <c r="A1146" s="71">
        <v>41573</v>
      </c>
      <c r="B1146" s="16">
        <v>119.91</v>
      </c>
      <c r="C1146" s="16">
        <v>120.73</v>
      </c>
      <c r="D1146" s="71"/>
      <c r="G1146" s="71"/>
      <c r="I1146" s="16">
        <v>107</v>
      </c>
      <c r="K1146" s="16">
        <v>107</v>
      </c>
      <c r="L1146" s="71"/>
      <c r="M1146" s="71"/>
      <c r="N1146" s="15">
        <v>168.14</v>
      </c>
      <c r="O1146" s="15">
        <v>218.26</v>
      </c>
      <c r="P1146" s="15">
        <v>101.47</v>
      </c>
      <c r="Q1146" s="15">
        <v>47.49</v>
      </c>
      <c r="R1146" s="71"/>
      <c r="S1146" s="71"/>
      <c r="T1146" s="71"/>
      <c r="U1146" s="71"/>
      <c r="V1146" s="15">
        <v>185</v>
      </c>
      <c r="W1146" s="15">
        <v>138.47999999999999</v>
      </c>
      <c r="X1146" s="71"/>
      <c r="Y1146" s="71"/>
      <c r="Z1146" s="71"/>
      <c r="AA1146" s="71"/>
      <c r="AC1146" s="71"/>
      <c r="AD1146" s="15">
        <v>142</v>
      </c>
      <c r="AE1146" s="15">
        <v>114</v>
      </c>
      <c r="AF1146" s="15">
        <v>120</v>
      </c>
      <c r="BE1146" s="71"/>
      <c r="BF1146" s="71"/>
      <c r="BG1146" s="15">
        <v>96</v>
      </c>
      <c r="BH1146" s="15">
        <v>108.56</v>
      </c>
      <c r="BI1146" s="71"/>
      <c r="BN1146" s="15">
        <v>64</v>
      </c>
      <c r="BO1146" s="15">
        <v>67.459999999999994</v>
      </c>
      <c r="BP1146" s="15">
        <v>135</v>
      </c>
      <c r="BQ1146" s="71"/>
      <c r="BT1146" s="15">
        <v>138</v>
      </c>
      <c r="BW1146" s="15">
        <v>82</v>
      </c>
      <c r="BX1146" s="15">
        <v>70</v>
      </c>
      <c r="BY1146" s="15">
        <v>118</v>
      </c>
      <c r="BZ1146" s="15">
        <v>66</v>
      </c>
      <c r="CA1146" s="71"/>
      <c r="CD1146" s="71"/>
      <c r="CE1146" s="71"/>
      <c r="CF1146" s="71"/>
      <c r="CG1146" s="71"/>
      <c r="CH1146" s="15">
        <v>107</v>
      </c>
      <c r="CI1146" s="71"/>
      <c r="CP1146" s="15">
        <v>138</v>
      </c>
      <c r="CQ1146" s="71"/>
      <c r="CR1146" s="71"/>
      <c r="CS1146" s="75"/>
      <c r="CT1146" s="75"/>
    </row>
    <row r="1147" spans="1:98">
      <c r="A1147" s="71">
        <v>41580</v>
      </c>
      <c r="B1147" s="16">
        <v>126.06</v>
      </c>
      <c r="C1147" s="16">
        <v>126.11</v>
      </c>
      <c r="D1147" s="71"/>
      <c r="G1147" s="71"/>
      <c r="I1147" s="16">
        <v>102.62</v>
      </c>
      <c r="K1147" s="16">
        <v>103.38</v>
      </c>
      <c r="L1147" s="71"/>
      <c r="M1147" s="71"/>
      <c r="N1147" s="15">
        <v>170.38</v>
      </c>
      <c r="O1147" s="15">
        <v>218.61</v>
      </c>
      <c r="P1147" s="15">
        <v>100.88</v>
      </c>
      <c r="Q1147" s="15">
        <v>46.01</v>
      </c>
      <c r="R1147" s="71"/>
      <c r="S1147" s="71"/>
      <c r="T1147" s="71"/>
      <c r="U1147" s="71"/>
      <c r="W1147" s="15">
        <v>145.82</v>
      </c>
      <c r="X1147" s="71"/>
      <c r="Y1147" s="71"/>
      <c r="Z1147" s="71"/>
      <c r="AA1147" s="71"/>
      <c r="AC1147" s="71"/>
      <c r="AD1147" s="15">
        <v>142</v>
      </c>
      <c r="AF1147" s="15">
        <v>119.22</v>
      </c>
      <c r="BD1147" s="15">
        <v>204.2</v>
      </c>
      <c r="BE1147" s="71"/>
      <c r="BF1147" s="71"/>
      <c r="BG1147" s="15">
        <v>98.31</v>
      </c>
      <c r="BH1147" s="15">
        <v>106.11</v>
      </c>
      <c r="BI1147" s="71"/>
      <c r="BM1147" s="15">
        <v>50.44</v>
      </c>
      <c r="BO1147" s="15">
        <v>71.7</v>
      </c>
      <c r="BP1147" s="15">
        <v>137</v>
      </c>
      <c r="BQ1147" s="71"/>
      <c r="BT1147" s="15">
        <v>141.62</v>
      </c>
      <c r="BV1147" s="15">
        <v>98</v>
      </c>
      <c r="BW1147" s="15">
        <v>82.35</v>
      </c>
      <c r="BX1147" s="15">
        <v>70.95</v>
      </c>
      <c r="BY1147" s="15">
        <v>118</v>
      </c>
      <c r="BZ1147" s="15">
        <v>65.459999999999994</v>
      </c>
      <c r="CA1147" s="71"/>
      <c r="CD1147" s="71"/>
      <c r="CE1147" s="71"/>
      <c r="CF1147" s="71"/>
      <c r="CG1147" s="71"/>
      <c r="CH1147" s="15">
        <v>107.33</v>
      </c>
      <c r="CI1147" s="71"/>
      <c r="CM1147" s="15">
        <v>62</v>
      </c>
      <c r="CN1147" s="15">
        <v>66</v>
      </c>
      <c r="CO1147" s="15">
        <v>70.25</v>
      </c>
      <c r="CP1147" s="15">
        <v>144.12</v>
      </c>
      <c r="CQ1147" s="71"/>
      <c r="CR1147" s="71"/>
      <c r="CS1147" s="75"/>
      <c r="CT1147" s="75"/>
    </row>
    <row r="1148" spans="1:98">
      <c r="A1148" s="71">
        <v>41587</v>
      </c>
      <c r="B1148" s="16">
        <v>126.82</v>
      </c>
      <c r="C1148" s="16">
        <v>130</v>
      </c>
      <c r="D1148" s="71"/>
      <c r="G1148" s="71"/>
      <c r="I1148" s="16">
        <v>104.72</v>
      </c>
      <c r="K1148" s="16">
        <v>101.5</v>
      </c>
      <c r="L1148" s="71"/>
      <c r="M1148" s="71"/>
      <c r="N1148" s="15">
        <v>173.8</v>
      </c>
      <c r="O1148" s="15">
        <v>220</v>
      </c>
      <c r="P1148" s="15">
        <v>100.33</v>
      </c>
      <c r="Q1148" s="15">
        <v>45.68</v>
      </c>
      <c r="R1148" s="71"/>
      <c r="S1148" s="71"/>
      <c r="T1148" s="71"/>
      <c r="U1148" s="71"/>
      <c r="V1148" s="15">
        <v>185</v>
      </c>
      <c r="W1148" s="15">
        <v>150.05000000000001</v>
      </c>
      <c r="X1148" s="71"/>
      <c r="Y1148" s="71"/>
      <c r="Z1148" s="71"/>
      <c r="AA1148" s="71"/>
      <c r="AC1148" s="71"/>
      <c r="AD1148" s="15">
        <v>142.25</v>
      </c>
      <c r="BD1148" s="15">
        <v>204.65</v>
      </c>
      <c r="BE1148" s="71"/>
      <c r="BF1148" s="71"/>
      <c r="BG1148" s="15">
        <v>99.4</v>
      </c>
      <c r="BH1148" s="15">
        <v>103.66</v>
      </c>
      <c r="BI1148" s="71"/>
      <c r="BM1148" s="15">
        <v>49</v>
      </c>
      <c r="BN1148" s="15">
        <v>67.22</v>
      </c>
      <c r="BO1148" s="15">
        <v>73.37</v>
      </c>
      <c r="BP1148" s="15">
        <v>137.25</v>
      </c>
      <c r="BQ1148" s="71"/>
      <c r="BR1148" s="15">
        <v>160</v>
      </c>
      <c r="BT1148" s="15">
        <v>150.25</v>
      </c>
      <c r="BW1148" s="15">
        <v>82</v>
      </c>
      <c r="BX1148" s="15">
        <v>70.61</v>
      </c>
      <c r="BZ1148" s="15">
        <v>66</v>
      </c>
      <c r="CA1148" s="71"/>
      <c r="CD1148" s="71"/>
      <c r="CE1148" s="71"/>
      <c r="CF1148" s="71"/>
      <c r="CG1148" s="71"/>
      <c r="CH1148" s="15">
        <v>108</v>
      </c>
      <c r="CI1148" s="71"/>
      <c r="CN1148" s="15">
        <v>68.13</v>
      </c>
      <c r="CO1148" s="15">
        <v>63.17</v>
      </c>
      <c r="CQ1148" s="71"/>
      <c r="CR1148" s="71"/>
      <c r="CS1148" s="75"/>
      <c r="CT1148" s="75"/>
    </row>
    <row r="1149" spans="1:98">
      <c r="A1149" s="71">
        <v>41594</v>
      </c>
      <c r="B1149" s="16">
        <v>127.68</v>
      </c>
      <c r="C1149" s="16">
        <v>127.61</v>
      </c>
      <c r="D1149" s="71"/>
      <c r="G1149" s="71"/>
      <c r="I1149" s="16">
        <v>103.06</v>
      </c>
      <c r="K1149" s="16">
        <v>104.14</v>
      </c>
      <c r="L1149" s="71"/>
      <c r="M1149" s="71"/>
      <c r="N1149" s="15">
        <v>166.1</v>
      </c>
      <c r="O1149" s="15">
        <v>210.22</v>
      </c>
      <c r="P1149" s="15">
        <v>100</v>
      </c>
      <c r="Q1149" s="15">
        <v>47</v>
      </c>
      <c r="R1149" s="71"/>
      <c r="S1149" s="71"/>
      <c r="T1149" s="71"/>
      <c r="U1149" s="71"/>
      <c r="V1149" s="15">
        <v>185</v>
      </c>
      <c r="W1149" s="15">
        <v>153.44999999999999</v>
      </c>
      <c r="X1149" s="71"/>
      <c r="Y1149" s="71"/>
      <c r="Z1149" s="71"/>
      <c r="AA1149" s="71"/>
      <c r="AC1149" s="71"/>
      <c r="AD1149" s="15">
        <v>142</v>
      </c>
      <c r="BD1149" s="15">
        <v>209</v>
      </c>
      <c r="BE1149" s="71"/>
      <c r="BF1149" s="71"/>
      <c r="BG1149" s="15">
        <v>100</v>
      </c>
      <c r="BH1149" s="15">
        <v>103</v>
      </c>
      <c r="BI1149" s="71"/>
      <c r="BM1149" s="15">
        <v>52</v>
      </c>
      <c r="BN1149" s="15">
        <v>68</v>
      </c>
      <c r="BO1149" s="15">
        <v>73</v>
      </c>
      <c r="BQ1149" s="71"/>
      <c r="BT1149" s="15">
        <v>151</v>
      </c>
      <c r="BW1149" s="15">
        <v>82</v>
      </c>
      <c r="BX1149" s="15">
        <v>71</v>
      </c>
      <c r="BZ1149" s="15">
        <v>66</v>
      </c>
      <c r="CA1149" s="71"/>
      <c r="CD1149" s="71"/>
      <c r="CE1149" s="71"/>
      <c r="CF1149" s="71"/>
      <c r="CG1149" s="71"/>
      <c r="CH1149" s="15">
        <v>108</v>
      </c>
      <c r="CI1149" s="71"/>
      <c r="CN1149" s="15">
        <v>70</v>
      </c>
      <c r="CO1149" s="15">
        <v>65.5</v>
      </c>
      <c r="CP1149" s="15">
        <v>150.5</v>
      </c>
      <c r="CQ1149" s="71"/>
      <c r="CR1149" s="71"/>
      <c r="CS1149" s="75"/>
      <c r="CT1149" s="75"/>
    </row>
    <row r="1150" spans="1:98">
      <c r="A1150" s="71">
        <v>41601</v>
      </c>
      <c r="B1150" s="16">
        <v>121.67</v>
      </c>
      <c r="C1150" s="16">
        <v>121.61</v>
      </c>
      <c r="D1150" s="71"/>
      <c r="G1150" s="71"/>
      <c r="I1150" s="16">
        <v>105.21</v>
      </c>
      <c r="K1150" s="16">
        <v>103.71</v>
      </c>
      <c r="L1150" s="71"/>
      <c r="M1150" s="71"/>
      <c r="N1150" s="15">
        <v>183.33</v>
      </c>
      <c r="O1150" s="15">
        <v>218.24</v>
      </c>
      <c r="P1150" s="15">
        <v>100</v>
      </c>
      <c r="Q1150" s="15">
        <v>47</v>
      </c>
      <c r="R1150" s="71"/>
      <c r="S1150" s="71"/>
      <c r="T1150" s="71"/>
      <c r="U1150" s="71"/>
      <c r="V1150" s="15">
        <v>184.33</v>
      </c>
      <c r="W1150" s="15">
        <v>155</v>
      </c>
      <c r="X1150" s="71"/>
      <c r="Y1150" s="71"/>
      <c r="Z1150" s="71"/>
      <c r="AA1150" s="71"/>
      <c r="AC1150" s="71"/>
      <c r="AD1150" s="15">
        <v>143</v>
      </c>
      <c r="AE1150" s="15">
        <v>114</v>
      </c>
      <c r="AF1150" s="15">
        <v>121</v>
      </c>
      <c r="BD1150" s="15">
        <v>209</v>
      </c>
      <c r="BE1150" s="71"/>
      <c r="BF1150" s="71"/>
      <c r="BG1150" s="15">
        <v>100</v>
      </c>
      <c r="BH1150" s="15">
        <v>103</v>
      </c>
      <c r="BI1150" s="71"/>
      <c r="BM1150" s="15">
        <v>49</v>
      </c>
      <c r="BN1150" s="15">
        <v>68</v>
      </c>
      <c r="BO1150" s="15">
        <v>72</v>
      </c>
      <c r="BP1150" s="15">
        <v>137</v>
      </c>
      <c r="BQ1150" s="71"/>
      <c r="BR1150" s="15">
        <v>160</v>
      </c>
      <c r="BT1150" s="15">
        <v>152</v>
      </c>
      <c r="BW1150" s="15">
        <v>82</v>
      </c>
      <c r="BX1150" s="15">
        <v>69</v>
      </c>
      <c r="BZ1150" s="15">
        <v>66</v>
      </c>
      <c r="CA1150" s="71"/>
      <c r="CD1150" s="71"/>
      <c r="CE1150" s="71"/>
      <c r="CF1150" s="71"/>
      <c r="CG1150" s="71"/>
      <c r="CH1150" s="15">
        <v>108</v>
      </c>
      <c r="CI1150" s="71"/>
      <c r="CM1150" s="15">
        <v>59.5</v>
      </c>
      <c r="CO1150" s="15">
        <v>65.5</v>
      </c>
      <c r="CP1150" s="15">
        <v>150.5</v>
      </c>
      <c r="CQ1150" s="71"/>
      <c r="CR1150" s="71"/>
      <c r="CS1150" s="75"/>
      <c r="CT1150" s="75"/>
    </row>
    <row r="1151" spans="1:98">
      <c r="A1151" s="71">
        <v>41608</v>
      </c>
      <c r="B1151" s="16">
        <v>126.41</v>
      </c>
      <c r="C1151" s="16">
        <v>129</v>
      </c>
      <c r="D1151" s="71"/>
      <c r="G1151" s="71"/>
      <c r="I1151" s="16">
        <v>101.64</v>
      </c>
      <c r="K1151" s="16">
        <v>103.17</v>
      </c>
      <c r="L1151" s="71"/>
      <c r="M1151" s="71"/>
      <c r="N1151" s="15">
        <v>207</v>
      </c>
      <c r="O1151" s="15">
        <v>206.15</v>
      </c>
      <c r="P1151" s="15">
        <v>98.29</v>
      </c>
      <c r="Q1151" s="15">
        <v>47.35</v>
      </c>
      <c r="R1151" s="71"/>
      <c r="S1151" s="71"/>
      <c r="T1151" s="71"/>
      <c r="U1151" s="71"/>
      <c r="V1151" s="15">
        <v>183</v>
      </c>
      <c r="W1151" s="15">
        <v>155.65</v>
      </c>
      <c r="X1151" s="71"/>
      <c r="Y1151" s="71"/>
      <c r="Z1151" s="71"/>
      <c r="AA1151" s="71"/>
      <c r="AC1151" s="71"/>
      <c r="AD1151" s="15">
        <v>143</v>
      </c>
      <c r="AE1151" s="15">
        <v>118.18</v>
      </c>
      <c r="AF1151" s="15">
        <v>126</v>
      </c>
      <c r="BD1151" s="15">
        <v>198</v>
      </c>
      <c r="BE1151" s="71"/>
      <c r="BF1151" s="71"/>
      <c r="BH1151" s="15">
        <v>101.81</v>
      </c>
      <c r="BI1151" s="71"/>
      <c r="BM1151" s="15">
        <v>45</v>
      </c>
      <c r="BN1151" s="15">
        <v>81</v>
      </c>
      <c r="BO1151" s="15">
        <v>69.489999999999995</v>
      </c>
      <c r="BQ1151" s="71"/>
      <c r="BR1151" s="15">
        <v>144</v>
      </c>
      <c r="BT1151" s="15">
        <v>153</v>
      </c>
      <c r="BW1151" s="15">
        <v>81</v>
      </c>
      <c r="BX1151" s="15">
        <v>67.3</v>
      </c>
      <c r="CA1151" s="71"/>
      <c r="CD1151" s="71"/>
      <c r="CE1151" s="71"/>
      <c r="CF1151" s="71"/>
      <c r="CG1151" s="71"/>
      <c r="CH1151" s="15">
        <v>102.69</v>
      </c>
      <c r="CI1151" s="71"/>
      <c r="CM1151" s="15">
        <v>59.5</v>
      </c>
      <c r="CN1151" s="15">
        <v>69.5</v>
      </c>
      <c r="CP1151" s="15">
        <v>153</v>
      </c>
      <c r="CQ1151" s="71"/>
      <c r="CR1151" s="71"/>
      <c r="CS1151" s="75"/>
      <c r="CT1151" s="75"/>
    </row>
    <row r="1152" spans="1:98">
      <c r="A1152" s="71">
        <v>41615</v>
      </c>
      <c r="B1152" s="16">
        <v>125.49</v>
      </c>
      <c r="C1152" s="16">
        <v>124.75</v>
      </c>
      <c r="D1152" s="71"/>
      <c r="G1152" s="71"/>
      <c r="I1152" s="16">
        <v>101.45</v>
      </c>
      <c r="K1152" s="16">
        <v>100.51</v>
      </c>
      <c r="L1152" s="71"/>
      <c r="M1152" s="71"/>
      <c r="N1152" s="15">
        <v>167</v>
      </c>
      <c r="O1152" s="15">
        <v>215.46</v>
      </c>
      <c r="P1152" s="15">
        <v>98.17</v>
      </c>
      <c r="Q1152" s="15">
        <v>46.31</v>
      </c>
      <c r="R1152" s="71"/>
      <c r="S1152" s="71"/>
      <c r="T1152" s="71"/>
      <c r="U1152" s="71"/>
      <c r="V1152" s="15">
        <v>182.27</v>
      </c>
      <c r="W1152" s="15">
        <v>155</v>
      </c>
      <c r="X1152" s="71"/>
      <c r="Y1152" s="71"/>
      <c r="Z1152" s="71"/>
      <c r="AA1152" s="71"/>
      <c r="AC1152" s="71"/>
      <c r="AE1152" s="15">
        <v>107</v>
      </c>
      <c r="AF1152" s="15">
        <v>119.33</v>
      </c>
      <c r="BD1152" s="15">
        <v>202.83</v>
      </c>
      <c r="BE1152" s="71"/>
      <c r="BF1152" s="71"/>
      <c r="BG1152" s="15">
        <v>102.78</v>
      </c>
      <c r="BH1152" s="15">
        <v>102.48</v>
      </c>
      <c r="BI1152" s="71"/>
      <c r="BM1152" s="15">
        <v>44.67</v>
      </c>
      <c r="BN1152" s="15">
        <v>68</v>
      </c>
      <c r="BO1152" s="15">
        <v>66.239999999999995</v>
      </c>
      <c r="BQ1152" s="71"/>
      <c r="BR1152" s="15">
        <v>158</v>
      </c>
      <c r="BS1152" s="15">
        <v>170</v>
      </c>
      <c r="BT1152" s="15">
        <v>152.74</v>
      </c>
      <c r="BW1152" s="15">
        <v>82</v>
      </c>
      <c r="BX1152" s="15">
        <v>66.39</v>
      </c>
      <c r="BY1152" s="15">
        <v>118</v>
      </c>
      <c r="BZ1152" s="15">
        <v>64</v>
      </c>
      <c r="CA1152" s="71"/>
      <c r="CD1152" s="71"/>
      <c r="CE1152" s="71"/>
      <c r="CF1152" s="71"/>
      <c r="CG1152" s="71"/>
      <c r="CH1152" s="15">
        <v>103</v>
      </c>
      <c r="CI1152" s="71"/>
      <c r="CN1152" s="15">
        <v>67.67</v>
      </c>
      <c r="CO1152" s="15">
        <v>62</v>
      </c>
      <c r="CQ1152" s="71"/>
      <c r="CR1152" s="71"/>
      <c r="CS1152" s="75"/>
      <c r="CT1152" s="75"/>
    </row>
    <row r="1153" spans="1:98">
      <c r="A1153" s="71">
        <v>41622</v>
      </c>
      <c r="B1153" s="16">
        <v>124.54</v>
      </c>
      <c r="C1153" s="16">
        <v>123.94</v>
      </c>
      <c r="D1153" s="71"/>
      <c r="G1153" s="71"/>
      <c r="I1153" s="16">
        <v>102.32</v>
      </c>
      <c r="K1153" s="16">
        <v>108.92</v>
      </c>
      <c r="L1153" s="71"/>
      <c r="M1153" s="71"/>
      <c r="N1153" s="15">
        <v>169</v>
      </c>
      <c r="O1153" s="15">
        <v>213.02</v>
      </c>
      <c r="P1153" s="15">
        <v>97.14</v>
      </c>
      <c r="Q1153" s="15">
        <v>46.54</v>
      </c>
      <c r="R1153" s="71"/>
      <c r="S1153" s="71"/>
      <c r="T1153" s="71"/>
      <c r="U1153" s="71"/>
      <c r="V1153" s="15">
        <v>183</v>
      </c>
      <c r="W1153" s="15">
        <v>154.74</v>
      </c>
      <c r="X1153" s="71"/>
      <c r="Y1153" s="71"/>
      <c r="Z1153" s="71"/>
      <c r="AA1153" s="71"/>
      <c r="AC1153" s="71"/>
      <c r="AD1153" s="15">
        <v>142.80000000000001</v>
      </c>
      <c r="AF1153" s="15">
        <v>124</v>
      </c>
      <c r="BD1153" s="15">
        <v>202</v>
      </c>
      <c r="BE1153" s="71"/>
      <c r="BF1153" s="71"/>
      <c r="BG1153" s="15">
        <v>94.72</v>
      </c>
      <c r="BH1153" s="15">
        <v>101.13</v>
      </c>
      <c r="BI1153" s="71"/>
      <c r="BM1153" s="15">
        <v>42.33</v>
      </c>
      <c r="BN1153" s="15">
        <v>67</v>
      </c>
      <c r="BO1153" s="15">
        <v>66.33</v>
      </c>
      <c r="BP1153" s="15">
        <v>136.33000000000001</v>
      </c>
      <c r="BQ1153" s="71"/>
      <c r="BS1153" s="15">
        <v>169</v>
      </c>
      <c r="BT1153" s="15">
        <v>152.51</v>
      </c>
      <c r="BV1153" s="15">
        <v>97</v>
      </c>
      <c r="BW1153" s="15">
        <v>81.150000000000006</v>
      </c>
      <c r="BX1153" s="15">
        <v>68.56</v>
      </c>
      <c r="BZ1153" s="15">
        <v>66.33</v>
      </c>
      <c r="CA1153" s="71"/>
      <c r="CD1153" s="71"/>
      <c r="CE1153" s="71"/>
      <c r="CF1153" s="71"/>
      <c r="CG1153" s="71"/>
      <c r="CH1153" s="15">
        <v>102</v>
      </c>
      <c r="CI1153" s="71"/>
      <c r="CJ1153" s="15">
        <v>45</v>
      </c>
      <c r="CO1153" s="15">
        <v>64.760000000000005</v>
      </c>
      <c r="CP1153" s="15">
        <v>153</v>
      </c>
      <c r="CQ1153" s="71"/>
      <c r="CR1153" s="71"/>
      <c r="CS1153" s="75"/>
      <c r="CT1153" s="75"/>
    </row>
    <row r="1154" spans="1:98">
      <c r="A1154" s="71">
        <v>41629</v>
      </c>
      <c r="B1154" s="16">
        <v>125.23</v>
      </c>
      <c r="C1154" s="16">
        <v>124.24</v>
      </c>
      <c r="D1154" s="71"/>
      <c r="G1154" s="71"/>
      <c r="I1154" s="16">
        <v>103.5</v>
      </c>
      <c r="K1154" s="16">
        <v>101.34</v>
      </c>
      <c r="L1154" s="71"/>
      <c r="M1154" s="71"/>
      <c r="N1154" s="15">
        <v>174</v>
      </c>
      <c r="O1154" s="15">
        <v>214.8</v>
      </c>
      <c r="P1154" s="15">
        <v>95.1</v>
      </c>
      <c r="Q1154" s="15">
        <v>46.6</v>
      </c>
      <c r="R1154" s="71"/>
      <c r="S1154" s="71"/>
      <c r="T1154" s="71"/>
      <c r="U1154" s="71"/>
      <c r="V1154" s="15">
        <v>183</v>
      </c>
      <c r="W1154" s="15">
        <v>153.19999999999999</v>
      </c>
      <c r="X1154" s="71"/>
      <c r="Y1154" s="71"/>
      <c r="Z1154" s="71"/>
      <c r="AA1154" s="71"/>
      <c r="AC1154" s="71"/>
      <c r="AD1154" s="15">
        <v>143</v>
      </c>
      <c r="AE1154" s="15">
        <v>106.1</v>
      </c>
      <c r="AF1154" s="15">
        <v>122</v>
      </c>
      <c r="BD1154" s="15">
        <v>207</v>
      </c>
      <c r="BE1154" s="71"/>
      <c r="BF1154" s="71"/>
      <c r="BG1154" s="15">
        <v>99</v>
      </c>
      <c r="BH1154" s="15">
        <v>103.3</v>
      </c>
      <c r="BI1154" s="71"/>
      <c r="BM1154" s="15">
        <v>45.6</v>
      </c>
      <c r="BO1154" s="15">
        <v>65.900000000000006</v>
      </c>
      <c r="BP1154" s="15">
        <v>137</v>
      </c>
      <c r="BQ1154" s="71"/>
      <c r="BR1154" s="15">
        <v>163.30000000000001</v>
      </c>
      <c r="BS1154" s="15">
        <v>168</v>
      </c>
      <c r="BT1154" s="15">
        <v>154.4</v>
      </c>
      <c r="BV1154" s="15">
        <v>99</v>
      </c>
      <c r="BW1154" s="15">
        <v>82</v>
      </c>
      <c r="BX1154" s="15">
        <v>68.2</v>
      </c>
      <c r="BY1154" s="15">
        <v>118</v>
      </c>
      <c r="BZ1154" s="15">
        <v>67.900000000000006</v>
      </c>
      <c r="CA1154" s="71"/>
      <c r="CD1154" s="71"/>
      <c r="CE1154" s="71"/>
      <c r="CF1154" s="71"/>
      <c r="CG1154" s="71"/>
      <c r="CH1154" s="15">
        <v>100</v>
      </c>
      <c r="CI1154" s="71"/>
      <c r="CJ1154" s="15">
        <v>39</v>
      </c>
      <c r="CM1154" s="15">
        <v>58.6</v>
      </c>
      <c r="CN1154" s="15">
        <v>64</v>
      </c>
      <c r="CO1154" s="15">
        <v>65</v>
      </c>
      <c r="CP1154" s="15">
        <v>152</v>
      </c>
      <c r="CQ1154" s="71"/>
      <c r="CR1154" s="71"/>
      <c r="CS1154" s="75"/>
      <c r="CT1154" s="75"/>
    </row>
    <row r="1155" spans="1:98">
      <c r="A1155" s="71">
        <v>41636</v>
      </c>
      <c r="B1155" s="16">
        <v>126.62</v>
      </c>
      <c r="C1155" s="16">
        <v>124.03</v>
      </c>
      <c r="D1155" s="71"/>
      <c r="G1155" s="71"/>
      <c r="I1155" s="16">
        <v>103.5</v>
      </c>
      <c r="K1155" s="16">
        <v>98.5</v>
      </c>
      <c r="L1155" s="71"/>
      <c r="M1155" s="71"/>
      <c r="N1155" s="15">
        <v>174</v>
      </c>
      <c r="P1155" s="15">
        <v>93.3</v>
      </c>
      <c r="Q1155" s="15">
        <v>46.8</v>
      </c>
      <c r="R1155" s="71"/>
      <c r="S1155" s="71"/>
      <c r="T1155" s="71"/>
      <c r="U1155" s="71"/>
      <c r="W1155" s="15">
        <v>155</v>
      </c>
      <c r="X1155" s="71"/>
      <c r="Y1155" s="71"/>
      <c r="Z1155" s="71"/>
      <c r="AA1155" s="71"/>
      <c r="AC1155" s="71"/>
      <c r="BD1155" s="15">
        <v>205.2</v>
      </c>
      <c r="BE1155" s="71"/>
      <c r="BF1155" s="71"/>
      <c r="BG1155" s="15">
        <v>97.2</v>
      </c>
      <c r="BH1155" s="15">
        <v>96.4</v>
      </c>
      <c r="BI1155" s="71"/>
      <c r="BM1155" s="15">
        <v>50</v>
      </c>
      <c r="BN1155" s="15">
        <v>67.5</v>
      </c>
      <c r="BO1155" s="15">
        <v>68.900000000000006</v>
      </c>
      <c r="BP1155" s="15">
        <v>137</v>
      </c>
      <c r="BQ1155" s="71"/>
      <c r="BR1155" s="15">
        <v>160</v>
      </c>
      <c r="BS1155" s="15">
        <v>168.5</v>
      </c>
      <c r="BT1155" s="15">
        <v>152.9</v>
      </c>
      <c r="BV1155" s="15">
        <v>99</v>
      </c>
      <c r="BW1155" s="15">
        <v>82</v>
      </c>
      <c r="BX1155" s="15">
        <v>68.400000000000006</v>
      </c>
      <c r="BY1155" s="15">
        <v>118</v>
      </c>
      <c r="BZ1155" s="15">
        <v>64.3</v>
      </c>
      <c r="CA1155" s="71"/>
      <c r="CD1155" s="71"/>
      <c r="CE1155" s="71"/>
      <c r="CF1155" s="71"/>
      <c r="CG1155" s="71"/>
      <c r="CI1155" s="71"/>
      <c r="CJ1155" s="15">
        <v>45</v>
      </c>
      <c r="CN1155" s="15">
        <v>68</v>
      </c>
      <c r="CP1155" s="15">
        <v>151.19999999999999</v>
      </c>
      <c r="CQ1155" s="71"/>
      <c r="CR1155" s="71"/>
      <c r="CS1155" s="75"/>
      <c r="CT1155" s="75"/>
    </row>
    <row r="1156" spans="1:98">
      <c r="A1156" s="71">
        <v>41643</v>
      </c>
      <c r="B1156" s="16">
        <v>124.03</v>
      </c>
      <c r="C1156" s="16">
        <v>122.74</v>
      </c>
      <c r="D1156" s="71"/>
      <c r="G1156" s="71"/>
      <c r="I1156" s="16">
        <v>102.13</v>
      </c>
      <c r="K1156" s="16">
        <v>98.5</v>
      </c>
      <c r="L1156" s="71"/>
      <c r="M1156" s="71"/>
      <c r="N1156" s="15">
        <v>169</v>
      </c>
      <c r="O1156" s="15">
        <v>214.8</v>
      </c>
      <c r="P1156" s="15">
        <v>93.7</v>
      </c>
      <c r="Q1156" s="15">
        <v>47</v>
      </c>
      <c r="R1156" s="71"/>
      <c r="S1156" s="71"/>
      <c r="T1156" s="71"/>
      <c r="U1156" s="71"/>
      <c r="V1156" s="15">
        <v>183</v>
      </c>
      <c r="W1156" s="15">
        <v>154.4</v>
      </c>
      <c r="X1156" s="71"/>
      <c r="Y1156" s="71"/>
      <c r="Z1156" s="71"/>
      <c r="AA1156" s="71"/>
      <c r="AC1156" s="71"/>
      <c r="BD1156" s="15">
        <v>206</v>
      </c>
      <c r="BE1156" s="71"/>
      <c r="BF1156" s="71"/>
      <c r="BH1156" s="15">
        <v>100.7</v>
      </c>
      <c r="BI1156" s="71"/>
      <c r="BM1156" s="15">
        <v>42.6</v>
      </c>
      <c r="BO1156" s="15">
        <v>68.400000000000006</v>
      </c>
      <c r="BP1156" s="15">
        <v>136.1</v>
      </c>
      <c r="BQ1156" s="71"/>
      <c r="BR1156" s="15">
        <v>160</v>
      </c>
      <c r="BS1156" s="15">
        <v>165</v>
      </c>
      <c r="BT1156" s="15">
        <v>153</v>
      </c>
      <c r="BV1156" s="15">
        <v>102.2</v>
      </c>
      <c r="BW1156" s="15">
        <v>82</v>
      </c>
      <c r="BX1156" s="15">
        <v>68.5</v>
      </c>
      <c r="BY1156" s="15">
        <v>118</v>
      </c>
      <c r="CA1156" s="71"/>
      <c r="CD1156" s="71"/>
      <c r="CE1156" s="71"/>
      <c r="CF1156" s="71"/>
      <c r="CG1156" s="71"/>
      <c r="CH1156" s="15">
        <v>101.6</v>
      </c>
      <c r="CI1156" s="71"/>
      <c r="CJ1156" s="15">
        <v>46</v>
      </c>
      <c r="CN1156" s="15">
        <v>65</v>
      </c>
      <c r="CO1156" s="15">
        <v>67</v>
      </c>
      <c r="CP1156" s="15">
        <v>153.1</v>
      </c>
      <c r="CQ1156" s="71"/>
      <c r="CR1156" s="71"/>
      <c r="CS1156" s="75"/>
      <c r="CT1156" s="75"/>
    </row>
    <row r="1157" spans="1:98">
      <c r="A1157" s="71">
        <v>41650</v>
      </c>
      <c r="B1157" s="16">
        <v>116.55</v>
      </c>
      <c r="C1157" s="16">
        <v>113.72</v>
      </c>
      <c r="D1157" s="71"/>
      <c r="G1157" s="71"/>
      <c r="I1157" s="16">
        <v>99.9</v>
      </c>
      <c r="K1157" s="16">
        <v>97.5</v>
      </c>
      <c r="L1157" s="71"/>
      <c r="M1157" s="71"/>
      <c r="N1157" s="15">
        <v>169</v>
      </c>
      <c r="O1157" s="15">
        <v>215.78</v>
      </c>
      <c r="P1157" s="15">
        <v>93.6</v>
      </c>
      <c r="Q1157" s="15">
        <v>46.24</v>
      </c>
      <c r="R1157" s="71"/>
      <c r="S1157" s="71"/>
      <c r="T1157" s="71"/>
      <c r="U1157" s="71"/>
      <c r="W1157" s="15">
        <v>155.05000000000001</v>
      </c>
      <c r="X1157" s="71"/>
      <c r="Y1157" s="71"/>
      <c r="Z1157" s="71"/>
      <c r="AA1157" s="71"/>
      <c r="AC1157" s="71"/>
      <c r="AE1157" s="15">
        <v>104</v>
      </c>
      <c r="AF1157" s="15">
        <v>124</v>
      </c>
      <c r="BE1157" s="71"/>
      <c r="BF1157" s="71"/>
      <c r="BG1157" s="15">
        <v>96</v>
      </c>
      <c r="BH1157" s="15">
        <v>98.65</v>
      </c>
      <c r="BI1157" s="71"/>
      <c r="BM1157" s="15">
        <v>44.17</v>
      </c>
      <c r="BN1157" s="15">
        <v>67</v>
      </c>
      <c r="BO1157" s="15">
        <v>66.930000000000007</v>
      </c>
      <c r="BP1157" s="15">
        <v>137</v>
      </c>
      <c r="BQ1157" s="71"/>
      <c r="BT1157" s="15">
        <v>152.41999999999999</v>
      </c>
      <c r="BV1157" s="15">
        <v>97</v>
      </c>
      <c r="BX1157" s="15">
        <v>67.790000000000006</v>
      </c>
      <c r="BZ1157" s="15">
        <v>65.45</v>
      </c>
      <c r="CA1157" s="71"/>
      <c r="CD1157" s="71"/>
      <c r="CE1157" s="71"/>
      <c r="CF1157" s="71"/>
      <c r="CG1157" s="71"/>
      <c r="CH1157" s="15">
        <v>97</v>
      </c>
      <c r="CI1157" s="71"/>
      <c r="CM1157" s="15">
        <v>58.67</v>
      </c>
      <c r="CP1157" s="15">
        <v>152.25</v>
      </c>
      <c r="CQ1157" s="71"/>
      <c r="CR1157" s="71"/>
      <c r="CS1157" s="75"/>
      <c r="CT1157" s="75"/>
    </row>
    <row r="1158" spans="1:98">
      <c r="A1158" s="71">
        <v>41657</v>
      </c>
      <c r="B1158" s="16">
        <v>112.02</v>
      </c>
      <c r="C1158" s="16">
        <v>110.38</v>
      </c>
      <c r="D1158" s="71"/>
      <c r="G1158" s="71"/>
      <c r="I1158" s="16">
        <v>98.8</v>
      </c>
      <c r="K1158" s="16">
        <v>94.2</v>
      </c>
      <c r="L1158" s="71"/>
      <c r="M1158" s="71"/>
      <c r="N1158" s="15">
        <v>169.5</v>
      </c>
      <c r="O1158" s="15">
        <v>216</v>
      </c>
      <c r="P1158" s="15">
        <v>93.94</v>
      </c>
      <c r="Q1158" s="15">
        <v>46.7</v>
      </c>
      <c r="R1158" s="71"/>
      <c r="S1158" s="71"/>
      <c r="T1158" s="71"/>
      <c r="U1158" s="71"/>
      <c r="V1158" s="15">
        <v>183.57</v>
      </c>
      <c r="W1158" s="15">
        <v>154.84</v>
      </c>
      <c r="X1158" s="71"/>
      <c r="Y1158" s="71"/>
      <c r="Z1158" s="71"/>
      <c r="AA1158" s="71"/>
      <c r="AC1158" s="71"/>
      <c r="AD1158" s="15">
        <v>146.24</v>
      </c>
      <c r="AF1158" s="15">
        <v>121</v>
      </c>
      <c r="BD1158" s="15">
        <v>207</v>
      </c>
      <c r="BE1158" s="71"/>
      <c r="BF1158" s="71"/>
      <c r="BG1158" s="15">
        <v>97.1</v>
      </c>
      <c r="BH1158" s="15">
        <v>99.03</v>
      </c>
      <c r="BI1158" s="71"/>
      <c r="BN1158" s="15">
        <v>69</v>
      </c>
      <c r="BO1158" s="15">
        <v>66.180000000000007</v>
      </c>
      <c r="BP1158" s="15">
        <v>136</v>
      </c>
      <c r="BQ1158" s="71"/>
      <c r="BR1158" s="15">
        <v>160</v>
      </c>
      <c r="BS1158" s="15">
        <v>163.85</v>
      </c>
      <c r="BT1158" s="15">
        <v>153</v>
      </c>
      <c r="BV1158" s="15">
        <v>99</v>
      </c>
      <c r="BW1158" s="15">
        <v>82</v>
      </c>
      <c r="BX1158" s="15">
        <v>67.67</v>
      </c>
      <c r="BY1158" s="15">
        <v>118</v>
      </c>
      <c r="BZ1158" s="15">
        <v>66</v>
      </c>
      <c r="CA1158" s="71"/>
      <c r="CD1158" s="71"/>
      <c r="CE1158" s="71"/>
      <c r="CF1158" s="71"/>
      <c r="CG1158" s="71"/>
      <c r="CH1158" s="15">
        <v>96.94</v>
      </c>
      <c r="CI1158" s="71"/>
      <c r="CM1158" s="15">
        <v>59.42</v>
      </c>
      <c r="CN1158" s="15">
        <v>70.67</v>
      </c>
      <c r="CO1158" s="15">
        <v>69</v>
      </c>
      <c r="CP1158" s="15">
        <v>152.19999999999999</v>
      </c>
      <c r="CQ1158" s="71"/>
      <c r="CR1158" s="71"/>
      <c r="CS1158" s="75"/>
      <c r="CT1158" s="75"/>
    </row>
    <row r="1159" spans="1:98">
      <c r="A1159" s="71">
        <v>41664</v>
      </c>
      <c r="B1159" s="16">
        <v>112.02</v>
      </c>
      <c r="C1159" s="16">
        <v>110.38</v>
      </c>
      <c r="D1159" s="71"/>
      <c r="G1159" s="71"/>
      <c r="I1159" s="16">
        <v>95.5</v>
      </c>
      <c r="K1159" s="16">
        <v>95.8</v>
      </c>
      <c r="L1159" s="71"/>
      <c r="M1159" s="71"/>
      <c r="N1159" s="15">
        <v>167.75</v>
      </c>
      <c r="O1159" s="15">
        <v>220</v>
      </c>
      <c r="P1159" s="15">
        <v>93.83</v>
      </c>
      <c r="Q1159" s="15">
        <v>45.87</v>
      </c>
      <c r="R1159" s="71"/>
      <c r="S1159" s="71"/>
      <c r="T1159" s="71"/>
      <c r="U1159" s="71"/>
      <c r="V1159" s="15">
        <v>184.8</v>
      </c>
      <c r="W1159" s="15">
        <v>154.93</v>
      </c>
      <c r="X1159" s="71"/>
      <c r="Y1159" s="71"/>
      <c r="Z1159" s="71"/>
      <c r="AA1159" s="71"/>
      <c r="AC1159" s="71"/>
      <c r="AD1159" s="15">
        <v>146.94</v>
      </c>
      <c r="AE1159" s="15">
        <v>105</v>
      </c>
      <c r="BE1159" s="71"/>
      <c r="BF1159" s="71"/>
      <c r="BG1159" s="15">
        <v>99</v>
      </c>
      <c r="BH1159" s="15">
        <v>99.22</v>
      </c>
      <c r="BI1159" s="71"/>
      <c r="BN1159" s="15">
        <v>68</v>
      </c>
      <c r="BO1159" s="15">
        <v>67.77</v>
      </c>
      <c r="BP1159" s="15">
        <v>137</v>
      </c>
      <c r="BQ1159" s="71"/>
      <c r="BR1159" s="15">
        <v>160</v>
      </c>
      <c r="BT1159" s="15">
        <v>152</v>
      </c>
      <c r="BW1159" s="15">
        <v>82</v>
      </c>
      <c r="BX1159" s="15">
        <v>68.39</v>
      </c>
      <c r="BY1159" s="15">
        <v>118</v>
      </c>
      <c r="CA1159" s="71"/>
      <c r="CD1159" s="71"/>
      <c r="CE1159" s="71"/>
      <c r="CF1159" s="71"/>
      <c r="CG1159" s="71"/>
      <c r="CH1159" s="15">
        <v>102</v>
      </c>
      <c r="CI1159" s="71"/>
      <c r="CM1159" s="15">
        <v>65</v>
      </c>
      <c r="CN1159" s="15">
        <v>68</v>
      </c>
      <c r="CQ1159" s="71"/>
      <c r="CR1159" s="71"/>
      <c r="CS1159" s="75"/>
      <c r="CT1159" s="75"/>
    </row>
    <row r="1160" spans="1:98">
      <c r="A1160" s="71">
        <v>41671</v>
      </c>
      <c r="B1160" s="16">
        <v>110.65</v>
      </c>
      <c r="C1160" s="16">
        <v>109</v>
      </c>
      <c r="D1160" s="71"/>
      <c r="G1160" s="71"/>
      <c r="I1160" s="16">
        <v>99.5</v>
      </c>
      <c r="K1160" s="16">
        <v>96.5</v>
      </c>
      <c r="L1160" s="71"/>
      <c r="M1160" s="71"/>
      <c r="N1160" s="15">
        <v>171</v>
      </c>
      <c r="O1160" s="15">
        <v>215.55</v>
      </c>
      <c r="P1160" s="15">
        <v>93.75</v>
      </c>
      <c r="Q1160" s="15">
        <v>46.69</v>
      </c>
      <c r="R1160" s="71"/>
      <c r="S1160" s="71"/>
      <c r="T1160" s="71"/>
      <c r="U1160" s="71"/>
      <c r="V1160" s="15">
        <v>184.15</v>
      </c>
      <c r="W1160" s="15">
        <v>156.13999999999999</v>
      </c>
      <c r="X1160" s="71"/>
      <c r="Y1160" s="71"/>
      <c r="Z1160" s="71"/>
      <c r="AA1160" s="71"/>
      <c r="AC1160" s="71"/>
      <c r="AD1160" s="15">
        <v>146</v>
      </c>
      <c r="AF1160" s="15">
        <v>117</v>
      </c>
      <c r="BD1160" s="15">
        <v>207</v>
      </c>
      <c r="BE1160" s="71"/>
      <c r="BF1160" s="71"/>
      <c r="BG1160" s="15">
        <v>99</v>
      </c>
      <c r="BH1160" s="15">
        <v>95</v>
      </c>
      <c r="BI1160" s="71"/>
      <c r="BO1160" s="15">
        <v>69</v>
      </c>
      <c r="BP1160" s="15">
        <v>138.32</v>
      </c>
      <c r="BQ1160" s="71"/>
      <c r="BT1160" s="15">
        <v>153</v>
      </c>
      <c r="BV1160" s="15">
        <v>101</v>
      </c>
      <c r="BX1160" s="15">
        <v>69</v>
      </c>
      <c r="BY1160" s="15">
        <v>118</v>
      </c>
      <c r="CA1160" s="71"/>
      <c r="CD1160" s="71"/>
      <c r="CE1160" s="71"/>
      <c r="CF1160" s="71"/>
      <c r="CG1160" s="71"/>
      <c r="CH1160" s="15">
        <v>101.33</v>
      </c>
      <c r="CI1160" s="71"/>
      <c r="CJ1160" s="15">
        <v>43</v>
      </c>
      <c r="CM1160" s="15">
        <v>64.09</v>
      </c>
      <c r="CN1160" s="15">
        <v>68</v>
      </c>
      <c r="CO1160" s="15">
        <v>64.83</v>
      </c>
      <c r="CP1160" s="15">
        <v>153.69999999999999</v>
      </c>
      <c r="CQ1160" s="71"/>
      <c r="CR1160" s="71"/>
      <c r="CS1160" s="75"/>
      <c r="CT1160" s="75"/>
    </row>
    <row r="1161" spans="1:98">
      <c r="A1161" s="71">
        <v>41678</v>
      </c>
      <c r="B1161" s="16">
        <v>109.78</v>
      </c>
      <c r="C1161" s="16">
        <v>108.62</v>
      </c>
      <c r="D1161" s="71"/>
      <c r="G1161" s="71"/>
      <c r="I1161" s="16">
        <v>100.5</v>
      </c>
      <c r="K1161" s="16">
        <v>100.14</v>
      </c>
      <c r="L1161" s="71"/>
      <c r="M1161" s="71"/>
      <c r="N1161" s="15">
        <v>172.4</v>
      </c>
      <c r="O1161" s="15">
        <v>213.93</v>
      </c>
      <c r="P1161" s="15">
        <v>92.91</v>
      </c>
      <c r="Q1161" s="15">
        <v>45.8</v>
      </c>
      <c r="R1161" s="71"/>
      <c r="S1161" s="71"/>
      <c r="T1161" s="71"/>
      <c r="U1161" s="71"/>
      <c r="V1161" s="15">
        <v>183</v>
      </c>
      <c r="W1161" s="15">
        <v>154.75</v>
      </c>
      <c r="X1161" s="71"/>
      <c r="Y1161" s="71"/>
      <c r="Z1161" s="71"/>
      <c r="AA1161" s="71"/>
      <c r="AC1161" s="71"/>
      <c r="AD1161" s="15">
        <v>146</v>
      </c>
      <c r="BD1161" s="15">
        <v>207</v>
      </c>
      <c r="BE1161" s="71"/>
      <c r="BF1161" s="71"/>
      <c r="BG1161" s="15">
        <v>100.13</v>
      </c>
      <c r="BH1161" s="15">
        <v>91.63</v>
      </c>
      <c r="BI1161" s="71"/>
      <c r="BN1161" s="15">
        <v>68</v>
      </c>
      <c r="BO1161" s="15">
        <v>171.85</v>
      </c>
      <c r="BP1161" s="15">
        <v>139.71</v>
      </c>
      <c r="BQ1161" s="71"/>
      <c r="BR1161" s="15">
        <v>162</v>
      </c>
      <c r="BS1161" s="15">
        <v>167.95</v>
      </c>
      <c r="BT1161" s="15">
        <v>152.66</v>
      </c>
      <c r="BV1161" s="15">
        <v>99</v>
      </c>
      <c r="BW1161" s="15">
        <v>82</v>
      </c>
      <c r="BX1161" s="15">
        <v>67.38</v>
      </c>
      <c r="BY1161" s="15">
        <v>118</v>
      </c>
      <c r="BZ1161" s="15">
        <v>66</v>
      </c>
      <c r="CA1161" s="71"/>
      <c r="CD1161" s="71"/>
      <c r="CE1161" s="71"/>
      <c r="CF1161" s="71"/>
      <c r="CG1161" s="71"/>
      <c r="CH1161" s="15">
        <v>92.64</v>
      </c>
      <c r="CI1161" s="71"/>
      <c r="CM1161" s="15">
        <v>61</v>
      </c>
      <c r="CP1161" s="15">
        <v>153.22999999999999</v>
      </c>
      <c r="CQ1161" s="71"/>
      <c r="CR1161" s="71"/>
      <c r="CS1161" s="75"/>
      <c r="CT1161" s="75"/>
    </row>
    <row r="1162" spans="1:98">
      <c r="A1162" s="71">
        <v>41685</v>
      </c>
      <c r="B1162" s="16">
        <v>110.43</v>
      </c>
      <c r="C1162" s="16">
        <v>109</v>
      </c>
      <c r="D1162" s="71"/>
      <c r="G1162" s="71"/>
      <c r="I1162" s="16">
        <v>99.62</v>
      </c>
      <c r="K1162" s="16">
        <v>99.06</v>
      </c>
      <c r="L1162" s="71"/>
      <c r="M1162" s="71"/>
      <c r="N1162" s="15">
        <v>172.75</v>
      </c>
      <c r="O1162" s="15">
        <v>215.74</v>
      </c>
      <c r="P1162" s="15">
        <v>93.69</v>
      </c>
      <c r="Q1162" s="15">
        <v>45.8</v>
      </c>
      <c r="R1162" s="71"/>
      <c r="S1162" s="71"/>
      <c r="T1162" s="71"/>
      <c r="U1162" s="71"/>
      <c r="V1162" s="15">
        <v>183.06</v>
      </c>
      <c r="W1162" s="15">
        <v>155.28</v>
      </c>
      <c r="X1162" s="71"/>
      <c r="Y1162" s="71"/>
      <c r="Z1162" s="71"/>
      <c r="AA1162" s="71"/>
      <c r="AC1162" s="71"/>
      <c r="AD1162" s="15">
        <v>146.05000000000001</v>
      </c>
      <c r="AE1162" s="15">
        <v>108.33</v>
      </c>
      <c r="AF1162" s="15">
        <v>121.61</v>
      </c>
      <c r="BD1162" s="15">
        <v>206.4</v>
      </c>
      <c r="BE1162" s="71"/>
      <c r="BF1162" s="71"/>
      <c r="BG1162" s="15">
        <v>99.06</v>
      </c>
      <c r="BH1162" s="15">
        <v>90.85</v>
      </c>
      <c r="BI1162" s="71"/>
      <c r="BM1162" s="15">
        <v>45</v>
      </c>
      <c r="BN1162" s="15">
        <v>68</v>
      </c>
      <c r="BO1162" s="15">
        <v>68.34</v>
      </c>
      <c r="BP1162" s="15">
        <v>137</v>
      </c>
      <c r="BQ1162" s="71"/>
      <c r="BR1162" s="15">
        <v>159.49</v>
      </c>
      <c r="BT1162" s="15">
        <v>153</v>
      </c>
      <c r="BV1162" s="15">
        <v>99</v>
      </c>
      <c r="BW1162" s="15">
        <v>82</v>
      </c>
      <c r="BX1162" s="15">
        <v>67.069999999999993</v>
      </c>
      <c r="BY1162" s="15">
        <v>118.41</v>
      </c>
      <c r="BZ1162" s="15">
        <v>65.069999999999993</v>
      </c>
      <c r="CA1162" s="71"/>
      <c r="CD1162" s="71"/>
      <c r="CE1162" s="71"/>
      <c r="CF1162" s="71"/>
      <c r="CG1162" s="71"/>
      <c r="CH1162" s="15">
        <v>90</v>
      </c>
      <c r="CI1162" s="71"/>
      <c r="CM1162" s="15">
        <v>57.82</v>
      </c>
      <c r="CN1162" s="15">
        <v>64</v>
      </c>
      <c r="CO1162" s="15">
        <v>67</v>
      </c>
      <c r="CP1162" s="15">
        <v>153</v>
      </c>
      <c r="CQ1162" s="71"/>
      <c r="CR1162" s="71"/>
      <c r="CS1162" s="75"/>
      <c r="CT1162" s="75"/>
    </row>
    <row r="1163" spans="1:98">
      <c r="A1163" s="71">
        <v>41692</v>
      </c>
      <c r="B1163" s="16">
        <v>110.43</v>
      </c>
      <c r="C1163" s="16">
        <v>109</v>
      </c>
      <c r="D1163" s="71"/>
      <c r="G1163" s="71"/>
      <c r="I1163" s="16">
        <v>98.75</v>
      </c>
      <c r="K1163" s="16">
        <v>97.44</v>
      </c>
      <c r="L1163" s="71"/>
      <c r="M1163" s="71"/>
      <c r="N1163" s="15">
        <v>168.17</v>
      </c>
      <c r="O1163" s="15">
        <v>215.88</v>
      </c>
      <c r="P1163" s="15">
        <v>93.33</v>
      </c>
      <c r="Q1163" s="15">
        <v>46.67</v>
      </c>
      <c r="R1163" s="71"/>
      <c r="S1163" s="71"/>
      <c r="T1163" s="71"/>
      <c r="U1163" s="71"/>
      <c r="V1163" s="15">
        <v>183</v>
      </c>
      <c r="W1163" s="15">
        <v>154.55000000000001</v>
      </c>
      <c r="X1163" s="71"/>
      <c r="Y1163" s="71"/>
      <c r="Z1163" s="71"/>
      <c r="AA1163" s="71"/>
      <c r="AC1163" s="71"/>
      <c r="AD1163" s="15">
        <v>148</v>
      </c>
      <c r="AE1163" s="15">
        <v>112</v>
      </c>
      <c r="AF1163" s="15">
        <v>124</v>
      </c>
      <c r="BD1163" s="15">
        <v>214.62</v>
      </c>
      <c r="BE1163" s="71"/>
      <c r="BF1163" s="71"/>
      <c r="BG1163" s="15">
        <v>98.77</v>
      </c>
      <c r="BH1163" s="15">
        <v>91.12</v>
      </c>
      <c r="BI1163" s="71"/>
      <c r="BN1163" s="15">
        <v>67.05</v>
      </c>
      <c r="BO1163" s="15">
        <v>67.95</v>
      </c>
      <c r="BP1163" s="15">
        <v>135.24</v>
      </c>
      <c r="BQ1163" s="71"/>
      <c r="BT1163" s="15">
        <v>153.34</v>
      </c>
      <c r="BW1163" s="15">
        <v>81.55</v>
      </c>
      <c r="BX1163" s="15">
        <v>64.680000000000007</v>
      </c>
      <c r="BY1163" s="15">
        <v>118</v>
      </c>
      <c r="CA1163" s="71"/>
      <c r="CD1163" s="71"/>
      <c r="CE1163" s="71"/>
      <c r="CF1163" s="71"/>
      <c r="CG1163" s="71"/>
      <c r="CH1163" s="15">
        <v>90.57</v>
      </c>
      <c r="CI1163" s="71"/>
      <c r="CJ1163" s="15">
        <v>44</v>
      </c>
      <c r="CM1163" s="15">
        <v>61.08</v>
      </c>
      <c r="CO1163" s="15">
        <v>65.67</v>
      </c>
      <c r="CP1163" s="15">
        <v>160</v>
      </c>
      <c r="CQ1163" s="71"/>
      <c r="CR1163" s="71"/>
      <c r="CS1163" s="75"/>
      <c r="CT1163" s="75"/>
    </row>
    <row r="1164" spans="1:98">
      <c r="A1164" s="71">
        <v>41699</v>
      </c>
      <c r="B1164" s="16">
        <v>112.32</v>
      </c>
      <c r="C1164" s="16">
        <v>110.3</v>
      </c>
      <c r="D1164" s="71"/>
      <c r="G1164" s="71"/>
      <c r="I1164" s="16">
        <v>96.61</v>
      </c>
      <c r="K1164" s="16">
        <v>96.08</v>
      </c>
      <c r="L1164" s="71"/>
      <c r="M1164" s="71"/>
      <c r="N1164" s="15">
        <v>172.4</v>
      </c>
      <c r="O1164" s="15">
        <v>217.12</v>
      </c>
      <c r="P1164" s="15">
        <v>92.35</v>
      </c>
      <c r="Q1164" s="15">
        <v>47.05</v>
      </c>
      <c r="R1164" s="71"/>
      <c r="S1164" s="71"/>
      <c r="T1164" s="71"/>
      <c r="U1164" s="71"/>
      <c r="V1164" s="15">
        <v>183.53</v>
      </c>
      <c r="W1164" s="15">
        <v>155.32</v>
      </c>
      <c r="X1164" s="71"/>
      <c r="Y1164" s="71"/>
      <c r="Z1164" s="71"/>
      <c r="AA1164" s="71"/>
      <c r="AC1164" s="71"/>
      <c r="AD1164" s="15">
        <v>152.4</v>
      </c>
      <c r="AF1164" s="15">
        <v>123</v>
      </c>
      <c r="BD1164" s="15">
        <v>213.67</v>
      </c>
      <c r="BE1164" s="71"/>
      <c r="BF1164" s="71"/>
      <c r="BG1164" s="15">
        <v>99</v>
      </c>
      <c r="BH1164" s="15">
        <v>91</v>
      </c>
      <c r="BI1164" s="71"/>
      <c r="BN1164" s="15">
        <v>68</v>
      </c>
      <c r="BO1164" s="15">
        <v>68.13</v>
      </c>
      <c r="BP1164" s="15">
        <v>140</v>
      </c>
      <c r="BQ1164" s="71"/>
      <c r="BR1164" s="15">
        <v>160</v>
      </c>
      <c r="BS1164" s="15">
        <v>173.33</v>
      </c>
      <c r="BT1164" s="15">
        <v>158.41</v>
      </c>
      <c r="BW1164" s="15">
        <v>82</v>
      </c>
      <c r="BX1164" s="15">
        <v>66.150000000000006</v>
      </c>
      <c r="BY1164" s="15">
        <v>118</v>
      </c>
      <c r="BZ1164" s="15">
        <v>66</v>
      </c>
      <c r="CA1164" s="71"/>
      <c r="CD1164" s="71"/>
      <c r="CE1164" s="71"/>
      <c r="CF1164" s="71"/>
      <c r="CG1164" s="71"/>
      <c r="CH1164" s="15">
        <v>85</v>
      </c>
      <c r="CI1164" s="71"/>
      <c r="CM1164" s="15">
        <v>60.4</v>
      </c>
      <c r="CP1164" s="15">
        <v>153</v>
      </c>
      <c r="CQ1164" s="71"/>
      <c r="CR1164" s="71"/>
      <c r="CS1164" s="75"/>
      <c r="CT1164" s="75"/>
    </row>
    <row r="1165" spans="1:98">
      <c r="A1165" s="71">
        <v>41706</v>
      </c>
      <c r="B1165" s="16">
        <v>113.15</v>
      </c>
      <c r="C1165" s="16">
        <v>112.33</v>
      </c>
      <c r="D1165" s="71"/>
      <c r="G1165" s="71"/>
      <c r="I1165" s="16">
        <v>99.8</v>
      </c>
      <c r="K1165" s="16">
        <v>99.06</v>
      </c>
      <c r="L1165" s="71"/>
      <c r="M1165" s="71"/>
      <c r="N1165" s="15">
        <v>169.33</v>
      </c>
      <c r="O1165" s="15">
        <v>219.68</v>
      </c>
      <c r="P1165" s="15">
        <v>92.69</v>
      </c>
      <c r="Q1165" s="15">
        <v>45.78</v>
      </c>
      <c r="R1165" s="71"/>
      <c r="S1165" s="71"/>
      <c r="T1165" s="71"/>
      <c r="U1165" s="71"/>
      <c r="V1165" s="15">
        <v>183</v>
      </c>
      <c r="W1165" s="15">
        <v>154.61000000000001</v>
      </c>
      <c r="X1165" s="71"/>
      <c r="Y1165" s="71"/>
      <c r="Z1165" s="71"/>
      <c r="AA1165" s="71"/>
      <c r="AC1165" s="71"/>
      <c r="AD1165" s="15">
        <v>152</v>
      </c>
      <c r="AF1165" s="15">
        <v>120.18</v>
      </c>
      <c r="BD1165" s="15">
        <v>230.15</v>
      </c>
      <c r="BE1165" s="71"/>
      <c r="BF1165" s="71"/>
      <c r="BG1165" s="15">
        <v>99</v>
      </c>
      <c r="BH1165" s="15">
        <v>91.07</v>
      </c>
      <c r="BI1165" s="71"/>
      <c r="BM1165" s="15">
        <v>45</v>
      </c>
      <c r="BO1165" s="15">
        <v>65.37</v>
      </c>
      <c r="BP1165" s="15">
        <v>145.51</v>
      </c>
      <c r="BQ1165" s="71"/>
      <c r="BR1165" s="15">
        <v>160</v>
      </c>
      <c r="BS1165" s="15">
        <v>178</v>
      </c>
      <c r="BT1165" s="15">
        <v>160.33000000000001</v>
      </c>
      <c r="BV1165" s="15">
        <v>104.33</v>
      </c>
      <c r="BW1165" s="15">
        <v>82</v>
      </c>
      <c r="BX1165" s="15">
        <v>65.599999999999994</v>
      </c>
      <c r="CA1165" s="71"/>
      <c r="CD1165" s="71"/>
      <c r="CE1165" s="71"/>
      <c r="CF1165" s="71"/>
      <c r="CG1165" s="71"/>
      <c r="CH1165" s="15">
        <v>92.68</v>
      </c>
      <c r="CI1165" s="71"/>
      <c r="CJ1165" s="15">
        <v>45</v>
      </c>
      <c r="CM1165" s="15">
        <v>54</v>
      </c>
      <c r="CN1165" s="15">
        <v>64.5</v>
      </c>
      <c r="CO1165" s="15">
        <v>66</v>
      </c>
      <c r="CQ1165" s="71"/>
      <c r="CR1165" s="71"/>
      <c r="CS1165" s="75"/>
      <c r="CT1165" s="75"/>
    </row>
    <row r="1166" spans="1:98">
      <c r="A1166" s="71">
        <v>41713</v>
      </c>
      <c r="B1166" s="16">
        <v>113.15</v>
      </c>
      <c r="C1166" s="16">
        <v>112.33</v>
      </c>
      <c r="D1166" s="71"/>
      <c r="G1166" s="71"/>
      <c r="I1166" s="16">
        <v>100.44</v>
      </c>
      <c r="K1166" s="16">
        <v>100.51</v>
      </c>
      <c r="L1166" s="71"/>
      <c r="M1166" s="71"/>
      <c r="N1166" s="15">
        <v>171</v>
      </c>
      <c r="O1166" s="15">
        <v>226.68</v>
      </c>
      <c r="P1166" s="15">
        <v>92.51</v>
      </c>
      <c r="Q1166" s="15">
        <v>47.41</v>
      </c>
      <c r="R1166" s="71"/>
      <c r="S1166" s="71"/>
      <c r="T1166" s="71"/>
      <c r="U1166" s="71"/>
      <c r="V1166" s="15">
        <v>198.35</v>
      </c>
      <c r="W1166" s="15">
        <v>156.49</v>
      </c>
      <c r="X1166" s="71"/>
      <c r="Y1166" s="71"/>
      <c r="Z1166" s="71"/>
      <c r="AA1166" s="71"/>
      <c r="AC1166" s="71"/>
      <c r="AD1166" s="15">
        <v>152.35</v>
      </c>
      <c r="BD1166" s="15">
        <v>258.79000000000002</v>
      </c>
      <c r="BE1166" s="71"/>
      <c r="BF1166" s="71"/>
      <c r="BG1166" s="15">
        <v>99.26</v>
      </c>
      <c r="BH1166" s="15">
        <v>91.75</v>
      </c>
      <c r="BI1166" s="71"/>
      <c r="BN1166" s="15">
        <v>68</v>
      </c>
      <c r="BO1166" s="15">
        <v>66.94</v>
      </c>
      <c r="BP1166" s="15">
        <v>151.06</v>
      </c>
      <c r="BQ1166" s="71"/>
      <c r="BR1166" s="15">
        <v>177.71</v>
      </c>
      <c r="BS1166" s="15">
        <v>209.8</v>
      </c>
      <c r="BT1166" s="15">
        <v>162.99</v>
      </c>
      <c r="BW1166" s="15">
        <v>82</v>
      </c>
      <c r="BX1166" s="15">
        <v>66.510000000000005</v>
      </c>
      <c r="BY1166" s="15">
        <v>118</v>
      </c>
      <c r="BZ1166" s="15">
        <v>65.62</v>
      </c>
      <c r="CA1166" s="71"/>
      <c r="CD1166" s="71"/>
      <c r="CE1166" s="71"/>
      <c r="CF1166" s="71"/>
      <c r="CG1166" s="71"/>
      <c r="CH1166" s="15">
        <v>91</v>
      </c>
      <c r="CI1166" s="71"/>
      <c r="CM1166" s="15">
        <v>57</v>
      </c>
      <c r="CO1166" s="15">
        <v>65</v>
      </c>
      <c r="CP1166" s="15">
        <v>162.5</v>
      </c>
      <c r="CQ1166" s="71"/>
      <c r="CR1166" s="71"/>
      <c r="CS1166" s="75"/>
      <c r="CT1166" s="75"/>
    </row>
    <row r="1167" spans="1:98">
      <c r="A1167" s="71">
        <v>41720</v>
      </c>
      <c r="B1167" s="16">
        <v>113.53</v>
      </c>
      <c r="C1167" s="16">
        <v>112.23</v>
      </c>
      <c r="D1167" s="71"/>
      <c r="G1167" s="71"/>
      <c r="I1167" s="16">
        <v>103.5</v>
      </c>
      <c r="K1167" s="16">
        <v>102.6</v>
      </c>
      <c r="L1167" s="71"/>
      <c r="M1167" s="71"/>
      <c r="N1167" s="15">
        <v>171.67</v>
      </c>
      <c r="O1167" s="15">
        <v>245.56</v>
      </c>
      <c r="P1167" s="15">
        <v>90.78</v>
      </c>
      <c r="Q1167" s="15">
        <v>46.45</v>
      </c>
      <c r="R1167" s="71"/>
      <c r="S1167" s="71"/>
      <c r="T1167" s="71"/>
      <c r="U1167" s="71"/>
      <c r="V1167" s="15">
        <v>217.43</v>
      </c>
      <c r="W1167" s="15">
        <v>157.86000000000001</v>
      </c>
      <c r="X1167" s="71"/>
      <c r="Y1167" s="71"/>
      <c r="Z1167" s="71"/>
      <c r="AA1167" s="71"/>
      <c r="AC1167" s="71"/>
      <c r="AD1167" s="15">
        <v>156.13999999999999</v>
      </c>
      <c r="AE1167" s="15">
        <v>107.18</v>
      </c>
      <c r="AF1167" s="15">
        <v>118</v>
      </c>
      <c r="BD1167" s="15">
        <v>256.45999999999998</v>
      </c>
      <c r="BE1167" s="71"/>
      <c r="BF1167" s="71"/>
      <c r="BG1167" s="15">
        <v>97.77</v>
      </c>
      <c r="BH1167" s="15">
        <v>92.19</v>
      </c>
      <c r="BI1167" s="71"/>
      <c r="BM1167" s="15">
        <v>50</v>
      </c>
      <c r="BN1167" s="15">
        <v>67</v>
      </c>
      <c r="BO1167" s="15">
        <v>67.67</v>
      </c>
      <c r="BQ1167" s="71"/>
      <c r="BT1167" s="15">
        <v>165.45</v>
      </c>
      <c r="BV1167" s="15">
        <v>99.99</v>
      </c>
      <c r="BW1167" s="15">
        <v>82</v>
      </c>
      <c r="BX1167" s="15">
        <v>66.98</v>
      </c>
      <c r="BY1167" s="15">
        <v>115.1</v>
      </c>
      <c r="BZ1167" s="15">
        <v>66</v>
      </c>
      <c r="CA1167" s="71"/>
      <c r="CD1167" s="71"/>
      <c r="CE1167" s="71"/>
      <c r="CF1167" s="71"/>
      <c r="CG1167" s="71"/>
      <c r="CH1167" s="15">
        <v>89.39</v>
      </c>
      <c r="CI1167" s="71"/>
      <c r="CO1167" s="15">
        <v>66</v>
      </c>
      <c r="CP1167" s="15">
        <v>163.5</v>
      </c>
      <c r="CQ1167" s="71"/>
      <c r="CR1167" s="71"/>
      <c r="CS1167" s="75"/>
      <c r="CT1167" s="75"/>
    </row>
    <row r="1168" spans="1:98">
      <c r="A1168" s="71">
        <v>41727</v>
      </c>
      <c r="B1168" s="16">
        <v>112.86</v>
      </c>
      <c r="C1168" s="16">
        <v>110.9</v>
      </c>
      <c r="D1168" s="71"/>
      <c r="G1168" s="71"/>
      <c r="I1168" s="16">
        <v>103.5</v>
      </c>
      <c r="K1168" s="16">
        <v>103.51</v>
      </c>
      <c r="L1168" s="71"/>
      <c r="M1168" s="71"/>
      <c r="N1168" s="15">
        <v>176</v>
      </c>
      <c r="O1168" s="15">
        <v>270.11</v>
      </c>
      <c r="P1168" s="15">
        <v>87.6</v>
      </c>
      <c r="Q1168" s="15">
        <v>47.22</v>
      </c>
      <c r="R1168" s="71"/>
      <c r="S1168" s="71"/>
      <c r="T1168" s="71"/>
      <c r="U1168" s="71"/>
      <c r="V1168" s="15">
        <v>255</v>
      </c>
      <c r="W1168" s="15">
        <v>164.64</v>
      </c>
      <c r="X1168" s="71"/>
      <c r="Y1168" s="71"/>
      <c r="Z1168" s="71"/>
      <c r="AA1168" s="71"/>
      <c r="AC1168" s="71"/>
      <c r="AD1168" s="15">
        <v>163.75</v>
      </c>
      <c r="AF1168" s="15">
        <v>122.33</v>
      </c>
      <c r="BD1168" s="15">
        <v>285</v>
      </c>
      <c r="BE1168" s="71"/>
      <c r="BF1168" s="71"/>
      <c r="BG1168" s="15">
        <v>99</v>
      </c>
      <c r="BH1168" s="15">
        <v>93.91</v>
      </c>
      <c r="BI1168" s="71"/>
      <c r="BM1168" s="15">
        <v>45</v>
      </c>
      <c r="BN1168" s="15">
        <v>67</v>
      </c>
      <c r="BO1168" s="15">
        <v>69</v>
      </c>
      <c r="BP1168" s="15">
        <v>160</v>
      </c>
      <c r="BQ1168" s="71"/>
      <c r="BR1168" s="15">
        <v>225.83</v>
      </c>
      <c r="BT1168" s="15">
        <v>168.57</v>
      </c>
      <c r="BV1168" s="15">
        <v>101.25</v>
      </c>
      <c r="BW1168" s="15">
        <v>81.77</v>
      </c>
      <c r="BX1168" s="15">
        <v>71.86</v>
      </c>
      <c r="BY1168" s="15">
        <v>120</v>
      </c>
      <c r="BZ1168" s="15">
        <v>66.599999999999994</v>
      </c>
      <c r="CA1168" s="71"/>
      <c r="CD1168" s="71"/>
      <c r="CE1168" s="71"/>
      <c r="CF1168" s="71"/>
      <c r="CG1168" s="71"/>
      <c r="CH1168" s="15">
        <v>100</v>
      </c>
      <c r="CI1168" s="71"/>
      <c r="CN1168" s="15">
        <v>72</v>
      </c>
      <c r="CO1168" s="15">
        <v>62</v>
      </c>
      <c r="CQ1168" s="71"/>
      <c r="CR1168" s="71"/>
      <c r="CS1168" s="75"/>
      <c r="CT1168" s="75"/>
    </row>
    <row r="1169" spans="1:98">
      <c r="A1169" s="71">
        <v>41734</v>
      </c>
      <c r="B1169" s="16">
        <v>120.66</v>
      </c>
      <c r="C1169" s="16">
        <v>118.5</v>
      </c>
      <c r="D1169" s="71"/>
      <c r="G1169" s="71"/>
      <c r="I1169" s="16">
        <v>101.5</v>
      </c>
      <c r="K1169" s="16">
        <v>102.58</v>
      </c>
      <c r="L1169" s="71"/>
      <c r="M1169" s="71"/>
      <c r="N1169" s="15">
        <v>169.88</v>
      </c>
      <c r="O1169" s="15">
        <v>300</v>
      </c>
      <c r="P1169" s="15">
        <v>87.26</v>
      </c>
      <c r="Q1169" s="15">
        <v>46.44</v>
      </c>
      <c r="R1169" s="71"/>
      <c r="S1169" s="71"/>
      <c r="T1169" s="71"/>
      <c r="U1169" s="71"/>
      <c r="V1169" s="15">
        <v>262</v>
      </c>
      <c r="W1169" s="15">
        <v>170.57</v>
      </c>
      <c r="X1169" s="71"/>
      <c r="Y1169" s="71"/>
      <c r="Z1169" s="71"/>
      <c r="AA1169" s="71"/>
      <c r="AC1169" s="71"/>
      <c r="AD1169" s="15">
        <v>167</v>
      </c>
      <c r="BD1169" s="15">
        <v>306.93</v>
      </c>
      <c r="BE1169" s="71"/>
      <c r="BF1169" s="71"/>
      <c r="BG1169" s="15">
        <v>99</v>
      </c>
      <c r="BH1169" s="15">
        <v>94.51</v>
      </c>
      <c r="BI1169" s="71"/>
      <c r="BN1169" s="15">
        <v>65.37</v>
      </c>
      <c r="BO1169" s="15">
        <v>68.19</v>
      </c>
      <c r="BP1169" s="15">
        <v>163.16</v>
      </c>
      <c r="BQ1169" s="71"/>
      <c r="BR1169" s="15">
        <v>240.56</v>
      </c>
      <c r="BT1169" s="15">
        <v>170.66</v>
      </c>
      <c r="BW1169" s="15">
        <v>82</v>
      </c>
      <c r="BX1169" s="15">
        <v>73.42</v>
      </c>
      <c r="BY1169" s="15">
        <v>120.81</v>
      </c>
      <c r="BZ1169" s="15">
        <v>67.39</v>
      </c>
      <c r="CA1169" s="71"/>
      <c r="CD1169" s="71"/>
      <c r="CE1169" s="71"/>
      <c r="CF1169" s="71"/>
      <c r="CG1169" s="71"/>
      <c r="CH1169" s="15">
        <v>93</v>
      </c>
      <c r="CI1169" s="71"/>
      <c r="CJ1169" s="15">
        <v>48</v>
      </c>
      <c r="CM1169" s="15">
        <v>64</v>
      </c>
      <c r="CN1169" s="15">
        <v>68</v>
      </c>
      <c r="CO1169" s="15">
        <v>65.25</v>
      </c>
      <c r="CP1169" s="15">
        <v>162</v>
      </c>
      <c r="CQ1169" s="71"/>
      <c r="CR1169" s="71"/>
      <c r="CS1169" s="75"/>
      <c r="CT1169" s="75"/>
    </row>
    <row r="1170" spans="1:98">
      <c r="A1170" s="71">
        <v>41741</v>
      </c>
      <c r="B1170" s="16">
        <v>116.43</v>
      </c>
      <c r="C1170" s="16">
        <v>115.37</v>
      </c>
      <c r="D1170" s="71"/>
      <c r="G1170" s="71"/>
      <c r="I1170" s="16">
        <v>100.29</v>
      </c>
      <c r="K1170" s="16">
        <v>100.77</v>
      </c>
      <c r="L1170" s="71"/>
      <c r="M1170" s="71"/>
      <c r="N1170" s="15">
        <v>169.88</v>
      </c>
      <c r="O1170" s="15">
        <v>325</v>
      </c>
      <c r="P1170" s="15">
        <v>94</v>
      </c>
      <c r="Q1170" s="15">
        <v>45</v>
      </c>
      <c r="R1170" s="71"/>
      <c r="S1170" s="71"/>
      <c r="T1170" s="71"/>
      <c r="U1170" s="71"/>
      <c r="V1170" s="15">
        <v>282</v>
      </c>
      <c r="W1170" s="15">
        <v>169.5</v>
      </c>
      <c r="X1170" s="71"/>
      <c r="Y1170" s="71"/>
      <c r="Z1170" s="71"/>
      <c r="AA1170" s="71"/>
      <c r="AC1170" s="71"/>
      <c r="AD1170" s="15">
        <v>175</v>
      </c>
      <c r="AF1170" s="15">
        <v>134</v>
      </c>
      <c r="BD1170" s="15">
        <v>325</v>
      </c>
      <c r="BE1170" s="71"/>
      <c r="BF1170" s="71"/>
      <c r="BG1170" s="15">
        <v>99</v>
      </c>
      <c r="BH1170" s="15">
        <v>95</v>
      </c>
      <c r="BI1170" s="71"/>
      <c r="BM1170" s="15">
        <v>49</v>
      </c>
      <c r="BN1170" s="15">
        <v>65</v>
      </c>
      <c r="BO1170" s="15">
        <v>69</v>
      </c>
      <c r="BP1170" s="15">
        <v>175</v>
      </c>
      <c r="BQ1170" s="71"/>
      <c r="BR1170" s="15">
        <v>240.56</v>
      </c>
      <c r="BT1170" s="15">
        <v>170</v>
      </c>
      <c r="BV1170" s="15">
        <v>120</v>
      </c>
      <c r="BW1170" s="15">
        <v>82</v>
      </c>
      <c r="BX1170" s="15">
        <v>82</v>
      </c>
      <c r="BY1170" s="15">
        <v>121</v>
      </c>
      <c r="BZ1170" s="15">
        <v>67</v>
      </c>
      <c r="CA1170" s="71"/>
      <c r="CD1170" s="71"/>
      <c r="CE1170" s="71"/>
      <c r="CF1170" s="71"/>
      <c r="CG1170" s="71"/>
      <c r="CI1170" s="71"/>
      <c r="CM1170" s="15">
        <v>57</v>
      </c>
      <c r="CO1170" s="15">
        <v>62</v>
      </c>
      <c r="CP1170" s="15">
        <v>170</v>
      </c>
      <c r="CQ1170" s="71"/>
      <c r="CR1170" s="71"/>
      <c r="CS1170" s="75"/>
      <c r="CT1170" s="75"/>
    </row>
    <row r="1171" spans="1:98">
      <c r="A1171" s="71">
        <v>41748</v>
      </c>
      <c r="B1171" s="16">
        <v>116.1</v>
      </c>
      <c r="C1171" s="16">
        <v>116.13</v>
      </c>
      <c r="D1171" s="71"/>
      <c r="G1171" s="71"/>
      <c r="I1171" s="16">
        <v>101.78</v>
      </c>
      <c r="K1171" s="16">
        <v>100.28</v>
      </c>
      <c r="L1171" s="71"/>
      <c r="M1171" s="71"/>
      <c r="N1171" s="15">
        <v>164.88</v>
      </c>
      <c r="O1171" s="15">
        <v>340</v>
      </c>
      <c r="P1171" s="15">
        <v>89.84</v>
      </c>
      <c r="Q1171" s="15">
        <v>46.59</v>
      </c>
      <c r="R1171" s="71"/>
      <c r="S1171" s="71"/>
      <c r="T1171" s="71"/>
      <c r="U1171" s="71"/>
      <c r="V1171" s="15">
        <v>287</v>
      </c>
      <c r="W1171" s="15">
        <v>169.63</v>
      </c>
      <c r="X1171" s="71"/>
      <c r="Y1171" s="71"/>
      <c r="Z1171" s="71"/>
      <c r="AA1171" s="71"/>
      <c r="AC1171" s="71"/>
      <c r="AD1171" s="15">
        <v>175.65</v>
      </c>
      <c r="AF1171" s="15">
        <v>115.28</v>
      </c>
      <c r="BD1171" s="15">
        <v>345</v>
      </c>
      <c r="BE1171" s="71"/>
      <c r="BF1171" s="71"/>
      <c r="BG1171" s="15">
        <v>101.08</v>
      </c>
      <c r="BH1171" s="15">
        <v>94.58</v>
      </c>
      <c r="BI1171" s="71"/>
      <c r="BM1171" s="15">
        <v>48</v>
      </c>
      <c r="BN1171" s="15">
        <v>65</v>
      </c>
      <c r="BO1171" s="15">
        <v>68.62</v>
      </c>
      <c r="BP1171" s="15">
        <v>176.17</v>
      </c>
      <c r="BQ1171" s="71"/>
      <c r="BR1171" s="15">
        <v>255</v>
      </c>
      <c r="BS1171" s="15">
        <v>285</v>
      </c>
      <c r="BT1171" s="15">
        <v>170</v>
      </c>
      <c r="BV1171" s="15">
        <v>130.29</v>
      </c>
      <c r="BW1171" s="15">
        <v>82</v>
      </c>
      <c r="BX1171" s="15">
        <v>78.739999999999995</v>
      </c>
      <c r="BY1171" s="15">
        <v>122.17</v>
      </c>
      <c r="CA1171" s="71"/>
      <c r="CD1171" s="71"/>
      <c r="CE1171" s="71"/>
      <c r="CF1171" s="71"/>
      <c r="CG1171" s="71"/>
      <c r="CI1171" s="71"/>
      <c r="CO1171" s="15">
        <v>62.75</v>
      </c>
      <c r="CP1171" s="15">
        <v>170</v>
      </c>
      <c r="CQ1171" s="71"/>
      <c r="CR1171" s="71"/>
      <c r="CS1171" s="75"/>
      <c r="CT1171" s="75"/>
    </row>
    <row r="1172" spans="1:98">
      <c r="A1172" s="71">
        <v>41755</v>
      </c>
      <c r="B1172" s="16">
        <v>116.07</v>
      </c>
      <c r="C1172" s="16">
        <v>115.96</v>
      </c>
      <c r="D1172" s="71"/>
      <c r="G1172" s="71"/>
      <c r="I1172" s="16">
        <v>105.11</v>
      </c>
      <c r="K1172" s="16">
        <v>104.85</v>
      </c>
      <c r="L1172" s="71"/>
      <c r="M1172" s="71"/>
      <c r="N1172" s="15">
        <v>171.5</v>
      </c>
      <c r="O1172" s="15">
        <v>334.72</v>
      </c>
      <c r="P1172" s="15">
        <v>89.64</v>
      </c>
      <c r="Q1172" s="15">
        <v>47.14</v>
      </c>
      <c r="R1172" s="71"/>
      <c r="S1172" s="71"/>
      <c r="T1172" s="71"/>
      <c r="U1172" s="71"/>
      <c r="V1172" s="15">
        <v>296.47000000000003</v>
      </c>
      <c r="W1172" s="15">
        <v>169.86</v>
      </c>
      <c r="X1172" s="71"/>
      <c r="Y1172" s="71"/>
      <c r="Z1172" s="71"/>
      <c r="AA1172" s="71"/>
      <c r="AC1172" s="71"/>
      <c r="AD1172" s="15">
        <v>178.14</v>
      </c>
      <c r="AE1172" s="15">
        <v>109</v>
      </c>
      <c r="AF1172" s="15">
        <v>116</v>
      </c>
      <c r="BD1172" s="15">
        <v>335</v>
      </c>
      <c r="BE1172" s="71"/>
      <c r="BF1172" s="71"/>
      <c r="BG1172" s="15">
        <v>99</v>
      </c>
      <c r="BH1172" s="15">
        <v>94.27</v>
      </c>
      <c r="BI1172" s="71"/>
      <c r="BN1172" s="15">
        <v>62.27</v>
      </c>
      <c r="BO1172" s="15">
        <v>68.42</v>
      </c>
      <c r="BP1172" s="15">
        <v>178</v>
      </c>
      <c r="BQ1172" s="71"/>
      <c r="BT1172" s="15">
        <v>169.84</v>
      </c>
      <c r="BW1172" s="15">
        <v>82</v>
      </c>
      <c r="BX1172" s="15">
        <v>78.959999999999994</v>
      </c>
      <c r="BY1172" s="15">
        <v>122.11</v>
      </c>
      <c r="BZ1172" s="15">
        <v>67.900000000000006</v>
      </c>
      <c r="CA1172" s="71"/>
      <c r="CD1172" s="71"/>
      <c r="CE1172" s="71"/>
      <c r="CF1172" s="71"/>
      <c r="CG1172" s="71"/>
      <c r="CH1172" s="15">
        <v>94.84</v>
      </c>
      <c r="CI1172" s="71"/>
      <c r="CM1172" s="15">
        <v>59.5</v>
      </c>
      <c r="CN1172" s="15">
        <v>69.39</v>
      </c>
      <c r="CO1172" s="15">
        <v>68</v>
      </c>
      <c r="CP1172" s="15">
        <v>172.88</v>
      </c>
      <c r="CQ1172" s="71"/>
      <c r="CR1172" s="71"/>
      <c r="CS1172" s="75"/>
      <c r="CT1172" s="75"/>
    </row>
    <row r="1173" spans="1:98">
      <c r="A1173" s="71">
        <v>41762</v>
      </c>
      <c r="B1173" s="16">
        <v>116.5</v>
      </c>
      <c r="C1173" s="16">
        <v>118.45</v>
      </c>
      <c r="D1173" s="71"/>
      <c r="G1173" s="71"/>
      <c r="I1173" s="16">
        <v>106.45</v>
      </c>
      <c r="K1173" s="16">
        <v>105.26</v>
      </c>
      <c r="L1173" s="71"/>
      <c r="M1173" s="71"/>
      <c r="N1173" s="15">
        <v>181.51</v>
      </c>
      <c r="O1173" s="15">
        <v>346.33</v>
      </c>
      <c r="P1173" s="15">
        <v>89.34</v>
      </c>
      <c r="Q1173" s="15">
        <v>46.62</v>
      </c>
      <c r="R1173" s="71"/>
      <c r="S1173" s="71"/>
      <c r="T1173" s="71"/>
      <c r="U1173" s="71"/>
      <c r="V1173" s="15">
        <v>300</v>
      </c>
      <c r="W1173" s="15">
        <v>170</v>
      </c>
      <c r="X1173" s="71"/>
      <c r="Y1173" s="71"/>
      <c r="Z1173" s="71"/>
      <c r="AA1173" s="71"/>
      <c r="AC1173" s="71"/>
      <c r="AF1173" s="15">
        <v>119.33</v>
      </c>
      <c r="BD1173" s="15">
        <v>335</v>
      </c>
      <c r="BE1173" s="71"/>
      <c r="BF1173" s="71"/>
      <c r="BG1173" s="15">
        <v>99</v>
      </c>
      <c r="BH1173" s="15">
        <v>95.21</v>
      </c>
      <c r="BI1173" s="71"/>
      <c r="BN1173" s="15">
        <v>62</v>
      </c>
      <c r="BO1173" s="15">
        <v>68.75</v>
      </c>
      <c r="BP1173" s="15">
        <v>184</v>
      </c>
      <c r="BQ1173" s="71"/>
      <c r="BR1173" s="15">
        <v>265</v>
      </c>
      <c r="BS1173" s="15">
        <v>295.8</v>
      </c>
      <c r="BT1173" s="15">
        <v>169.84</v>
      </c>
      <c r="BV1173" s="15">
        <v>133</v>
      </c>
      <c r="BW1173" s="15">
        <v>82</v>
      </c>
      <c r="BX1173" s="15">
        <v>79.849999999999994</v>
      </c>
      <c r="BY1173" s="15">
        <v>123</v>
      </c>
      <c r="BZ1173" s="15">
        <v>74</v>
      </c>
      <c r="CA1173" s="71"/>
      <c r="CD1173" s="71"/>
      <c r="CE1173" s="71"/>
      <c r="CF1173" s="71"/>
      <c r="CG1173" s="71"/>
      <c r="CI1173" s="71"/>
      <c r="CN1173" s="15">
        <v>78</v>
      </c>
      <c r="CP1173" s="15">
        <v>174</v>
      </c>
      <c r="CQ1173" s="71"/>
      <c r="CR1173" s="71"/>
      <c r="CS1173" s="75"/>
      <c r="CT1173" s="75"/>
    </row>
    <row r="1174" spans="1:98">
      <c r="A1174" s="71">
        <v>41769</v>
      </c>
      <c r="B1174" s="16">
        <v>116.64</v>
      </c>
      <c r="C1174" s="16">
        <v>116.57</v>
      </c>
      <c r="D1174" s="71"/>
      <c r="G1174" s="71"/>
      <c r="I1174" s="16">
        <v>103.5</v>
      </c>
      <c r="K1174" s="16">
        <v>105.5</v>
      </c>
      <c r="L1174" s="71"/>
      <c r="M1174" s="71"/>
      <c r="N1174" s="15">
        <v>177.67</v>
      </c>
      <c r="O1174" s="15">
        <v>357.93</v>
      </c>
      <c r="P1174" s="15">
        <v>90.06</v>
      </c>
      <c r="Q1174" s="15">
        <v>46.67</v>
      </c>
      <c r="R1174" s="71"/>
      <c r="S1174" s="71"/>
      <c r="T1174" s="71"/>
      <c r="U1174" s="71"/>
      <c r="V1174" s="15">
        <v>274.87</v>
      </c>
      <c r="W1174" s="15">
        <v>170.85</v>
      </c>
      <c r="X1174" s="71"/>
      <c r="Y1174" s="71"/>
      <c r="Z1174" s="71"/>
      <c r="AA1174" s="71"/>
      <c r="AC1174" s="71"/>
      <c r="AD1174" s="15">
        <v>186.11</v>
      </c>
      <c r="AF1174" s="15">
        <v>119</v>
      </c>
      <c r="BD1174" s="15">
        <v>340</v>
      </c>
      <c r="BE1174" s="71"/>
      <c r="BF1174" s="71"/>
      <c r="BG1174" s="15">
        <v>98.65</v>
      </c>
      <c r="BH1174" s="15">
        <v>95.34</v>
      </c>
      <c r="BI1174" s="71"/>
      <c r="BM1174" s="15">
        <v>50.5</v>
      </c>
      <c r="BN1174" s="15">
        <v>60.02</v>
      </c>
      <c r="BO1174" s="15">
        <v>68.290000000000006</v>
      </c>
      <c r="BP1174" s="15">
        <v>181</v>
      </c>
      <c r="BQ1174" s="71"/>
      <c r="BR1174" s="15">
        <v>265</v>
      </c>
      <c r="BS1174" s="15">
        <v>295</v>
      </c>
      <c r="BT1174" s="15">
        <v>168.7</v>
      </c>
      <c r="BV1174" s="15">
        <v>135</v>
      </c>
      <c r="BW1174" s="15">
        <v>82</v>
      </c>
      <c r="BX1174" s="15">
        <v>79.48</v>
      </c>
      <c r="BY1174" s="15">
        <v>123.67</v>
      </c>
      <c r="BZ1174" s="15">
        <v>70</v>
      </c>
      <c r="CA1174" s="71"/>
      <c r="CD1174" s="71"/>
      <c r="CE1174" s="71"/>
      <c r="CF1174" s="71"/>
      <c r="CG1174" s="71"/>
      <c r="CI1174" s="71"/>
      <c r="CO1174" s="15">
        <v>75</v>
      </c>
      <c r="CP1174" s="15">
        <v>170</v>
      </c>
      <c r="CQ1174" s="71"/>
      <c r="CR1174" s="71"/>
      <c r="CS1174" s="75"/>
      <c r="CT1174" s="75"/>
    </row>
    <row r="1175" spans="1:98">
      <c r="A1175" s="71">
        <v>41776</v>
      </c>
      <c r="B1175" s="16">
        <v>116.64</v>
      </c>
      <c r="C1175" s="16">
        <v>116.57</v>
      </c>
      <c r="D1175" s="71"/>
      <c r="G1175" s="71"/>
      <c r="I1175" s="16">
        <v>108.25</v>
      </c>
      <c r="K1175" s="16">
        <v>105.9</v>
      </c>
      <c r="L1175" s="71"/>
      <c r="M1175" s="71"/>
      <c r="N1175" s="15">
        <v>176.4</v>
      </c>
      <c r="O1175" s="15">
        <v>361.75</v>
      </c>
      <c r="P1175" s="15">
        <v>89.5</v>
      </c>
      <c r="Q1175" s="15">
        <v>49.55</v>
      </c>
      <c r="R1175" s="71"/>
      <c r="S1175" s="71"/>
      <c r="T1175" s="71"/>
      <c r="U1175" s="71"/>
      <c r="V1175" s="15">
        <v>304.58</v>
      </c>
      <c r="W1175" s="15">
        <v>169.71</v>
      </c>
      <c r="X1175" s="71"/>
      <c r="Y1175" s="71"/>
      <c r="Z1175" s="71"/>
      <c r="AA1175" s="71"/>
      <c r="AC1175" s="71"/>
      <c r="AD1175" s="15">
        <v>180.85</v>
      </c>
      <c r="AF1175" s="15">
        <v>123</v>
      </c>
      <c r="BD1175" s="15">
        <v>358.33</v>
      </c>
      <c r="BE1175" s="71"/>
      <c r="BF1175" s="71"/>
      <c r="BH1175" s="15">
        <v>95.27</v>
      </c>
      <c r="BI1175" s="71"/>
      <c r="BN1175" s="15">
        <v>57</v>
      </c>
      <c r="BO1175" s="15">
        <v>67.5</v>
      </c>
      <c r="BP1175" s="15">
        <v>185.25</v>
      </c>
      <c r="BQ1175" s="71"/>
      <c r="BR1175" s="15">
        <v>268.17</v>
      </c>
      <c r="BT1175" s="15">
        <v>170</v>
      </c>
      <c r="BV1175" s="15">
        <v>137</v>
      </c>
      <c r="BW1175" s="15">
        <v>82</v>
      </c>
      <c r="BX1175" s="15">
        <v>78.09</v>
      </c>
      <c r="BY1175" s="15">
        <v>127.37</v>
      </c>
      <c r="BZ1175" s="15">
        <v>78.48</v>
      </c>
      <c r="CA1175" s="71"/>
      <c r="CD1175" s="71"/>
      <c r="CE1175" s="71"/>
      <c r="CF1175" s="71"/>
      <c r="CG1175" s="71"/>
      <c r="CI1175" s="71"/>
      <c r="CM1175" s="15">
        <v>57</v>
      </c>
      <c r="CN1175" s="15">
        <v>78</v>
      </c>
      <c r="CQ1175" s="71"/>
      <c r="CR1175" s="71"/>
      <c r="CS1175" s="75"/>
      <c r="CT1175" s="75"/>
    </row>
    <row r="1176" spans="1:98">
      <c r="A1176" s="71">
        <v>41783</v>
      </c>
      <c r="B1176" s="16">
        <v>116.55</v>
      </c>
      <c r="C1176" s="16">
        <v>116.48</v>
      </c>
      <c r="D1176" s="71"/>
      <c r="G1176" s="71"/>
      <c r="I1176" s="16">
        <v>107.04</v>
      </c>
      <c r="K1176" s="16">
        <v>107.1</v>
      </c>
      <c r="L1176" s="71"/>
      <c r="M1176" s="71"/>
      <c r="N1176" s="15">
        <v>171.43</v>
      </c>
      <c r="O1176" s="15">
        <v>359.38</v>
      </c>
      <c r="P1176" s="15">
        <v>89.35</v>
      </c>
      <c r="Q1176" s="15">
        <v>49.55</v>
      </c>
      <c r="R1176" s="71"/>
      <c r="S1176" s="71"/>
      <c r="T1176" s="71"/>
      <c r="U1176" s="71"/>
      <c r="V1176" s="15">
        <v>321.63</v>
      </c>
      <c r="W1176" s="15">
        <v>169.36</v>
      </c>
      <c r="X1176" s="71"/>
      <c r="Y1176" s="71"/>
      <c r="Z1176" s="71"/>
      <c r="AA1176" s="71"/>
      <c r="AC1176" s="71"/>
      <c r="AD1176" s="15">
        <v>187</v>
      </c>
      <c r="AE1176" s="15">
        <v>111</v>
      </c>
      <c r="AF1176" s="15">
        <v>133</v>
      </c>
      <c r="BD1176" s="15">
        <v>346.43</v>
      </c>
      <c r="BE1176" s="71"/>
      <c r="BF1176" s="71"/>
      <c r="BG1176" s="15">
        <v>99</v>
      </c>
      <c r="BH1176" s="15">
        <v>97.04</v>
      </c>
      <c r="BI1176" s="71"/>
      <c r="BN1176" s="15">
        <v>57.21</v>
      </c>
      <c r="BO1176" s="15">
        <v>68.41</v>
      </c>
      <c r="BP1176" s="15">
        <v>195.06</v>
      </c>
      <c r="BQ1176" s="71"/>
      <c r="BT1176" s="15">
        <v>170</v>
      </c>
      <c r="BV1176" s="15">
        <v>138</v>
      </c>
      <c r="BW1176" s="15">
        <v>82</v>
      </c>
      <c r="BX1176" s="15">
        <v>78.03</v>
      </c>
      <c r="BY1176" s="15">
        <v>125.8</v>
      </c>
      <c r="BZ1176" s="15">
        <v>82.73</v>
      </c>
      <c r="CA1176" s="71"/>
      <c r="CD1176" s="71"/>
      <c r="CE1176" s="71"/>
      <c r="CF1176" s="71"/>
      <c r="CG1176" s="71"/>
      <c r="CH1176" s="15">
        <v>98.88</v>
      </c>
      <c r="CI1176" s="71"/>
      <c r="CN1176" s="15">
        <v>76.5</v>
      </c>
      <c r="CP1176" s="15">
        <v>170</v>
      </c>
      <c r="CQ1176" s="71"/>
      <c r="CR1176" s="71"/>
      <c r="CS1176" s="75"/>
      <c r="CT1176" s="75"/>
    </row>
    <row r="1177" spans="1:98">
      <c r="A1177" s="71">
        <v>41790</v>
      </c>
      <c r="B1177" s="16">
        <v>116.66</v>
      </c>
      <c r="C1177" s="16">
        <v>116.6</v>
      </c>
      <c r="D1177" s="71"/>
      <c r="G1177" s="71"/>
      <c r="I1177" s="16">
        <v>105.3</v>
      </c>
      <c r="K1177" s="16">
        <v>105.5</v>
      </c>
      <c r="L1177" s="71"/>
      <c r="M1177" s="71"/>
      <c r="N1177" s="15">
        <v>177.67</v>
      </c>
      <c r="O1177" s="15">
        <v>367</v>
      </c>
      <c r="P1177" s="15">
        <v>90.49</v>
      </c>
      <c r="Q1177" s="15">
        <v>49.62</v>
      </c>
      <c r="R1177" s="71"/>
      <c r="S1177" s="71"/>
      <c r="T1177" s="71"/>
      <c r="U1177" s="71"/>
      <c r="V1177" s="15">
        <v>329.35</v>
      </c>
      <c r="W1177" s="15">
        <v>169.57</v>
      </c>
      <c r="X1177" s="71"/>
      <c r="Y1177" s="71"/>
      <c r="Z1177" s="71"/>
      <c r="AA1177" s="71"/>
      <c r="AC1177" s="71"/>
      <c r="AD1177" s="15">
        <v>194.13</v>
      </c>
      <c r="BD1177" s="15">
        <v>359.04</v>
      </c>
      <c r="BE1177" s="71"/>
      <c r="BF1177" s="71"/>
      <c r="BG1177" s="15">
        <v>100</v>
      </c>
      <c r="BH1177" s="15">
        <v>97.9</v>
      </c>
      <c r="BI1177" s="71"/>
      <c r="BM1177" s="15">
        <v>51.69</v>
      </c>
      <c r="BN1177" s="15">
        <v>60.26</v>
      </c>
      <c r="BO1177" s="15">
        <v>68.260000000000005</v>
      </c>
      <c r="BP1177" s="15">
        <v>193.47</v>
      </c>
      <c r="BQ1177" s="71"/>
      <c r="BS1177" s="15">
        <v>321</v>
      </c>
      <c r="BT1177" s="15">
        <v>170.56</v>
      </c>
      <c r="BV1177" s="15">
        <v>140</v>
      </c>
      <c r="BW1177" s="15">
        <v>83.36</v>
      </c>
      <c r="BX1177" s="15">
        <v>78.209999999999994</v>
      </c>
      <c r="BY1177" s="15">
        <v>124.16</v>
      </c>
      <c r="BZ1177" s="15">
        <v>84</v>
      </c>
      <c r="CA1177" s="71"/>
      <c r="CD1177" s="71"/>
      <c r="CE1177" s="71"/>
      <c r="CF1177" s="71"/>
      <c r="CG1177" s="71"/>
      <c r="CH1177" s="15">
        <v>105.01</v>
      </c>
      <c r="CI1177" s="71"/>
      <c r="CM1177" s="15">
        <v>57</v>
      </c>
      <c r="CN1177" s="15">
        <v>76</v>
      </c>
      <c r="CO1177" s="15">
        <v>93</v>
      </c>
      <c r="CP1177" s="15">
        <v>170.67</v>
      </c>
      <c r="CQ1177" s="71"/>
      <c r="CR1177" s="71"/>
      <c r="CS1177" s="75"/>
      <c r="CT1177" s="75"/>
    </row>
    <row r="1178" spans="1:98">
      <c r="A1178" s="71">
        <v>41797</v>
      </c>
      <c r="B1178" s="16">
        <v>117.22</v>
      </c>
      <c r="C1178" s="16">
        <v>117.3</v>
      </c>
      <c r="D1178" s="71"/>
      <c r="G1178" s="71"/>
      <c r="I1178" s="16">
        <v>103.41</v>
      </c>
      <c r="K1178" s="16">
        <v>106.5</v>
      </c>
      <c r="L1178" s="71"/>
      <c r="M1178" s="71"/>
      <c r="N1178" s="15">
        <v>172.75</v>
      </c>
      <c r="O1178" s="15">
        <v>371.14</v>
      </c>
      <c r="P1178" s="15">
        <v>90.95</v>
      </c>
      <c r="Q1178" s="15">
        <v>49.57</v>
      </c>
      <c r="R1178" s="71"/>
      <c r="S1178" s="71"/>
      <c r="T1178" s="71"/>
      <c r="U1178" s="71"/>
      <c r="V1178" s="15">
        <v>343.34</v>
      </c>
      <c r="W1178" s="15">
        <v>170.25</v>
      </c>
      <c r="X1178" s="71"/>
      <c r="Y1178" s="71"/>
      <c r="Z1178" s="71"/>
      <c r="AA1178" s="71"/>
      <c r="AC1178" s="71"/>
      <c r="AD1178" s="15">
        <v>198.9</v>
      </c>
      <c r="BE1178" s="71"/>
      <c r="BF1178" s="71"/>
      <c r="BG1178" s="15">
        <v>100</v>
      </c>
      <c r="BH1178" s="15">
        <v>98.78</v>
      </c>
      <c r="BI1178" s="71"/>
      <c r="BM1178" s="15">
        <v>51.7</v>
      </c>
      <c r="BN1178" s="15">
        <v>56</v>
      </c>
      <c r="BO1178" s="15">
        <v>68.540000000000006</v>
      </c>
      <c r="BP1178" s="15">
        <v>198.15</v>
      </c>
      <c r="BQ1178" s="71"/>
      <c r="BR1178" s="15">
        <v>300</v>
      </c>
      <c r="BT1178" s="15">
        <v>172.52</v>
      </c>
      <c r="BW1178" s="15">
        <v>82</v>
      </c>
      <c r="BX1178" s="15">
        <v>77.92</v>
      </c>
      <c r="BY1178" s="15">
        <v>125</v>
      </c>
      <c r="BZ1178" s="15">
        <v>92.31</v>
      </c>
      <c r="CA1178" s="71"/>
      <c r="CD1178" s="71"/>
      <c r="CE1178" s="71"/>
      <c r="CF1178" s="71"/>
      <c r="CG1178" s="71"/>
      <c r="CH1178" s="15">
        <v>110</v>
      </c>
      <c r="CI1178" s="71"/>
      <c r="CO1178" s="15">
        <v>89</v>
      </c>
      <c r="CP1178" s="15">
        <v>175.96</v>
      </c>
      <c r="CQ1178" s="71"/>
      <c r="CR1178" s="71"/>
      <c r="CS1178" s="75"/>
      <c r="CT1178" s="75"/>
    </row>
    <row r="1179" spans="1:98">
      <c r="A1179" s="71">
        <v>41804</v>
      </c>
      <c r="B1179" s="16">
        <v>117.22</v>
      </c>
      <c r="C1179" s="16">
        <v>117.3</v>
      </c>
      <c r="D1179" s="71"/>
      <c r="G1179" s="71"/>
      <c r="I1179" s="16">
        <v>110</v>
      </c>
      <c r="K1179" s="16">
        <v>110.23</v>
      </c>
      <c r="L1179" s="71"/>
      <c r="M1179" s="71"/>
      <c r="N1179" s="15">
        <v>174.09</v>
      </c>
      <c r="O1179" s="15">
        <v>374.62</v>
      </c>
      <c r="P1179" s="15">
        <v>90.91</v>
      </c>
      <c r="Q1179" s="15">
        <v>50.26</v>
      </c>
      <c r="R1179" s="71"/>
      <c r="S1179" s="71"/>
      <c r="T1179" s="71"/>
      <c r="U1179" s="71"/>
      <c r="V1179" s="15">
        <v>345.68</v>
      </c>
      <c r="W1179" s="15">
        <v>171.47</v>
      </c>
      <c r="X1179" s="71"/>
      <c r="Y1179" s="71"/>
      <c r="Z1179" s="71"/>
      <c r="AA1179" s="71"/>
      <c r="AC1179" s="71"/>
      <c r="AD1179" s="15">
        <v>198</v>
      </c>
      <c r="AF1179" s="15">
        <v>129</v>
      </c>
      <c r="BD1179" s="15">
        <v>375</v>
      </c>
      <c r="BE1179" s="71"/>
      <c r="BF1179" s="71"/>
      <c r="BG1179" s="15">
        <v>102.15</v>
      </c>
      <c r="BH1179" s="15">
        <v>99.43</v>
      </c>
      <c r="BI1179" s="71"/>
      <c r="BM1179" s="15">
        <v>52</v>
      </c>
      <c r="BN1179" s="15">
        <v>54</v>
      </c>
      <c r="BO1179" s="15">
        <v>63.82</v>
      </c>
      <c r="BP1179" s="15">
        <v>198</v>
      </c>
      <c r="BQ1179" s="71"/>
      <c r="BR1179" s="15">
        <v>305</v>
      </c>
      <c r="BS1179" s="15">
        <v>335</v>
      </c>
      <c r="BT1179" s="15">
        <v>172.01</v>
      </c>
      <c r="BV1179" s="15">
        <v>139</v>
      </c>
      <c r="BW1179" s="15">
        <v>83.2</v>
      </c>
      <c r="BX1179" s="15">
        <v>76.19</v>
      </c>
      <c r="BY1179" s="15">
        <v>128.36000000000001</v>
      </c>
      <c r="BZ1179" s="15">
        <v>93.4</v>
      </c>
      <c r="CA1179" s="71"/>
      <c r="CD1179" s="71"/>
      <c r="CE1179" s="71"/>
      <c r="CF1179" s="71"/>
      <c r="CG1179" s="71"/>
      <c r="CH1179" s="15">
        <v>102.64</v>
      </c>
      <c r="CI1179" s="71"/>
      <c r="CM1179" s="15">
        <v>57</v>
      </c>
      <c r="CN1179" s="15">
        <v>76</v>
      </c>
      <c r="CP1179" s="15">
        <v>169.97</v>
      </c>
      <c r="CQ1179" s="71"/>
      <c r="CR1179" s="71"/>
      <c r="CS1179" s="75"/>
      <c r="CT1179" s="75"/>
    </row>
    <row r="1180" spans="1:98">
      <c r="A1180" s="71">
        <v>41811</v>
      </c>
      <c r="B1180" s="16">
        <v>117.22</v>
      </c>
      <c r="C1180" s="16">
        <v>117.16</v>
      </c>
      <c r="D1180" s="71"/>
      <c r="G1180" s="71"/>
      <c r="I1180" s="16">
        <v>106.55</v>
      </c>
      <c r="K1180" s="16">
        <v>107.18</v>
      </c>
      <c r="L1180" s="71"/>
      <c r="M1180" s="71"/>
      <c r="N1180" s="15">
        <v>157.25</v>
      </c>
      <c r="O1180" s="15">
        <v>375.8</v>
      </c>
      <c r="P1180" s="15">
        <v>90</v>
      </c>
      <c r="Q1180" s="15">
        <v>49.74</v>
      </c>
      <c r="R1180" s="71"/>
      <c r="S1180" s="71"/>
      <c r="T1180" s="71"/>
      <c r="U1180" s="71"/>
      <c r="V1180" s="15">
        <v>347</v>
      </c>
      <c r="W1180" s="15">
        <v>173.76</v>
      </c>
      <c r="X1180" s="71"/>
      <c r="Y1180" s="71"/>
      <c r="Z1180" s="71"/>
      <c r="AA1180" s="71"/>
      <c r="AC1180" s="71"/>
      <c r="AD1180" s="15">
        <v>199.09</v>
      </c>
      <c r="AE1180" s="15">
        <v>119</v>
      </c>
      <c r="AF1180" s="15">
        <v>129</v>
      </c>
      <c r="BE1180" s="71"/>
      <c r="BF1180" s="71"/>
      <c r="BG1180" s="15">
        <v>104</v>
      </c>
      <c r="BH1180" s="15">
        <v>100.62</v>
      </c>
      <c r="BI1180" s="71"/>
      <c r="BO1180" s="15">
        <v>67.040000000000006</v>
      </c>
      <c r="BP1180" s="15">
        <v>206</v>
      </c>
      <c r="BQ1180" s="71"/>
      <c r="BR1180" s="15">
        <v>305</v>
      </c>
      <c r="BT1180" s="15">
        <v>174.91</v>
      </c>
      <c r="BW1180" s="15">
        <v>82</v>
      </c>
      <c r="BX1180" s="15">
        <v>75.64</v>
      </c>
      <c r="BY1180" s="15">
        <v>127.03</v>
      </c>
      <c r="BZ1180" s="15">
        <v>96.2</v>
      </c>
      <c r="CA1180" s="71"/>
      <c r="CD1180" s="71"/>
      <c r="CE1180" s="71"/>
      <c r="CF1180" s="71"/>
      <c r="CG1180" s="71"/>
      <c r="CH1180" s="15">
        <v>109.61</v>
      </c>
      <c r="CI1180" s="71"/>
      <c r="CJ1180" s="15">
        <v>49</v>
      </c>
      <c r="CM1180" s="15">
        <v>57.75</v>
      </c>
      <c r="CN1180" s="15">
        <v>74.16</v>
      </c>
      <c r="CP1180" s="15">
        <v>173</v>
      </c>
      <c r="CQ1180" s="71"/>
      <c r="CR1180" s="71"/>
      <c r="CS1180" s="75"/>
      <c r="CT1180" s="75"/>
    </row>
    <row r="1181" spans="1:98">
      <c r="A1181" s="71">
        <v>41818</v>
      </c>
      <c r="B1181" s="16">
        <v>120.37</v>
      </c>
      <c r="C1181" s="16">
        <v>119.45</v>
      </c>
      <c r="D1181" s="71"/>
      <c r="G1181" s="71"/>
      <c r="I1181" s="16">
        <v>104.38</v>
      </c>
      <c r="K1181" s="16">
        <v>106.06</v>
      </c>
      <c r="L1181" s="71"/>
      <c r="M1181" s="71"/>
      <c r="N1181" s="15">
        <v>180</v>
      </c>
      <c r="O1181" s="15">
        <v>379.72</v>
      </c>
      <c r="P1181" s="15">
        <v>90.14</v>
      </c>
      <c r="Q1181" s="15">
        <v>48.47</v>
      </c>
      <c r="R1181" s="71"/>
      <c r="S1181" s="71"/>
      <c r="T1181" s="71"/>
      <c r="U1181" s="71"/>
      <c r="V1181" s="15">
        <v>350</v>
      </c>
      <c r="W1181" s="15">
        <v>172.56</v>
      </c>
      <c r="X1181" s="71"/>
      <c r="Y1181" s="71"/>
      <c r="Z1181" s="71"/>
      <c r="AA1181" s="71"/>
      <c r="AC1181" s="71"/>
      <c r="AD1181" s="15">
        <v>197.91</v>
      </c>
      <c r="AE1181" s="15">
        <v>110</v>
      </c>
      <c r="AF1181" s="15">
        <v>123.5</v>
      </c>
      <c r="BD1181" s="15">
        <v>381.67</v>
      </c>
      <c r="BE1181" s="71"/>
      <c r="BF1181" s="71"/>
      <c r="BG1181" s="15">
        <v>103.92</v>
      </c>
      <c r="BH1181" s="15">
        <v>102.68</v>
      </c>
      <c r="BI1181" s="71"/>
      <c r="BO1181" s="15">
        <v>67.25</v>
      </c>
      <c r="BP1181" s="15">
        <v>200</v>
      </c>
      <c r="BQ1181" s="71"/>
      <c r="BR1181" s="15">
        <v>305</v>
      </c>
      <c r="BS1181" s="15">
        <v>340</v>
      </c>
      <c r="BT1181" s="15">
        <v>175.43</v>
      </c>
      <c r="BV1181" s="15">
        <v>138.55000000000001</v>
      </c>
      <c r="BW1181" s="15">
        <v>82</v>
      </c>
      <c r="BX1181" s="15">
        <v>73.27</v>
      </c>
      <c r="BY1181" s="15">
        <v>129.9</v>
      </c>
      <c r="BZ1181" s="15">
        <v>95.16</v>
      </c>
      <c r="CA1181" s="71"/>
      <c r="CD1181" s="71"/>
      <c r="CE1181" s="71"/>
      <c r="CF1181" s="71"/>
      <c r="CG1181" s="71"/>
      <c r="CH1181" s="15">
        <v>109.43</v>
      </c>
      <c r="CI1181" s="71"/>
      <c r="CN1181" s="15">
        <v>73</v>
      </c>
      <c r="CQ1181" s="71"/>
      <c r="CR1181" s="71"/>
      <c r="CS1181" s="75"/>
      <c r="CT1181" s="75"/>
    </row>
    <row r="1182" spans="1:98">
      <c r="A1182" s="71">
        <v>41825</v>
      </c>
      <c r="B1182" s="16">
        <v>118.94</v>
      </c>
      <c r="C1182" s="16">
        <v>118.8</v>
      </c>
      <c r="D1182" s="71"/>
      <c r="G1182" s="71"/>
      <c r="I1182" s="16">
        <v>109.47</v>
      </c>
      <c r="K1182" s="16">
        <v>109.46</v>
      </c>
      <c r="L1182" s="71"/>
      <c r="M1182" s="71"/>
      <c r="N1182" s="15">
        <v>177.36</v>
      </c>
      <c r="O1182" s="15">
        <v>390.52</v>
      </c>
      <c r="P1182" s="15">
        <v>90.97</v>
      </c>
      <c r="Q1182" s="15">
        <v>49.06</v>
      </c>
      <c r="R1182" s="71"/>
      <c r="S1182" s="71"/>
      <c r="T1182" s="71"/>
      <c r="U1182" s="71"/>
      <c r="V1182" s="15">
        <v>351.69</v>
      </c>
      <c r="W1182" s="15">
        <v>173.46</v>
      </c>
      <c r="X1182" s="71"/>
      <c r="Y1182" s="71"/>
      <c r="Z1182" s="71"/>
      <c r="AA1182" s="71"/>
      <c r="AC1182" s="71"/>
      <c r="AD1182" s="15">
        <v>203</v>
      </c>
      <c r="AF1182" s="15">
        <v>123</v>
      </c>
      <c r="BD1182" s="15">
        <v>402.86</v>
      </c>
      <c r="BE1182" s="71"/>
      <c r="BF1182" s="71"/>
      <c r="BG1182" s="15">
        <v>106</v>
      </c>
      <c r="BH1182" s="15">
        <v>103.17</v>
      </c>
      <c r="BI1182" s="71"/>
      <c r="BN1182" s="15">
        <v>52</v>
      </c>
      <c r="BO1182" s="15">
        <v>67.42</v>
      </c>
      <c r="BP1182" s="15">
        <v>200</v>
      </c>
      <c r="BQ1182" s="71"/>
      <c r="BT1182" s="15">
        <v>177.82</v>
      </c>
      <c r="BV1182" s="15">
        <v>139</v>
      </c>
      <c r="BW1182" s="15">
        <v>82</v>
      </c>
      <c r="BX1182" s="15">
        <v>73.260000000000005</v>
      </c>
      <c r="BY1182" s="15">
        <v>129.97999999999999</v>
      </c>
      <c r="BZ1182" s="15">
        <v>96</v>
      </c>
      <c r="CA1182" s="71"/>
      <c r="CD1182" s="71"/>
      <c r="CE1182" s="71"/>
      <c r="CF1182" s="71"/>
      <c r="CG1182" s="71"/>
      <c r="CH1182" s="15">
        <v>107.26</v>
      </c>
      <c r="CI1182" s="71"/>
      <c r="CN1182" s="15">
        <v>73.14</v>
      </c>
      <c r="CP1182" s="15">
        <v>178</v>
      </c>
      <c r="CQ1182" s="71"/>
      <c r="CR1182" s="71"/>
      <c r="CS1182" s="75"/>
      <c r="CT1182" s="75"/>
    </row>
    <row r="1183" spans="1:98">
      <c r="A1183" s="71">
        <v>41832</v>
      </c>
      <c r="B1183" s="16">
        <v>119.84</v>
      </c>
      <c r="C1183" s="16">
        <v>119.81</v>
      </c>
      <c r="D1183" s="71"/>
      <c r="G1183" s="71"/>
      <c r="I1183" s="16">
        <v>108.59</v>
      </c>
      <c r="K1183" s="16">
        <v>108.6</v>
      </c>
      <c r="L1183" s="71"/>
      <c r="M1183" s="71"/>
      <c r="N1183" s="15">
        <v>174.11</v>
      </c>
      <c r="O1183" s="15">
        <v>396.43</v>
      </c>
      <c r="P1183" s="15">
        <v>91.02</v>
      </c>
      <c r="Q1183" s="15">
        <v>48.86</v>
      </c>
      <c r="R1183" s="71"/>
      <c r="S1183" s="71"/>
      <c r="T1183" s="71"/>
      <c r="U1183" s="71"/>
      <c r="V1183" s="15">
        <v>364.64</v>
      </c>
      <c r="W1183" s="15">
        <v>176.69</v>
      </c>
      <c r="X1183" s="71"/>
      <c r="Y1183" s="71"/>
      <c r="Z1183" s="71"/>
      <c r="AA1183" s="71"/>
      <c r="AC1183" s="71"/>
      <c r="AD1183" s="15">
        <v>202</v>
      </c>
      <c r="AE1183" s="15">
        <v>111</v>
      </c>
      <c r="AF1183" s="15">
        <v>123.57</v>
      </c>
      <c r="BE1183" s="71"/>
      <c r="BF1183" s="71"/>
      <c r="BG1183" s="15">
        <v>104</v>
      </c>
      <c r="BH1183" s="15">
        <v>104.21</v>
      </c>
      <c r="BI1183" s="71"/>
      <c r="BM1183" s="15">
        <v>49.44</v>
      </c>
      <c r="BN1183" s="15">
        <v>51.75</v>
      </c>
      <c r="BO1183" s="15">
        <v>66.72</v>
      </c>
      <c r="BQ1183" s="71"/>
      <c r="BR1183" s="15">
        <v>310</v>
      </c>
      <c r="BT1183" s="15">
        <v>180.46</v>
      </c>
      <c r="BW1183" s="15">
        <v>82</v>
      </c>
      <c r="BX1183" s="15">
        <v>73.099999999999994</v>
      </c>
      <c r="BY1183" s="15">
        <v>130.88999999999999</v>
      </c>
      <c r="BZ1183" s="15">
        <v>96.58</v>
      </c>
      <c r="CA1183" s="71"/>
      <c r="CD1183" s="71"/>
      <c r="CE1183" s="71"/>
      <c r="CF1183" s="71"/>
      <c r="CG1183" s="71"/>
      <c r="CH1183" s="15">
        <v>103</v>
      </c>
      <c r="CI1183" s="71"/>
      <c r="CJ1183" s="15">
        <v>48.7</v>
      </c>
      <c r="CN1183" s="15">
        <v>75.5</v>
      </c>
      <c r="CP1183" s="15">
        <v>179.47</v>
      </c>
      <c r="CQ1183" s="71"/>
      <c r="CR1183" s="71"/>
      <c r="CS1183" s="75"/>
      <c r="CT1183" s="75"/>
    </row>
    <row r="1184" spans="1:98">
      <c r="A1184" s="71">
        <v>41839</v>
      </c>
      <c r="B1184" s="16">
        <v>117.44</v>
      </c>
      <c r="C1184" s="16">
        <v>117.28</v>
      </c>
      <c r="D1184" s="71"/>
      <c r="G1184" s="71"/>
      <c r="I1184" s="16">
        <v>106.55</v>
      </c>
      <c r="K1184" s="16">
        <v>107.1</v>
      </c>
      <c r="L1184" s="71"/>
      <c r="M1184" s="71"/>
      <c r="N1184" s="15">
        <v>177.63</v>
      </c>
      <c r="O1184" s="15">
        <v>404.92</v>
      </c>
      <c r="P1184" s="15">
        <v>91.84</v>
      </c>
      <c r="Q1184" s="15">
        <v>49.06</v>
      </c>
      <c r="R1184" s="71"/>
      <c r="S1184" s="71"/>
      <c r="T1184" s="71"/>
      <c r="U1184" s="71"/>
      <c r="V1184" s="15">
        <v>367</v>
      </c>
      <c r="W1184" s="15">
        <v>175.71</v>
      </c>
      <c r="X1184" s="71"/>
      <c r="Y1184" s="71"/>
      <c r="Z1184" s="71"/>
      <c r="AA1184" s="71"/>
      <c r="AC1184" s="71"/>
      <c r="AD1184" s="15">
        <v>203.19</v>
      </c>
      <c r="AF1184" s="15">
        <v>124.14</v>
      </c>
      <c r="BD1184" s="15">
        <v>400.18</v>
      </c>
      <c r="BE1184" s="71"/>
      <c r="BF1184" s="71"/>
      <c r="BG1184" s="15">
        <v>102.58</v>
      </c>
      <c r="BH1184" s="15">
        <v>102.72</v>
      </c>
      <c r="BI1184" s="71"/>
      <c r="BN1184" s="15">
        <v>50</v>
      </c>
      <c r="BO1184" s="15">
        <v>67.13</v>
      </c>
      <c r="BP1184" s="15">
        <v>208.73</v>
      </c>
      <c r="BQ1184" s="71"/>
      <c r="BR1184" s="15">
        <v>319.29000000000002</v>
      </c>
      <c r="BS1184" s="15">
        <v>355</v>
      </c>
      <c r="BT1184" s="15">
        <v>178.04</v>
      </c>
      <c r="BV1184" s="15">
        <v>139</v>
      </c>
      <c r="BW1184" s="15">
        <v>80.64</v>
      </c>
      <c r="BX1184" s="15">
        <v>72.7</v>
      </c>
      <c r="BY1184" s="15">
        <v>133.66999999999999</v>
      </c>
      <c r="BZ1184" s="15">
        <v>96.33</v>
      </c>
      <c r="CA1184" s="71"/>
      <c r="CD1184" s="71"/>
      <c r="CE1184" s="71"/>
      <c r="CF1184" s="71"/>
      <c r="CG1184" s="71"/>
      <c r="CH1184" s="15">
        <v>112</v>
      </c>
      <c r="CI1184" s="71"/>
      <c r="CJ1184" s="15">
        <v>47</v>
      </c>
      <c r="CM1184" s="15">
        <v>58</v>
      </c>
      <c r="CN1184" s="15">
        <v>72.25</v>
      </c>
      <c r="CO1184" s="15">
        <v>70.47</v>
      </c>
      <c r="CP1184" s="15">
        <v>177</v>
      </c>
      <c r="CQ1184" s="71"/>
      <c r="CR1184" s="71"/>
      <c r="CS1184" s="75"/>
      <c r="CT1184" s="75"/>
    </row>
    <row r="1185" spans="1:98">
      <c r="A1185" s="71">
        <v>41846</v>
      </c>
      <c r="B1185" s="16">
        <v>117.44</v>
      </c>
      <c r="C1185" s="16">
        <v>117.28</v>
      </c>
      <c r="D1185" s="71"/>
      <c r="G1185" s="71"/>
      <c r="I1185" s="16">
        <v>107.5</v>
      </c>
      <c r="K1185" s="16">
        <v>109</v>
      </c>
      <c r="L1185" s="71"/>
      <c r="M1185" s="71"/>
      <c r="N1185" s="15">
        <v>179</v>
      </c>
      <c r="O1185" s="15">
        <v>407.86</v>
      </c>
      <c r="P1185" s="15">
        <v>91.9</v>
      </c>
      <c r="Q1185" s="15">
        <v>48</v>
      </c>
      <c r="R1185" s="71"/>
      <c r="S1185" s="71"/>
      <c r="T1185" s="71"/>
      <c r="U1185" s="71"/>
      <c r="V1185" s="15">
        <v>365</v>
      </c>
      <c r="W1185" s="15">
        <v>174.79</v>
      </c>
      <c r="X1185" s="71"/>
      <c r="Y1185" s="71"/>
      <c r="Z1185" s="71"/>
      <c r="AA1185" s="71"/>
      <c r="AC1185" s="71"/>
      <c r="BE1185" s="71"/>
      <c r="BF1185" s="71"/>
      <c r="BH1185" s="15">
        <v>102.4</v>
      </c>
      <c r="BI1185" s="71"/>
      <c r="BN1185" s="15">
        <v>49</v>
      </c>
      <c r="BO1185" s="15">
        <v>67.67</v>
      </c>
      <c r="BQ1185" s="71"/>
      <c r="BT1185" s="15">
        <v>178.67</v>
      </c>
      <c r="BV1185" s="15">
        <v>141</v>
      </c>
      <c r="BW1185" s="15">
        <v>82</v>
      </c>
      <c r="BX1185" s="15">
        <v>74.33</v>
      </c>
      <c r="BZ1185" s="15">
        <v>96</v>
      </c>
      <c r="CA1185" s="71"/>
      <c r="CD1185" s="71"/>
      <c r="CE1185" s="71"/>
      <c r="CF1185" s="71"/>
      <c r="CG1185" s="71"/>
      <c r="CH1185" s="15">
        <v>106</v>
      </c>
      <c r="CI1185" s="71"/>
      <c r="CJ1185" s="15">
        <v>51</v>
      </c>
      <c r="CN1185" s="15">
        <v>73.5</v>
      </c>
      <c r="CP1185" s="15">
        <v>178</v>
      </c>
      <c r="CQ1185" s="71"/>
      <c r="CR1185" s="71"/>
      <c r="CS1185" s="75"/>
      <c r="CT1185" s="75"/>
    </row>
    <row r="1186" spans="1:98">
      <c r="A1186" s="71">
        <v>41853</v>
      </c>
      <c r="B1186" s="16">
        <v>117.58</v>
      </c>
      <c r="C1186" s="16">
        <v>117.41</v>
      </c>
      <c r="D1186" s="71"/>
      <c r="G1186" s="71"/>
      <c r="I1186" s="16">
        <v>106.2</v>
      </c>
      <c r="K1186" s="16">
        <v>107.21</v>
      </c>
      <c r="L1186" s="71"/>
      <c r="M1186" s="71"/>
      <c r="N1186" s="15">
        <v>174.35</v>
      </c>
      <c r="O1186" s="15">
        <v>405</v>
      </c>
      <c r="P1186" s="15">
        <v>90.44</v>
      </c>
      <c r="Q1186" s="15">
        <v>46.02</v>
      </c>
      <c r="R1186" s="71"/>
      <c r="S1186" s="71"/>
      <c r="T1186" s="71"/>
      <c r="U1186" s="71"/>
      <c r="V1186" s="15">
        <v>366</v>
      </c>
      <c r="W1186" s="15">
        <v>174.17</v>
      </c>
      <c r="X1186" s="71"/>
      <c r="Y1186" s="71"/>
      <c r="Z1186" s="71"/>
      <c r="AA1186" s="71"/>
      <c r="AC1186" s="71"/>
      <c r="AF1186" s="15">
        <v>124.76</v>
      </c>
      <c r="BE1186" s="71"/>
      <c r="BF1186" s="71"/>
      <c r="BG1186" s="15">
        <v>104.7</v>
      </c>
      <c r="BH1186" s="15">
        <v>102</v>
      </c>
      <c r="BI1186" s="71"/>
      <c r="BM1186" s="15">
        <v>45</v>
      </c>
      <c r="BN1186" s="15">
        <v>49</v>
      </c>
      <c r="BO1186" s="15">
        <v>65.64</v>
      </c>
      <c r="BP1186" s="15">
        <v>210.18</v>
      </c>
      <c r="BQ1186" s="71"/>
      <c r="BR1186" s="15">
        <v>322</v>
      </c>
      <c r="BT1186" s="15">
        <v>178</v>
      </c>
      <c r="BV1186" s="15">
        <v>139</v>
      </c>
      <c r="BX1186" s="15">
        <v>73.260000000000005</v>
      </c>
      <c r="BY1186" s="15">
        <v>136.66999999999999</v>
      </c>
      <c r="BZ1186" s="15">
        <v>94</v>
      </c>
      <c r="CA1186" s="71"/>
      <c r="CD1186" s="71"/>
      <c r="CE1186" s="71"/>
      <c r="CF1186" s="71"/>
      <c r="CG1186" s="71"/>
      <c r="CH1186" s="15">
        <v>107.9</v>
      </c>
      <c r="CI1186" s="71"/>
      <c r="CN1186" s="15">
        <v>71.349999999999994</v>
      </c>
      <c r="CO1186" s="15">
        <v>70</v>
      </c>
      <c r="CP1186" s="15">
        <v>179</v>
      </c>
      <c r="CQ1186" s="71"/>
      <c r="CR1186" s="71"/>
      <c r="CS1186" s="75"/>
      <c r="CT1186" s="75"/>
    </row>
    <row r="1187" spans="1:98">
      <c r="A1187" s="71">
        <v>41860</v>
      </c>
      <c r="B1187" s="16">
        <v>117.44</v>
      </c>
      <c r="C1187" s="16">
        <v>117.41</v>
      </c>
      <c r="D1187" s="71"/>
      <c r="G1187" s="71"/>
      <c r="I1187" s="16">
        <v>106.59</v>
      </c>
      <c r="K1187" s="16">
        <v>107.5</v>
      </c>
      <c r="L1187" s="71"/>
      <c r="M1187" s="71"/>
      <c r="N1187" s="15">
        <v>178.17</v>
      </c>
      <c r="O1187" s="15">
        <v>403.75</v>
      </c>
      <c r="P1187" s="15">
        <v>91.25</v>
      </c>
      <c r="Q1187" s="15">
        <v>44.79</v>
      </c>
      <c r="R1187" s="71"/>
      <c r="S1187" s="71"/>
      <c r="T1187" s="71"/>
      <c r="U1187" s="71"/>
      <c r="V1187" s="15">
        <v>367</v>
      </c>
      <c r="W1187" s="15">
        <v>174.74</v>
      </c>
      <c r="X1187" s="71"/>
      <c r="Y1187" s="71"/>
      <c r="Z1187" s="71"/>
      <c r="AA1187" s="71"/>
      <c r="AC1187" s="71"/>
      <c r="AD1187" s="15">
        <v>205</v>
      </c>
      <c r="AE1187" s="15">
        <v>113</v>
      </c>
      <c r="AF1187" s="15">
        <v>123</v>
      </c>
      <c r="BD1187" s="15">
        <v>400.05</v>
      </c>
      <c r="BE1187" s="71"/>
      <c r="BF1187" s="71"/>
      <c r="BG1187" s="15">
        <v>104.67</v>
      </c>
      <c r="BH1187" s="15">
        <v>101.84</v>
      </c>
      <c r="BI1187" s="71"/>
      <c r="BN1187" s="15">
        <v>47</v>
      </c>
      <c r="BO1187" s="15">
        <v>66.05</v>
      </c>
      <c r="BP1187" s="15">
        <v>209.91</v>
      </c>
      <c r="BQ1187" s="71"/>
      <c r="BR1187" s="15">
        <v>320</v>
      </c>
      <c r="BT1187" s="15">
        <v>177.25</v>
      </c>
      <c r="BV1187" s="15">
        <v>140</v>
      </c>
      <c r="BW1187" s="15">
        <v>82</v>
      </c>
      <c r="BX1187" s="15">
        <v>74.010000000000005</v>
      </c>
      <c r="BY1187" s="15">
        <v>132.72999999999999</v>
      </c>
      <c r="BZ1187" s="15">
        <v>95.32</v>
      </c>
      <c r="CA1187" s="71"/>
      <c r="CD1187" s="71"/>
      <c r="CE1187" s="71"/>
      <c r="CF1187" s="71"/>
      <c r="CG1187" s="71"/>
      <c r="CI1187" s="71"/>
      <c r="CN1187" s="15">
        <v>73</v>
      </c>
      <c r="CQ1187" s="71"/>
      <c r="CR1187" s="71"/>
      <c r="CS1187" s="75"/>
      <c r="CT1187" s="75"/>
    </row>
    <row r="1188" spans="1:98">
      <c r="A1188" s="71">
        <v>41867</v>
      </c>
      <c r="B1188" s="16">
        <v>118.14</v>
      </c>
      <c r="C1188" s="16">
        <v>117.79</v>
      </c>
      <c r="D1188" s="71"/>
      <c r="G1188" s="71"/>
      <c r="I1188" s="16">
        <v>106.36</v>
      </c>
      <c r="K1188" s="16">
        <v>106.57</v>
      </c>
      <c r="L1188" s="71"/>
      <c r="M1188" s="71"/>
      <c r="N1188" s="15">
        <v>173.59</v>
      </c>
      <c r="O1188" s="15">
        <v>405</v>
      </c>
      <c r="P1188" s="15">
        <v>91.4</v>
      </c>
      <c r="Q1188" s="15">
        <v>43.33</v>
      </c>
      <c r="R1188" s="71"/>
      <c r="S1188" s="71"/>
      <c r="T1188" s="71"/>
      <c r="U1188" s="71"/>
      <c r="V1188" s="15">
        <v>366.01</v>
      </c>
      <c r="W1188" s="15">
        <v>175.17</v>
      </c>
      <c r="X1188" s="71"/>
      <c r="Y1188" s="71"/>
      <c r="Z1188" s="71"/>
      <c r="AA1188" s="71"/>
      <c r="AC1188" s="71"/>
      <c r="AD1188" s="15">
        <v>205.4</v>
      </c>
      <c r="AF1188" s="15">
        <v>123</v>
      </c>
      <c r="BD1188" s="15">
        <v>400</v>
      </c>
      <c r="BE1188" s="71"/>
      <c r="BF1188" s="71"/>
      <c r="BH1188" s="15">
        <v>100.4</v>
      </c>
      <c r="BI1188" s="71"/>
      <c r="BM1188" s="15">
        <v>40</v>
      </c>
      <c r="BO1188" s="15">
        <v>66.06</v>
      </c>
      <c r="BQ1188" s="71"/>
      <c r="BR1188" s="15">
        <v>330</v>
      </c>
      <c r="BS1188" s="15">
        <v>355</v>
      </c>
      <c r="BT1188" s="15">
        <v>176.14</v>
      </c>
      <c r="BV1188" s="15">
        <v>138.41999999999999</v>
      </c>
      <c r="BW1188" s="15">
        <v>82</v>
      </c>
      <c r="BX1188" s="15">
        <v>76.77</v>
      </c>
      <c r="BY1188" s="15">
        <v>139.03</v>
      </c>
      <c r="BZ1188" s="15">
        <v>95.33</v>
      </c>
      <c r="CA1188" s="71"/>
      <c r="CD1188" s="71"/>
      <c r="CE1188" s="71"/>
      <c r="CF1188" s="71"/>
      <c r="CG1188" s="71"/>
      <c r="CH1188" s="15">
        <v>106.8</v>
      </c>
      <c r="CI1188" s="71"/>
      <c r="CJ1188" s="15">
        <v>40</v>
      </c>
      <c r="CM1188" s="15">
        <v>50</v>
      </c>
      <c r="CN1188" s="15">
        <v>74</v>
      </c>
      <c r="CO1188" s="15">
        <v>68</v>
      </c>
      <c r="CQ1188" s="71"/>
      <c r="CR1188" s="71"/>
      <c r="CS1188" s="75"/>
      <c r="CT1188" s="75"/>
    </row>
    <row r="1189" spans="1:98">
      <c r="A1189" s="71">
        <v>41874</v>
      </c>
      <c r="B1189" s="16">
        <v>120.48</v>
      </c>
      <c r="C1189" s="16">
        <v>120.57</v>
      </c>
      <c r="D1189" s="71"/>
      <c r="G1189" s="71"/>
      <c r="I1189" s="16">
        <v>111.57</v>
      </c>
      <c r="K1189" s="16">
        <v>109.5</v>
      </c>
      <c r="L1189" s="71"/>
      <c r="M1189" s="71"/>
      <c r="N1189" s="15">
        <v>175.3</v>
      </c>
      <c r="O1189" s="15">
        <v>408.38</v>
      </c>
      <c r="P1189" s="15">
        <v>90.9</v>
      </c>
      <c r="Q1189" s="15">
        <v>40.11</v>
      </c>
      <c r="R1189" s="71"/>
      <c r="S1189" s="71"/>
      <c r="T1189" s="71"/>
      <c r="U1189" s="71"/>
      <c r="V1189" s="15">
        <v>366.18</v>
      </c>
      <c r="W1189" s="15">
        <v>175.9</v>
      </c>
      <c r="X1189" s="71"/>
      <c r="Y1189" s="71"/>
      <c r="Z1189" s="71"/>
      <c r="AA1189" s="71"/>
      <c r="AC1189" s="71"/>
      <c r="AD1189" s="15">
        <v>205</v>
      </c>
      <c r="BE1189" s="71"/>
      <c r="BF1189" s="71"/>
      <c r="BG1189" s="15">
        <v>104</v>
      </c>
      <c r="BH1189" s="15">
        <v>93.2</v>
      </c>
      <c r="BI1189" s="71"/>
      <c r="BN1189" s="15">
        <v>44</v>
      </c>
      <c r="BO1189" s="15">
        <v>66.47</v>
      </c>
      <c r="BP1189" s="15">
        <v>209</v>
      </c>
      <c r="BQ1189" s="71"/>
      <c r="BR1189" s="15">
        <v>320</v>
      </c>
      <c r="BT1189" s="15">
        <v>177.88</v>
      </c>
      <c r="BW1189" s="15">
        <v>82</v>
      </c>
      <c r="BX1189" s="15">
        <v>76.86</v>
      </c>
      <c r="BY1189" s="15">
        <v>137</v>
      </c>
      <c r="CA1189" s="71"/>
      <c r="CD1189" s="71"/>
      <c r="CE1189" s="71"/>
      <c r="CF1189" s="71"/>
      <c r="CG1189" s="71"/>
      <c r="CH1189" s="15">
        <v>114</v>
      </c>
      <c r="CI1189" s="71"/>
      <c r="CJ1189" s="15">
        <v>35</v>
      </c>
      <c r="CN1189" s="15">
        <v>75</v>
      </c>
      <c r="CO1189" s="15">
        <v>97</v>
      </c>
      <c r="CP1189" s="15">
        <v>178</v>
      </c>
      <c r="CQ1189" s="71"/>
      <c r="CR1189" s="71"/>
      <c r="CS1189" s="75"/>
      <c r="CT1189" s="75"/>
    </row>
    <row r="1190" spans="1:98">
      <c r="A1190" s="71">
        <v>41881</v>
      </c>
      <c r="B1190" s="16">
        <v>120.21</v>
      </c>
      <c r="C1190" s="16">
        <v>120.27</v>
      </c>
      <c r="D1190" s="71"/>
      <c r="G1190" s="71"/>
      <c r="I1190" s="16">
        <v>112.02</v>
      </c>
      <c r="K1190" s="16">
        <v>111.53</v>
      </c>
      <c r="L1190" s="71"/>
      <c r="M1190" s="71"/>
      <c r="N1190" s="15">
        <v>177.42</v>
      </c>
      <c r="O1190" s="15">
        <v>406.54</v>
      </c>
      <c r="P1190" s="15">
        <v>90.56</v>
      </c>
      <c r="Q1190" s="15">
        <v>37.67</v>
      </c>
      <c r="R1190" s="71"/>
      <c r="S1190" s="71"/>
      <c r="T1190" s="71"/>
      <c r="U1190" s="71"/>
      <c r="V1190" s="15">
        <v>366.02</v>
      </c>
      <c r="W1190" s="15">
        <v>176.38</v>
      </c>
      <c r="X1190" s="71"/>
      <c r="Y1190" s="71"/>
      <c r="Z1190" s="71"/>
      <c r="AA1190" s="71"/>
      <c r="AC1190" s="71"/>
      <c r="AD1190" s="15">
        <v>205</v>
      </c>
      <c r="AF1190" s="11"/>
      <c r="AG1190" s="11"/>
      <c r="AH1190" s="11"/>
      <c r="BD1190" s="15">
        <v>400</v>
      </c>
      <c r="BE1190" s="71"/>
      <c r="BF1190" s="71"/>
      <c r="BG1190" s="15">
        <v>106.2</v>
      </c>
      <c r="BH1190" s="15">
        <v>101.72</v>
      </c>
      <c r="BI1190" s="71"/>
      <c r="BN1190" s="15">
        <v>43.11</v>
      </c>
      <c r="BO1190" s="15">
        <v>68.010000000000005</v>
      </c>
      <c r="BP1190" s="15">
        <v>210.33</v>
      </c>
      <c r="BQ1190" s="71"/>
      <c r="BR1190" s="15">
        <v>320</v>
      </c>
      <c r="BT1190" s="15">
        <v>172.96</v>
      </c>
      <c r="BV1190" s="15">
        <v>142.81</v>
      </c>
      <c r="BW1190" s="15">
        <v>81.5</v>
      </c>
      <c r="BX1190" s="15">
        <v>76.95</v>
      </c>
      <c r="BZ1190" s="15">
        <v>92.75</v>
      </c>
      <c r="CA1190" s="71"/>
      <c r="CD1190" s="71"/>
      <c r="CE1190" s="71"/>
      <c r="CF1190" s="71"/>
      <c r="CG1190" s="71"/>
      <c r="CH1190" s="15">
        <v>108.26</v>
      </c>
      <c r="CI1190" s="71"/>
      <c r="CJ1190" s="15">
        <v>35</v>
      </c>
      <c r="CN1190" s="15">
        <v>79</v>
      </c>
      <c r="CO1190" s="15">
        <v>90.89</v>
      </c>
      <c r="CP1190" s="15">
        <v>170</v>
      </c>
      <c r="CQ1190" s="71"/>
      <c r="CR1190" s="71"/>
      <c r="CS1190" s="75"/>
      <c r="CT1190" s="75"/>
    </row>
    <row r="1191" spans="1:98">
      <c r="A1191" s="71">
        <v>41888</v>
      </c>
      <c r="B1191" s="16">
        <v>122.46</v>
      </c>
      <c r="C1191" s="16">
        <v>121.92</v>
      </c>
      <c r="D1191" s="71"/>
      <c r="G1191" s="71"/>
      <c r="I1191" s="16">
        <v>111.65</v>
      </c>
      <c r="K1191" s="16">
        <v>111.16</v>
      </c>
      <c r="L1191" s="71"/>
      <c r="M1191" s="71"/>
      <c r="N1191" s="15">
        <v>179</v>
      </c>
      <c r="O1191" s="15">
        <v>405.6</v>
      </c>
      <c r="P1191" s="15">
        <v>92.54</v>
      </c>
      <c r="Q1191" s="15">
        <v>36.35</v>
      </c>
      <c r="R1191" s="71"/>
      <c r="S1191" s="71"/>
      <c r="T1191" s="71"/>
      <c r="U1191" s="71"/>
      <c r="W1191" s="15">
        <v>175</v>
      </c>
      <c r="X1191" s="71"/>
      <c r="Y1191" s="71"/>
      <c r="Z1191" s="71"/>
      <c r="AA1191" s="71"/>
      <c r="AC1191" s="71"/>
      <c r="AD1191" s="15">
        <v>207</v>
      </c>
      <c r="BE1191" s="71"/>
      <c r="BF1191" s="71"/>
      <c r="BH1191" s="15">
        <v>102.79</v>
      </c>
      <c r="BI1191" s="71"/>
      <c r="BM1191" s="15">
        <v>32.5</v>
      </c>
      <c r="BO1191" s="15">
        <v>70.81</v>
      </c>
      <c r="BP1191" s="15">
        <v>213</v>
      </c>
      <c r="BQ1191" s="71"/>
      <c r="BT1191" s="15">
        <v>175</v>
      </c>
      <c r="BX1191" s="15">
        <v>78.010000000000005</v>
      </c>
      <c r="BY1191" s="15">
        <v>134</v>
      </c>
      <c r="BZ1191" s="15">
        <v>96</v>
      </c>
      <c r="CA1191" s="71"/>
      <c r="CD1191" s="71"/>
      <c r="CE1191" s="71"/>
      <c r="CF1191" s="71"/>
      <c r="CG1191" s="71"/>
      <c r="CI1191" s="71"/>
      <c r="CM1191" s="15">
        <v>57</v>
      </c>
      <c r="CQ1191" s="71"/>
      <c r="CR1191" s="71"/>
      <c r="CS1191" s="75"/>
      <c r="CT1191" s="75"/>
    </row>
    <row r="1192" spans="1:98">
      <c r="A1192" s="71">
        <v>41895</v>
      </c>
      <c r="B1192" s="16">
        <v>123.53</v>
      </c>
      <c r="C1192" s="16">
        <v>123.35</v>
      </c>
      <c r="D1192" s="71"/>
      <c r="G1192" s="71"/>
      <c r="I1192" s="16">
        <v>110.79</v>
      </c>
      <c r="K1192" s="16">
        <v>109.18</v>
      </c>
      <c r="L1192" s="71"/>
      <c r="M1192" s="71"/>
      <c r="N1192" s="15">
        <v>176.5</v>
      </c>
      <c r="O1192" s="15">
        <v>403.03</v>
      </c>
      <c r="P1192" s="15">
        <v>93.25</v>
      </c>
      <c r="Q1192" s="15">
        <v>32.29</v>
      </c>
      <c r="R1192" s="71"/>
      <c r="S1192" s="71"/>
      <c r="T1192" s="71"/>
      <c r="U1192" s="71"/>
      <c r="V1192" s="15">
        <v>366.5</v>
      </c>
      <c r="W1192" s="15">
        <v>175.98</v>
      </c>
      <c r="X1192" s="71"/>
      <c r="Y1192" s="71"/>
      <c r="Z1192" s="71"/>
      <c r="AA1192" s="71"/>
      <c r="AC1192" s="71"/>
      <c r="AD1192" s="15">
        <v>205</v>
      </c>
      <c r="AF1192" s="15">
        <v>124</v>
      </c>
      <c r="BD1192" s="15">
        <v>400</v>
      </c>
      <c r="BE1192" s="71"/>
      <c r="BF1192" s="71"/>
      <c r="BG1192" s="15">
        <v>103.67</v>
      </c>
      <c r="BH1192" s="15">
        <v>103.11</v>
      </c>
      <c r="BI1192" s="71"/>
      <c r="BM1192" s="15">
        <v>33</v>
      </c>
      <c r="BN1192" s="15">
        <v>43.7</v>
      </c>
      <c r="BO1192" s="15">
        <v>71.8</v>
      </c>
      <c r="BP1192" s="15">
        <v>209.69</v>
      </c>
      <c r="BQ1192" s="71"/>
      <c r="BT1192" s="15">
        <v>174.15</v>
      </c>
      <c r="BW1192" s="15">
        <v>82.64</v>
      </c>
      <c r="BX1192" s="15">
        <v>78.739999999999995</v>
      </c>
      <c r="BY1192" s="15">
        <v>140.02000000000001</v>
      </c>
      <c r="BZ1192" s="15">
        <v>96.04</v>
      </c>
      <c r="CA1192" s="71"/>
      <c r="CD1192" s="71"/>
      <c r="CE1192" s="71"/>
      <c r="CF1192" s="71"/>
      <c r="CG1192" s="71"/>
      <c r="CH1192" s="15">
        <v>118.5</v>
      </c>
      <c r="CI1192" s="71"/>
      <c r="CJ1192" s="15">
        <v>36</v>
      </c>
      <c r="CM1192" s="15">
        <v>56.27</v>
      </c>
      <c r="CN1192" s="15">
        <v>79</v>
      </c>
      <c r="CO1192" s="15">
        <v>97.74</v>
      </c>
      <c r="CP1192" s="15">
        <v>174.83</v>
      </c>
      <c r="CQ1192" s="71"/>
      <c r="CR1192" s="71"/>
      <c r="CS1192" s="75"/>
      <c r="CT1192" s="75"/>
    </row>
    <row r="1193" spans="1:98">
      <c r="A1193" s="71">
        <v>41902</v>
      </c>
      <c r="B1193" s="16">
        <v>120.01</v>
      </c>
      <c r="C1193" s="16">
        <v>124.36</v>
      </c>
      <c r="D1193" s="71"/>
      <c r="G1193" s="71"/>
      <c r="I1193" s="16">
        <v>114.39</v>
      </c>
      <c r="K1193" s="16">
        <v>113.6</v>
      </c>
      <c r="L1193" s="71"/>
      <c r="M1193" s="71"/>
      <c r="N1193" s="15">
        <v>176.5</v>
      </c>
      <c r="O1193" s="15">
        <v>404.15</v>
      </c>
      <c r="P1193" s="15">
        <v>94.95</v>
      </c>
      <c r="Q1193" s="15">
        <v>32.82</v>
      </c>
      <c r="R1193" s="71"/>
      <c r="S1193" s="71"/>
      <c r="T1193" s="71"/>
      <c r="U1193" s="71"/>
      <c r="V1193" s="15">
        <v>367.5</v>
      </c>
      <c r="W1193" s="15">
        <v>175.68</v>
      </c>
      <c r="X1193" s="71"/>
      <c r="Y1193" s="71"/>
      <c r="Z1193" s="71"/>
      <c r="AA1193" s="71"/>
      <c r="AC1193" s="71"/>
      <c r="AD1193" s="15">
        <v>203.24</v>
      </c>
      <c r="AE1193" s="15">
        <v>117</v>
      </c>
      <c r="AF1193" s="15">
        <v>126.17</v>
      </c>
      <c r="BD1193" s="15">
        <v>399.5</v>
      </c>
      <c r="BE1193" s="71"/>
      <c r="BF1193" s="71"/>
      <c r="BG1193" s="15">
        <v>109.14</v>
      </c>
      <c r="BH1193" s="15">
        <v>106.1</v>
      </c>
      <c r="BI1193" s="71"/>
      <c r="BM1193" s="15">
        <v>31.14</v>
      </c>
      <c r="BN1193" s="15">
        <v>44</v>
      </c>
      <c r="BO1193" s="15">
        <v>76.81</v>
      </c>
      <c r="BP1193" s="15">
        <v>216.76</v>
      </c>
      <c r="BQ1193" s="71"/>
      <c r="BR1193" s="15">
        <v>330</v>
      </c>
      <c r="BT1193" s="15">
        <v>174.54</v>
      </c>
      <c r="BW1193" s="15">
        <v>82</v>
      </c>
      <c r="BX1193" s="15">
        <v>79.06</v>
      </c>
      <c r="BY1193" s="15">
        <v>152.59</v>
      </c>
      <c r="BZ1193" s="15">
        <v>94.4</v>
      </c>
      <c r="CA1193" s="71"/>
      <c r="CD1193" s="71"/>
      <c r="CE1193" s="71"/>
      <c r="CF1193" s="71"/>
      <c r="CG1193" s="71"/>
      <c r="CH1193" s="15">
        <v>105</v>
      </c>
      <c r="CI1193" s="71"/>
      <c r="CM1193" s="15">
        <v>57</v>
      </c>
      <c r="CN1193" s="15">
        <v>79</v>
      </c>
      <c r="CO1193" s="15">
        <v>98</v>
      </c>
      <c r="CQ1193" s="71"/>
      <c r="CR1193" s="71"/>
      <c r="CS1193" s="75"/>
      <c r="CT1193" s="75"/>
    </row>
    <row r="1194" spans="1:98">
      <c r="A1194" s="71">
        <v>41909</v>
      </c>
      <c r="B1194" s="16">
        <v>125.45</v>
      </c>
      <c r="C1194" s="16">
        <v>123.96</v>
      </c>
      <c r="D1194" s="71"/>
      <c r="G1194" s="71"/>
      <c r="I1194" s="16">
        <v>113.88</v>
      </c>
      <c r="K1194" s="16">
        <v>111.5</v>
      </c>
      <c r="L1194" s="71"/>
      <c r="M1194" s="71"/>
      <c r="N1194" s="15">
        <v>177.67</v>
      </c>
      <c r="O1194" s="15">
        <v>403.28</v>
      </c>
      <c r="P1194" s="15">
        <v>98.52</v>
      </c>
      <c r="Q1194" s="15">
        <v>30.51</v>
      </c>
      <c r="R1194" s="71"/>
      <c r="S1194" s="71"/>
      <c r="T1194" s="71"/>
      <c r="U1194" s="71"/>
      <c r="V1194" s="15">
        <v>366.63</v>
      </c>
      <c r="W1194" s="15">
        <v>176.76</v>
      </c>
      <c r="X1194" s="71"/>
      <c r="Y1194" s="71"/>
      <c r="Z1194" s="71"/>
      <c r="AA1194" s="71"/>
      <c r="AC1194" s="71"/>
      <c r="AE1194" s="15">
        <v>117</v>
      </c>
      <c r="AF1194" s="15">
        <v>127</v>
      </c>
      <c r="BE1194" s="71"/>
      <c r="BF1194" s="71"/>
      <c r="BG1194" s="15">
        <v>106.5</v>
      </c>
      <c r="BH1194" s="15">
        <v>107.74</v>
      </c>
      <c r="BI1194" s="71"/>
      <c r="BM1194" s="15">
        <v>28.46</v>
      </c>
      <c r="BO1194" s="15">
        <v>81.099999999999994</v>
      </c>
      <c r="BQ1194" s="71"/>
      <c r="BT1194" s="15">
        <v>176.35</v>
      </c>
      <c r="BW1194" s="15">
        <v>82</v>
      </c>
      <c r="BX1194" s="15">
        <v>81.010000000000005</v>
      </c>
      <c r="BY1194" s="15">
        <v>138</v>
      </c>
      <c r="BZ1194" s="15">
        <v>95.21</v>
      </c>
      <c r="CA1194" s="71"/>
      <c r="CD1194" s="71"/>
      <c r="CE1194" s="71"/>
      <c r="CF1194" s="71"/>
      <c r="CG1194" s="71"/>
      <c r="CH1194" s="15">
        <v>128</v>
      </c>
      <c r="CI1194" s="71"/>
      <c r="CN1194" s="15">
        <v>92</v>
      </c>
      <c r="CP1194" s="15">
        <v>176</v>
      </c>
      <c r="CQ1194" s="71"/>
      <c r="CR1194" s="71"/>
      <c r="CS1194" s="75"/>
      <c r="CT1194" s="75"/>
    </row>
    <row r="1195" spans="1:98">
      <c r="A1195" s="71">
        <v>41916</v>
      </c>
      <c r="B1195" s="16">
        <v>121.83</v>
      </c>
      <c r="C1195" s="16">
        <v>124.01</v>
      </c>
      <c r="D1195" s="71"/>
      <c r="G1195" s="71"/>
      <c r="I1195" s="16">
        <v>116.5</v>
      </c>
      <c r="K1195" s="16">
        <v>115.74</v>
      </c>
      <c r="L1195" s="71"/>
      <c r="M1195" s="71"/>
      <c r="N1195" s="15">
        <v>174.29</v>
      </c>
      <c r="O1195" s="15">
        <v>402.28</v>
      </c>
      <c r="P1195" s="15">
        <v>102.66</v>
      </c>
      <c r="Q1195" s="15">
        <v>29.87</v>
      </c>
      <c r="R1195" s="71"/>
      <c r="S1195" s="71"/>
      <c r="T1195" s="71"/>
      <c r="U1195" s="71"/>
      <c r="V1195" s="15">
        <v>367</v>
      </c>
      <c r="W1195" s="15">
        <v>174.87</v>
      </c>
      <c r="X1195" s="71"/>
      <c r="Y1195" s="71"/>
      <c r="Z1195" s="71"/>
      <c r="AA1195" s="71"/>
      <c r="AC1195" s="71"/>
      <c r="BD1195" s="15">
        <v>405</v>
      </c>
      <c r="BE1195" s="71"/>
      <c r="BF1195" s="71"/>
      <c r="BG1195" s="15">
        <v>111</v>
      </c>
      <c r="BH1195" s="15">
        <v>108.4</v>
      </c>
      <c r="BI1195" s="71"/>
      <c r="BM1195" s="15">
        <v>28</v>
      </c>
      <c r="BN1195" s="15">
        <v>44.8</v>
      </c>
      <c r="BO1195" s="15">
        <v>86.65</v>
      </c>
      <c r="BP1195" s="15">
        <v>218</v>
      </c>
      <c r="BQ1195" s="71"/>
      <c r="BS1195" s="15">
        <v>355</v>
      </c>
      <c r="BT1195" s="15">
        <v>175.66</v>
      </c>
      <c r="BW1195" s="15">
        <v>82</v>
      </c>
      <c r="BX1195" s="15">
        <v>85.07</v>
      </c>
      <c r="BY1195" s="15">
        <v>140</v>
      </c>
      <c r="BZ1195" s="15">
        <v>96</v>
      </c>
      <c r="CA1195" s="71"/>
      <c r="CD1195" s="71"/>
      <c r="CE1195" s="71"/>
      <c r="CF1195" s="71"/>
      <c r="CG1195" s="71"/>
      <c r="CI1195" s="71"/>
      <c r="CP1195" s="15">
        <v>173</v>
      </c>
      <c r="CQ1195" s="71"/>
      <c r="CR1195" s="71"/>
      <c r="CS1195" s="75"/>
      <c r="CT1195" s="75"/>
    </row>
    <row r="1196" spans="1:98">
      <c r="A1196" s="71">
        <v>41923</v>
      </c>
      <c r="B1196" s="16">
        <v>125.83</v>
      </c>
      <c r="C1196" s="16">
        <v>124.3</v>
      </c>
      <c r="D1196" s="71"/>
      <c r="G1196" s="71"/>
      <c r="I1196" s="16">
        <v>119</v>
      </c>
      <c r="K1196" s="16">
        <v>113.83</v>
      </c>
      <c r="L1196" s="71"/>
      <c r="M1196" s="71"/>
      <c r="N1196" s="15">
        <v>178.14</v>
      </c>
      <c r="O1196" s="15">
        <v>403.01</v>
      </c>
      <c r="P1196" s="15">
        <v>102.74</v>
      </c>
      <c r="Q1196" s="15">
        <v>29.41</v>
      </c>
      <c r="R1196" s="71"/>
      <c r="S1196" s="71"/>
      <c r="T1196" s="71"/>
      <c r="U1196" s="71"/>
      <c r="V1196" s="15">
        <v>365.38</v>
      </c>
      <c r="W1196" s="15">
        <v>175.16</v>
      </c>
      <c r="X1196" s="71"/>
      <c r="Y1196" s="71"/>
      <c r="Z1196" s="71"/>
      <c r="AA1196" s="71"/>
      <c r="AC1196" s="71"/>
      <c r="AD1196" s="15">
        <v>203</v>
      </c>
      <c r="AF1196" s="15">
        <v>129</v>
      </c>
      <c r="BD1196" s="15">
        <v>384.25</v>
      </c>
      <c r="BE1196" s="71"/>
      <c r="BF1196" s="71"/>
      <c r="BG1196" s="15">
        <v>111.91</v>
      </c>
      <c r="BH1196" s="15">
        <v>110</v>
      </c>
      <c r="BI1196" s="71"/>
      <c r="BM1196" s="15">
        <v>30.5</v>
      </c>
      <c r="BN1196" s="15">
        <v>44</v>
      </c>
      <c r="BO1196" s="15">
        <v>87.51</v>
      </c>
      <c r="BP1196" s="15">
        <v>218.86</v>
      </c>
      <c r="BQ1196" s="71"/>
      <c r="BR1196" s="15">
        <v>326</v>
      </c>
      <c r="BS1196" s="15">
        <v>358.33</v>
      </c>
      <c r="BT1196" s="15">
        <v>175</v>
      </c>
      <c r="BV1196" s="15">
        <v>140</v>
      </c>
      <c r="BW1196" s="15">
        <v>82</v>
      </c>
      <c r="BX1196" s="15">
        <v>85.46</v>
      </c>
      <c r="CA1196" s="71"/>
      <c r="CD1196" s="71"/>
      <c r="CE1196" s="71"/>
      <c r="CF1196" s="71"/>
      <c r="CG1196" s="71"/>
      <c r="CH1196" s="15">
        <v>127</v>
      </c>
      <c r="CI1196" s="71"/>
      <c r="CQ1196" s="71"/>
      <c r="CR1196" s="71"/>
      <c r="CS1196" s="75"/>
      <c r="CT1196" s="75"/>
    </row>
    <row r="1197" spans="1:98">
      <c r="A1197" s="71">
        <v>41930</v>
      </c>
      <c r="B1197" s="16">
        <v>127.9</v>
      </c>
      <c r="C1197" s="16">
        <v>126.59</v>
      </c>
      <c r="D1197" s="71"/>
      <c r="G1197" s="71"/>
      <c r="I1197" s="16">
        <v>115.5</v>
      </c>
      <c r="K1197" s="16">
        <v>116.5</v>
      </c>
      <c r="L1197" s="71"/>
      <c r="M1197" s="71"/>
      <c r="N1197" s="15">
        <v>174.35</v>
      </c>
      <c r="O1197" s="15">
        <v>394.9</v>
      </c>
      <c r="P1197" s="15">
        <v>102</v>
      </c>
      <c r="Q1197" s="15">
        <v>27.84</v>
      </c>
      <c r="R1197" s="71"/>
      <c r="S1197" s="71"/>
      <c r="T1197" s="71"/>
      <c r="U1197" s="71"/>
      <c r="W1197" s="15">
        <v>174.43</v>
      </c>
      <c r="X1197" s="71"/>
      <c r="Y1197" s="71"/>
      <c r="Z1197" s="71"/>
      <c r="AA1197" s="71"/>
      <c r="AC1197" s="71"/>
      <c r="AE1197" s="15">
        <v>117</v>
      </c>
      <c r="AF1197" s="15">
        <v>129</v>
      </c>
      <c r="BE1197" s="71"/>
      <c r="BF1197" s="71"/>
      <c r="BG1197" s="15">
        <v>113</v>
      </c>
      <c r="BH1197" s="15">
        <v>111.81</v>
      </c>
      <c r="BI1197" s="71"/>
      <c r="BM1197" s="15">
        <v>23</v>
      </c>
      <c r="BO1197" s="15">
        <v>84.68</v>
      </c>
      <c r="BP1197" s="15">
        <v>220</v>
      </c>
      <c r="BQ1197" s="71"/>
      <c r="BR1197" s="15">
        <v>320</v>
      </c>
      <c r="BT1197" s="15">
        <v>175</v>
      </c>
      <c r="BW1197" s="15">
        <v>82</v>
      </c>
      <c r="BX1197" s="15">
        <v>87</v>
      </c>
      <c r="BY1197" s="15">
        <v>157.21</v>
      </c>
      <c r="BZ1197" s="15">
        <v>97.97</v>
      </c>
      <c r="CA1197" s="71"/>
      <c r="CD1197" s="71"/>
      <c r="CE1197" s="71"/>
      <c r="CF1197" s="71"/>
      <c r="CG1197" s="71"/>
      <c r="CH1197" s="15">
        <v>125</v>
      </c>
      <c r="CI1197" s="71"/>
      <c r="CJ1197" s="15">
        <v>28</v>
      </c>
      <c r="CM1197" s="15">
        <v>56</v>
      </c>
      <c r="CQ1197" s="71"/>
      <c r="CR1197" s="71"/>
      <c r="CS1197" s="75"/>
      <c r="CT1197" s="75"/>
    </row>
    <row r="1198" spans="1:98">
      <c r="A1198" s="71">
        <v>41937</v>
      </c>
      <c r="B1198" s="16">
        <v>135.28</v>
      </c>
      <c r="C1198" s="16">
        <v>135.49</v>
      </c>
      <c r="D1198" s="71"/>
      <c r="G1198" s="71"/>
      <c r="I1198" s="16">
        <v>118.18</v>
      </c>
      <c r="K1198" s="16">
        <v>117.97</v>
      </c>
      <c r="L1198" s="71"/>
      <c r="M1198" s="71"/>
      <c r="N1198" s="15">
        <v>178</v>
      </c>
      <c r="O1198" s="15">
        <v>391.91</v>
      </c>
      <c r="P1198" s="15">
        <v>102.9</v>
      </c>
      <c r="Q1198" s="15">
        <v>26.56</v>
      </c>
      <c r="R1198" s="71"/>
      <c r="S1198" s="71"/>
      <c r="T1198" s="71"/>
      <c r="U1198" s="71"/>
      <c r="V1198" s="15">
        <v>365.54</v>
      </c>
      <c r="W1198" s="15">
        <v>175.39</v>
      </c>
      <c r="X1198" s="71"/>
      <c r="Y1198" s="71"/>
      <c r="Z1198" s="71"/>
      <c r="AA1198" s="71"/>
      <c r="AC1198" s="71"/>
      <c r="AD1198" s="15">
        <v>201</v>
      </c>
      <c r="AF1198" s="15">
        <v>130</v>
      </c>
      <c r="BD1198" s="15">
        <v>400</v>
      </c>
      <c r="BE1198" s="71"/>
      <c r="BF1198" s="71"/>
      <c r="BG1198" s="15">
        <v>114.33</v>
      </c>
      <c r="BH1198" s="15">
        <v>112.99</v>
      </c>
      <c r="BI1198" s="71"/>
      <c r="BM1198" s="15">
        <v>28</v>
      </c>
      <c r="BN1198" s="15">
        <v>44.49</v>
      </c>
      <c r="BO1198" s="15">
        <v>84.87</v>
      </c>
      <c r="BP1198" s="15">
        <v>220</v>
      </c>
      <c r="BQ1198" s="71"/>
      <c r="BR1198" s="15">
        <v>320</v>
      </c>
      <c r="BS1198" s="15">
        <v>355</v>
      </c>
      <c r="BT1198" s="15">
        <v>175</v>
      </c>
      <c r="BV1198" s="15">
        <v>140</v>
      </c>
      <c r="BW1198" s="15">
        <v>83</v>
      </c>
      <c r="BX1198" s="15">
        <v>86.4</v>
      </c>
      <c r="BY1198" s="15">
        <v>160.88999999999999</v>
      </c>
      <c r="BZ1198" s="15">
        <v>97.78</v>
      </c>
      <c r="CA1198" s="71"/>
      <c r="CD1198" s="71"/>
      <c r="CE1198" s="71"/>
      <c r="CF1198" s="71"/>
      <c r="CG1198" s="71"/>
      <c r="CI1198" s="71"/>
      <c r="CJ1198" s="15">
        <v>27</v>
      </c>
      <c r="CM1198" s="15">
        <v>56.2</v>
      </c>
      <c r="CN1198" s="15">
        <v>87</v>
      </c>
      <c r="CP1198" s="15">
        <v>172.33</v>
      </c>
      <c r="CQ1198" s="71"/>
      <c r="CR1198" s="71"/>
      <c r="CS1198" s="75"/>
      <c r="CT1198" s="75"/>
    </row>
    <row r="1199" spans="1:98">
      <c r="A1199" s="71">
        <v>41944</v>
      </c>
      <c r="B1199" s="16">
        <v>135.97</v>
      </c>
      <c r="C1199" s="16">
        <v>136.09</v>
      </c>
      <c r="D1199" s="71"/>
      <c r="G1199" s="71"/>
      <c r="I1199" s="16">
        <v>118.71</v>
      </c>
      <c r="K1199" s="16">
        <v>121.3</v>
      </c>
      <c r="L1199" s="71"/>
      <c r="M1199" s="71"/>
      <c r="N1199" s="15">
        <v>183.93</v>
      </c>
      <c r="O1199" s="15">
        <v>392.01</v>
      </c>
      <c r="P1199" s="15">
        <v>102.46</v>
      </c>
      <c r="Q1199" s="15">
        <v>25.84</v>
      </c>
      <c r="R1199" s="71"/>
      <c r="S1199" s="71"/>
      <c r="T1199" s="71"/>
      <c r="U1199" s="71"/>
      <c r="V1199" s="15">
        <v>366</v>
      </c>
      <c r="W1199" s="15">
        <v>176.13</v>
      </c>
      <c r="X1199" s="71"/>
      <c r="Y1199" s="71"/>
      <c r="Z1199" s="71"/>
      <c r="AA1199" s="71"/>
      <c r="AC1199" s="71"/>
      <c r="AD1199" s="15">
        <v>188</v>
      </c>
      <c r="AF1199" s="15">
        <v>129.97999999999999</v>
      </c>
      <c r="BD1199" s="15">
        <v>400</v>
      </c>
      <c r="BE1199" s="71"/>
      <c r="BF1199" s="71"/>
      <c r="BG1199" s="15">
        <v>116.51</v>
      </c>
      <c r="BH1199" s="15">
        <v>113</v>
      </c>
      <c r="BI1199" s="71"/>
      <c r="BM1199" s="15">
        <v>27</v>
      </c>
      <c r="BN1199" s="15">
        <v>45.74</v>
      </c>
      <c r="BO1199" s="15">
        <v>84.67</v>
      </c>
      <c r="BP1199" s="15">
        <v>219.07</v>
      </c>
      <c r="BQ1199" s="71"/>
      <c r="BR1199" s="15">
        <v>320</v>
      </c>
      <c r="BS1199" s="15">
        <v>356</v>
      </c>
      <c r="BT1199" s="15">
        <v>175.29</v>
      </c>
      <c r="BV1199" s="15">
        <v>141</v>
      </c>
      <c r="BW1199" s="15">
        <v>84.29</v>
      </c>
      <c r="BX1199" s="15">
        <v>87.46</v>
      </c>
      <c r="BY1199" s="15">
        <v>174.46</v>
      </c>
      <c r="BZ1199" s="15">
        <v>98.09</v>
      </c>
      <c r="CA1199" s="71"/>
      <c r="CD1199" s="71"/>
      <c r="CE1199" s="71"/>
      <c r="CF1199" s="71"/>
      <c r="CG1199" s="71"/>
      <c r="CH1199" s="15">
        <v>121.13</v>
      </c>
      <c r="CI1199" s="71"/>
      <c r="CM1199" s="15">
        <v>59</v>
      </c>
      <c r="CQ1199" s="71"/>
      <c r="CR1199" s="71"/>
      <c r="CS1199" s="75"/>
      <c r="CT1199" s="75"/>
    </row>
    <row r="1200" spans="1:98">
      <c r="A1200" s="71">
        <v>41951</v>
      </c>
      <c r="B1200" s="16">
        <v>135.84</v>
      </c>
      <c r="C1200" s="16">
        <v>135.86000000000001</v>
      </c>
      <c r="D1200" s="71"/>
      <c r="G1200" s="71"/>
      <c r="I1200" s="16">
        <v>124</v>
      </c>
      <c r="K1200" s="16">
        <v>124</v>
      </c>
      <c r="L1200" s="71"/>
      <c r="M1200" s="71"/>
      <c r="N1200" s="15">
        <v>181.43</v>
      </c>
      <c r="O1200" s="15">
        <v>390.22</v>
      </c>
      <c r="P1200" s="15">
        <v>101.68</v>
      </c>
      <c r="Q1200" s="15">
        <v>24.72</v>
      </c>
      <c r="R1200" s="71"/>
      <c r="S1200" s="71"/>
      <c r="T1200" s="71"/>
      <c r="U1200" s="71"/>
      <c r="V1200" s="15">
        <v>365</v>
      </c>
      <c r="W1200" s="15">
        <v>176.71</v>
      </c>
      <c r="X1200" s="71"/>
      <c r="Y1200" s="71"/>
      <c r="Z1200" s="71"/>
      <c r="AA1200" s="71"/>
      <c r="AC1200" s="71"/>
      <c r="AD1200" s="15">
        <v>190.77</v>
      </c>
      <c r="AF1200" s="15">
        <v>130</v>
      </c>
      <c r="BE1200" s="71"/>
      <c r="BF1200" s="71"/>
      <c r="BG1200" s="15">
        <v>114.87</v>
      </c>
      <c r="BH1200" s="15">
        <v>112.65</v>
      </c>
      <c r="BI1200" s="71"/>
      <c r="BM1200" s="15">
        <v>26.6</v>
      </c>
      <c r="BN1200" s="15">
        <v>46.81</v>
      </c>
      <c r="BO1200" s="15">
        <v>84.67</v>
      </c>
      <c r="BP1200" s="15">
        <v>220</v>
      </c>
      <c r="BQ1200" s="71"/>
      <c r="BS1200" s="15">
        <v>357</v>
      </c>
      <c r="BT1200" s="15">
        <v>175.45</v>
      </c>
      <c r="BV1200" s="15">
        <v>142</v>
      </c>
      <c r="BW1200" s="15">
        <v>85.04</v>
      </c>
      <c r="BX1200" s="15">
        <v>87.43</v>
      </c>
      <c r="BY1200" s="15">
        <v>175.93</v>
      </c>
      <c r="BZ1200" s="15">
        <v>98.83</v>
      </c>
      <c r="CA1200" s="71"/>
      <c r="CD1200" s="71"/>
      <c r="CE1200" s="71"/>
      <c r="CF1200" s="71"/>
      <c r="CG1200" s="71"/>
      <c r="CH1200" s="15">
        <v>113.67</v>
      </c>
      <c r="CI1200" s="71"/>
      <c r="CJ1200" s="15">
        <v>27</v>
      </c>
      <c r="CP1200" s="15">
        <v>173.27</v>
      </c>
      <c r="CQ1200" s="71"/>
      <c r="CR1200" s="71"/>
      <c r="CS1200" s="75"/>
      <c r="CT1200" s="75"/>
    </row>
    <row r="1201" spans="1:98">
      <c r="A1201" s="71">
        <v>41958</v>
      </c>
      <c r="B1201" s="16">
        <v>135.84</v>
      </c>
      <c r="C1201" s="16">
        <v>135.86000000000001</v>
      </c>
      <c r="D1201" s="71"/>
      <c r="G1201" s="71"/>
      <c r="I1201" s="16">
        <v>118.84</v>
      </c>
      <c r="K1201" s="16">
        <v>116.78</v>
      </c>
      <c r="L1201" s="71"/>
      <c r="M1201" s="71"/>
      <c r="N1201" s="15">
        <v>181.43</v>
      </c>
      <c r="O1201" s="15">
        <v>390.43</v>
      </c>
      <c r="P1201" s="15">
        <v>101.83</v>
      </c>
      <c r="Q1201" s="15">
        <v>22.34</v>
      </c>
      <c r="R1201" s="71"/>
      <c r="S1201" s="71"/>
      <c r="T1201" s="71"/>
      <c r="U1201" s="71"/>
      <c r="V1201" s="15">
        <v>365</v>
      </c>
      <c r="W1201" s="15">
        <v>175.67</v>
      </c>
      <c r="X1201" s="71"/>
      <c r="Y1201" s="71"/>
      <c r="Z1201" s="71"/>
      <c r="AA1201" s="71"/>
      <c r="AC1201" s="71"/>
      <c r="AD1201" s="15">
        <v>182.76</v>
      </c>
      <c r="AF1201" s="15">
        <v>131.5</v>
      </c>
      <c r="BD1201" s="15">
        <v>395</v>
      </c>
      <c r="BE1201" s="71"/>
      <c r="BF1201" s="71"/>
      <c r="BG1201" s="15">
        <v>115.86</v>
      </c>
      <c r="BH1201" s="15">
        <v>112.43</v>
      </c>
      <c r="BI1201" s="71"/>
      <c r="BM1201" s="15">
        <v>26</v>
      </c>
      <c r="BN1201" s="15">
        <v>47.75</v>
      </c>
      <c r="BO1201" s="15">
        <v>76.709999999999994</v>
      </c>
      <c r="BQ1201" s="71"/>
      <c r="BT1201" s="15">
        <v>175.75</v>
      </c>
      <c r="BW1201" s="15">
        <v>85.71</v>
      </c>
      <c r="BX1201" s="15">
        <v>85.53</v>
      </c>
      <c r="BY1201" s="15">
        <v>178.33</v>
      </c>
      <c r="BZ1201" s="15">
        <v>102.2</v>
      </c>
      <c r="CA1201" s="71"/>
      <c r="CD1201" s="71"/>
      <c r="CE1201" s="71"/>
      <c r="CF1201" s="71"/>
      <c r="CG1201" s="71"/>
      <c r="CI1201" s="71"/>
      <c r="CP1201" s="15">
        <v>177</v>
      </c>
      <c r="CQ1201" s="71"/>
      <c r="CR1201" s="71"/>
      <c r="CS1201" s="75"/>
      <c r="CT1201" s="75"/>
    </row>
    <row r="1202" spans="1:98">
      <c r="A1202" s="71">
        <v>41965</v>
      </c>
      <c r="B1202" s="16">
        <v>133.13</v>
      </c>
      <c r="C1202" s="16">
        <v>133.26</v>
      </c>
      <c r="D1202" s="71"/>
      <c r="G1202" s="71"/>
      <c r="I1202" s="16">
        <v>116.66</v>
      </c>
      <c r="K1202" s="16">
        <v>122.9</v>
      </c>
      <c r="L1202" s="71"/>
      <c r="M1202" s="71"/>
      <c r="N1202" s="15">
        <v>175.56</v>
      </c>
      <c r="O1202" s="15">
        <v>391.19</v>
      </c>
      <c r="P1202" s="15">
        <v>101.86</v>
      </c>
      <c r="Q1202" s="15">
        <v>23.13</v>
      </c>
      <c r="R1202" s="71"/>
      <c r="S1202" s="71"/>
      <c r="T1202" s="71"/>
      <c r="U1202" s="71"/>
      <c r="V1202" s="15">
        <v>352.67</v>
      </c>
      <c r="W1202" s="15">
        <v>172.61</v>
      </c>
      <c r="X1202" s="71"/>
      <c r="Y1202" s="71"/>
      <c r="Z1202" s="71"/>
      <c r="AA1202" s="71"/>
      <c r="AC1202" s="71"/>
      <c r="AD1202" s="15">
        <v>178</v>
      </c>
      <c r="AF1202" s="15">
        <v>133</v>
      </c>
      <c r="BD1202" s="15">
        <v>392</v>
      </c>
      <c r="BE1202" s="71"/>
      <c r="BF1202" s="71"/>
      <c r="BG1202" s="15">
        <v>115.96</v>
      </c>
      <c r="BH1202" s="15">
        <v>109.66</v>
      </c>
      <c r="BI1202" s="71"/>
      <c r="BM1202" s="15">
        <v>27</v>
      </c>
      <c r="BN1202" s="15">
        <v>47.03</v>
      </c>
      <c r="BO1202" s="15">
        <v>78.56</v>
      </c>
      <c r="BQ1202" s="71"/>
      <c r="BR1202" s="15">
        <v>320</v>
      </c>
      <c r="BT1202" s="15">
        <v>167.43</v>
      </c>
      <c r="BW1202" s="15">
        <v>83</v>
      </c>
      <c r="BX1202" s="15">
        <v>82.62</v>
      </c>
      <c r="BY1202" s="15">
        <v>182.58</v>
      </c>
      <c r="BZ1202" s="15">
        <v>102</v>
      </c>
      <c r="CA1202" s="71"/>
      <c r="CD1202" s="71"/>
      <c r="CE1202" s="71"/>
      <c r="CF1202" s="71"/>
      <c r="CG1202" s="71"/>
      <c r="CH1202" s="15">
        <v>112</v>
      </c>
      <c r="CI1202" s="71"/>
      <c r="CM1202" s="15">
        <v>57</v>
      </c>
      <c r="CP1202" s="15">
        <v>151.44999999999999</v>
      </c>
      <c r="CQ1202" s="71"/>
      <c r="CR1202" s="71"/>
      <c r="CS1202" s="75"/>
      <c r="CT1202" s="75"/>
    </row>
    <row r="1203" spans="1:98">
      <c r="A1203" s="71">
        <v>41972</v>
      </c>
      <c r="B1203" s="16">
        <v>127.56</v>
      </c>
      <c r="C1203" s="16">
        <v>127.56</v>
      </c>
      <c r="D1203" s="71"/>
      <c r="G1203" s="71"/>
      <c r="I1203" s="16">
        <v>114.85</v>
      </c>
      <c r="K1203" s="16">
        <v>110.81</v>
      </c>
      <c r="L1203" s="71"/>
      <c r="M1203" s="71"/>
      <c r="N1203" s="15">
        <v>171.5</v>
      </c>
      <c r="O1203" s="15">
        <v>392</v>
      </c>
      <c r="P1203" s="15">
        <v>102.56</v>
      </c>
      <c r="Q1203" s="15">
        <v>22.91</v>
      </c>
      <c r="R1203" s="71"/>
      <c r="S1203" s="71"/>
      <c r="T1203" s="71"/>
      <c r="U1203" s="71"/>
      <c r="V1203" s="15">
        <v>343</v>
      </c>
      <c r="W1203" s="15">
        <v>164.42</v>
      </c>
      <c r="X1203" s="71"/>
      <c r="Y1203" s="71"/>
      <c r="Z1203" s="71"/>
      <c r="AA1203" s="71"/>
      <c r="AC1203" s="71"/>
      <c r="AD1203" s="15">
        <v>178</v>
      </c>
      <c r="AE1203" s="15">
        <v>124</v>
      </c>
      <c r="AF1203" s="15">
        <v>122</v>
      </c>
      <c r="BD1203" s="15">
        <v>390</v>
      </c>
      <c r="BE1203" s="71"/>
      <c r="BF1203" s="71"/>
      <c r="BG1203" s="15">
        <v>115.05</v>
      </c>
      <c r="BH1203" s="15">
        <v>105.44</v>
      </c>
      <c r="BI1203" s="71"/>
      <c r="BN1203" s="15">
        <v>46.77</v>
      </c>
      <c r="BO1203" s="15">
        <v>79.42</v>
      </c>
      <c r="BQ1203" s="71"/>
      <c r="BT1203" s="15">
        <v>162</v>
      </c>
      <c r="BW1203" s="15">
        <v>84</v>
      </c>
      <c r="BX1203" s="15">
        <v>81.72</v>
      </c>
      <c r="BY1203" s="15">
        <v>181.5</v>
      </c>
      <c r="BZ1203" s="15">
        <v>100.98</v>
      </c>
      <c r="CA1203" s="71"/>
      <c r="CD1203" s="71"/>
      <c r="CE1203" s="71"/>
      <c r="CF1203" s="71"/>
      <c r="CG1203" s="71"/>
      <c r="CH1203" s="15">
        <v>105</v>
      </c>
      <c r="CI1203" s="71"/>
      <c r="CJ1203" s="15">
        <v>25.81</v>
      </c>
      <c r="CM1203" s="15">
        <v>56</v>
      </c>
      <c r="CP1203" s="15">
        <v>160.83000000000001</v>
      </c>
      <c r="CQ1203" s="71"/>
      <c r="CR1203" s="71"/>
      <c r="CS1203" s="75"/>
      <c r="CT1203" s="75"/>
    </row>
    <row r="1204" spans="1:98">
      <c r="A1204" s="71">
        <v>41979</v>
      </c>
      <c r="B1204" s="16">
        <v>129.09</v>
      </c>
      <c r="C1204" s="16">
        <v>129.16999999999999</v>
      </c>
      <c r="D1204" s="71"/>
      <c r="G1204" s="71"/>
      <c r="I1204" s="16">
        <v>110.8</v>
      </c>
      <c r="K1204" s="16">
        <v>108.65</v>
      </c>
      <c r="L1204" s="71"/>
      <c r="M1204" s="71"/>
      <c r="N1204" s="15">
        <v>174</v>
      </c>
      <c r="O1204" s="15">
        <v>390</v>
      </c>
      <c r="P1204" s="15">
        <v>99.87</v>
      </c>
      <c r="Q1204" s="15">
        <v>23.69</v>
      </c>
      <c r="R1204" s="71"/>
      <c r="S1204" s="71"/>
      <c r="T1204" s="71"/>
      <c r="U1204" s="71"/>
      <c r="W1204" s="15">
        <v>161.79</v>
      </c>
      <c r="X1204" s="71"/>
      <c r="Y1204" s="71"/>
      <c r="Z1204" s="71"/>
      <c r="AA1204" s="71"/>
      <c r="AC1204" s="71"/>
      <c r="AE1204" s="15">
        <v>119</v>
      </c>
      <c r="AF1204" s="15">
        <v>128.69</v>
      </c>
      <c r="BD1204" s="15">
        <v>385</v>
      </c>
      <c r="BE1204" s="71"/>
      <c r="BF1204" s="71"/>
      <c r="BG1204" s="15">
        <v>116.86</v>
      </c>
      <c r="BH1204" s="15">
        <v>102.33</v>
      </c>
      <c r="BI1204" s="71"/>
      <c r="BN1204" s="15">
        <v>48</v>
      </c>
      <c r="BO1204" s="15">
        <v>78.97</v>
      </c>
      <c r="BP1204" s="15">
        <v>217.27</v>
      </c>
      <c r="BQ1204" s="71"/>
      <c r="BR1204" s="15">
        <v>320</v>
      </c>
      <c r="BV1204" s="15">
        <v>140</v>
      </c>
      <c r="BW1204" s="15">
        <v>82.36</v>
      </c>
      <c r="BX1204" s="15">
        <v>76.56</v>
      </c>
      <c r="BY1204" s="15">
        <v>182.94</v>
      </c>
      <c r="BZ1204" s="15">
        <v>101.52</v>
      </c>
      <c r="CA1204" s="71"/>
      <c r="CD1204" s="71"/>
      <c r="CE1204" s="71"/>
      <c r="CF1204" s="71"/>
      <c r="CG1204" s="71"/>
      <c r="CH1204" s="15">
        <v>93</v>
      </c>
      <c r="CI1204" s="71"/>
      <c r="CJ1204" s="15">
        <v>27</v>
      </c>
      <c r="CM1204" s="15">
        <v>55.27</v>
      </c>
      <c r="CP1204" s="15">
        <v>160</v>
      </c>
      <c r="CQ1204" s="71"/>
      <c r="CR1204" s="71"/>
      <c r="CS1204" s="75"/>
      <c r="CT1204" s="75"/>
    </row>
    <row r="1205" spans="1:98">
      <c r="A1205" s="71">
        <v>41986</v>
      </c>
      <c r="B1205" s="16">
        <v>127.67</v>
      </c>
      <c r="C1205" s="16">
        <v>127.75</v>
      </c>
      <c r="D1205" s="71"/>
      <c r="G1205" s="71"/>
      <c r="I1205" s="16">
        <v>109</v>
      </c>
      <c r="K1205" s="16">
        <v>110.94</v>
      </c>
      <c r="L1205" s="71"/>
      <c r="M1205" s="71"/>
      <c r="N1205" s="15">
        <v>177.14</v>
      </c>
      <c r="O1205" s="15">
        <v>390</v>
      </c>
      <c r="P1205" s="15">
        <v>92.28</v>
      </c>
      <c r="Q1205" s="15">
        <v>23.11</v>
      </c>
      <c r="R1205" s="71"/>
      <c r="S1205" s="71"/>
      <c r="T1205" s="71"/>
      <c r="U1205" s="71"/>
      <c r="V1205" s="15">
        <v>317.86</v>
      </c>
      <c r="W1205" s="15">
        <v>162.33000000000001</v>
      </c>
      <c r="X1205" s="71"/>
      <c r="Y1205" s="71"/>
      <c r="Z1205" s="71"/>
      <c r="AA1205" s="71"/>
      <c r="AC1205" s="71"/>
      <c r="AD1205" s="15">
        <v>177.73</v>
      </c>
      <c r="AF1205" s="15">
        <v>129</v>
      </c>
      <c r="BD1205" s="15">
        <v>361.83</v>
      </c>
      <c r="BE1205" s="71"/>
      <c r="BF1205" s="71"/>
      <c r="BG1205" s="15">
        <v>116.6</v>
      </c>
      <c r="BH1205" s="15">
        <v>93.88</v>
      </c>
      <c r="BI1205" s="71"/>
      <c r="BM1205" s="15">
        <v>26</v>
      </c>
      <c r="BN1205" s="15">
        <v>48</v>
      </c>
      <c r="BO1205" s="15">
        <v>72.92</v>
      </c>
      <c r="BQ1205" s="71"/>
      <c r="BR1205" s="15">
        <v>310</v>
      </c>
      <c r="BS1205" s="15">
        <v>310</v>
      </c>
      <c r="BT1205" s="15">
        <v>161.69</v>
      </c>
      <c r="BV1205" s="15">
        <v>134</v>
      </c>
      <c r="BW1205" s="15">
        <v>83</v>
      </c>
      <c r="BX1205" s="15">
        <v>74</v>
      </c>
      <c r="BY1205" s="15">
        <v>189.92</v>
      </c>
      <c r="BZ1205" s="15">
        <v>102</v>
      </c>
      <c r="CA1205" s="71"/>
      <c r="CD1205" s="71"/>
      <c r="CE1205" s="71"/>
      <c r="CF1205" s="71"/>
      <c r="CG1205" s="71"/>
      <c r="CH1205" s="15">
        <v>91.35</v>
      </c>
      <c r="CI1205" s="71"/>
      <c r="CQ1205" s="71"/>
      <c r="CR1205" s="71"/>
      <c r="CS1205" s="75"/>
      <c r="CT1205" s="75"/>
    </row>
    <row r="1206" spans="1:98">
      <c r="A1206" s="71">
        <v>41993</v>
      </c>
      <c r="B1206" s="16">
        <v>128.83000000000001</v>
      </c>
      <c r="C1206" s="16">
        <v>128.88999999999999</v>
      </c>
      <c r="D1206" s="71"/>
      <c r="G1206" s="71"/>
      <c r="I1206" s="16">
        <v>107.87</v>
      </c>
      <c r="K1206" s="16">
        <v>102.76</v>
      </c>
      <c r="L1206" s="71"/>
      <c r="M1206" s="71"/>
      <c r="N1206" s="15">
        <v>178.17</v>
      </c>
      <c r="O1206" s="15">
        <v>380.25</v>
      </c>
      <c r="P1206" s="15">
        <v>89.25</v>
      </c>
      <c r="Q1206" s="15">
        <v>23.59</v>
      </c>
      <c r="R1206" s="71"/>
      <c r="S1206" s="71"/>
      <c r="T1206" s="71"/>
      <c r="U1206" s="71"/>
      <c r="V1206" s="15">
        <v>305.2</v>
      </c>
      <c r="W1206" s="15">
        <v>161.69</v>
      </c>
      <c r="X1206" s="71"/>
      <c r="Y1206" s="71"/>
      <c r="Z1206" s="71"/>
      <c r="AA1206" s="71"/>
      <c r="AC1206" s="71"/>
      <c r="AD1206" s="15">
        <v>173</v>
      </c>
      <c r="AE1206" s="15">
        <v>107</v>
      </c>
      <c r="AF1206" s="15">
        <v>129</v>
      </c>
      <c r="BD1206" s="15">
        <v>367.67</v>
      </c>
      <c r="BE1206" s="71"/>
      <c r="BF1206" s="71"/>
      <c r="BG1206" s="15">
        <v>115</v>
      </c>
      <c r="BH1206" s="15">
        <v>85.44</v>
      </c>
      <c r="BI1206" s="71"/>
      <c r="BM1206" s="15">
        <v>25</v>
      </c>
      <c r="BN1206" s="15">
        <v>49.57</v>
      </c>
      <c r="BO1206" s="15">
        <v>69.510000000000005</v>
      </c>
      <c r="BP1206" s="15">
        <v>222</v>
      </c>
      <c r="BQ1206" s="71"/>
      <c r="BS1206" s="15">
        <v>295</v>
      </c>
      <c r="BT1206" s="15">
        <v>158.44999999999999</v>
      </c>
      <c r="BX1206" s="15">
        <v>70.7</v>
      </c>
      <c r="BY1206" s="15">
        <v>193.22</v>
      </c>
      <c r="BZ1206" s="15">
        <v>99.41</v>
      </c>
      <c r="CA1206" s="71"/>
      <c r="CD1206" s="71"/>
      <c r="CE1206" s="71"/>
      <c r="CF1206" s="71"/>
      <c r="CG1206" s="71"/>
      <c r="CH1206" s="15">
        <v>85</v>
      </c>
      <c r="CI1206" s="71"/>
      <c r="CJ1206" s="15">
        <v>26.57</v>
      </c>
      <c r="CP1206" s="15">
        <v>154.51</v>
      </c>
      <c r="CQ1206" s="71"/>
      <c r="CR1206" s="71"/>
      <c r="CS1206" s="75"/>
      <c r="CT1206" s="75"/>
    </row>
    <row r="1207" spans="1:98">
      <c r="A1207" s="71">
        <v>42000</v>
      </c>
      <c r="B1207" s="16">
        <v>128.78</v>
      </c>
      <c r="C1207" s="16">
        <v>128.85</v>
      </c>
      <c r="D1207" s="71"/>
      <c r="G1207" s="71"/>
      <c r="I1207" s="16">
        <v>105</v>
      </c>
      <c r="K1207" s="16">
        <v>105</v>
      </c>
      <c r="L1207" s="71"/>
      <c r="M1207" s="71"/>
      <c r="N1207" s="15">
        <v>174</v>
      </c>
      <c r="O1207" s="15">
        <v>376.53</v>
      </c>
      <c r="P1207" s="15">
        <v>86.42</v>
      </c>
      <c r="Q1207" s="15">
        <v>23.37</v>
      </c>
      <c r="R1207" s="71"/>
      <c r="S1207" s="71"/>
      <c r="T1207" s="71"/>
      <c r="U1207" s="71"/>
      <c r="V1207" s="15">
        <v>300</v>
      </c>
      <c r="W1207" s="15">
        <v>161.71</v>
      </c>
      <c r="X1207" s="71"/>
      <c r="Y1207" s="71"/>
      <c r="Z1207" s="71"/>
      <c r="AA1207" s="71"/>
      <c r="AC1207" s="71"/>
      <c r="AF1207" s="15">
        <v>129</v>
      </c>
      <c r="BD1207" s="15">
        <v>358.03</v>
      </c>
      <c r="BE1207" s="71"/>
      <c r="BF1207" s="71"/>
      <c r="BH1207" s="15">
        <v>83.8</v>
      </c>
      <c r="BI1207" s="71"/>
      <c r="BM1207" s="15">
        <v>25</v>
      </c>
      <c r="BN1207" s="15">
        <v>49.6</v>
      </c>
      <c r="BO1207" s="15">
        <v>65.67</v>
      </c>
      <c r="BP1207" s="15">
        <v>222</v>
      </c>
      <c r="BQ1207" s="71"/>
      <c r="BR1207" s="15">
        <v>290</v>
      </c>
      <c r="BS1207" s="15">
        <v>292.94</v>
      </c>
      <c r="BT1207" s="15">
        <v>160.59</v>
      </c>
      <c r="BX1207" s="15">
        <v>69.2</v>
      </c>
      <c r="BY1207" s="15">
        <v>195.97</v>
      </c>
      <c r="BZ1207" s="15">
        <v>98.37</v>
      </c>
      <c r="CA1207" s="71"/>
      <c r="CD1207" s="71"/>
      <c r="CE1207" s="71"/>
      <c r="CF1207" s="71"/>
      <c r="CG1207" s="71"/>
      <c r="CH1207" s="15">
        <v>80.92</v>
      </c>
      <c r="CI1207" s="71"/>
      <c r="CN1207" s="15">
        <v>66.05</v>
      </c>
      <c r="CO1207" s="15">
        <v>101</v>
      </c>
      <c r="CP1207" s="15">
        <v>156.26</v>
      </c>
      <c r="CQ1207" s="71"/>
      <c r="CR1207" s="71"/>
      <c r="CS1207" s="75"/>
      <c r="CT1207" s="75"/>
    </row>
    <row r="1208" spans="1:98">
      <c r="A1208" s="71">
        <v>42007</v>
      </c>
      <c r="B1208" s="16">
        <v>119.78</v>
      </c>
      <c r="C1208" s="16">
        <v>120</v>
      </c>
      <c r="D1208" s="71"/>
      <c r="G1208" s="71"/>
      <c r="I1208" s="16">
        <v>104.25</v>
      </c>
      <c r="K1208" s="16">
        <v>106.75</v>
      </c>
      <c r="L1208" s="71"/>
      <c r="M1208" s="71"/>
      <c r="N1208" s="15">
        <v>171.83</v>
      </c>
      <c r="O1208" s="15">
        <v>370</v>
      </c>
      <c r="P1208" s="15">
        <v>83.75</v>
      </c>
      <c r="Q1208" s="15">
        <v>23.34</v>
      </c>
      <c r="R1208" s="71"/>
      <c r="S1208" s="71"/>
      <c r="T1208" s="71"/>
      <c r="U1208" s="71"/>
      <c r="V1208" s="15">
        <v>292</v>
      </c>
      <c r="W1208" s="15">
        <v>161.82</v>
      </c>
      <c r="X1208" s="71"/>
      <c r="Y1208" s="71"/>
      <c r="Z1208" s="71"/>
      <c r="AA1208" s="71"/>
      <c r="AC1208" s="71"/>
      <c r="AD1208" s="15">
        <v>173</v>
      </c>
      <c r="AE1208" s="15">
        <v>117</v>
      </c>
      <c r="AF1208" s="15">
        <v>129</v>
      </c>
      <c r="BD1208" s="15">
        <v>316.67</v>
      </c>
      <c r="BE1208" s="71"/>
      <c r="BF1208" s="71"/>
      <c r="BH1208" s="15">
        <v>77.02</v>
      </c>
      <c r="BI1208" s="71"/>
      <c r="BO1208" s="15">
        <v>62.29</v>
      </c>
      <c r="BP1208" s="15">
        <v>222</v>
      </c>
      <c r="BQ1208" s="71"/>
      <c r="BR1208" s="15">
        <v>284</v>
      </c>
      <c r="BS1208" s="15">
        <v>280</v>
      </c>
      <c r="BT1208" s="15">
        <v>155.49</v>
      </c>
      <c r="BV1208" s="15">
        <v>137</v>
      </c>
      <c r="BX1208" s="15">
        <v>64.91</v>
      </c>
      <c r="CA1208" s="71"/>
      <c r="CD1208" s="71"/>
      <c r="CE1208" s="71"/>
      <c r="CF1208" s="71"/>
      <c r="CG1208" s="71"/>
      <c r="CH1208" s="15">
        <v>78</v>
      </c>
      <c r="CI1208" s="71"/>
      <c r="CJ1208" s="15">
        <v>26</v>
      </c>
      <c r="CQ1208" s="71"/>
      <c r="CR1208" s="71"/>
      <c r="CS1208" s="75"/>
      <c r="CT1208" s="75"/>
    </row>
    <row r="1209" spans="1:98">
      <c r="A1209" s="71">
        <v>42014</v>
      </c>
      <c r="B1209" s="16">
        <v>118.93</v>
      </c>
      <c r="C1209" s="16">
        <v>119.4</v>
      </c>
      <c r="D1209" s="71"/>
      <c r="G1209" s="71"/>
      <c r="I1209" s="16">
        <v>99.75</v>
      </c>
      <c r="K1209" s="16">
        <v>100</v>
      </c>
      <c r="L1209" s="71"/>
      <c r="M1209" s="71"/>
      <c r="N1209" s="15">
        <v>172.49</v>
      </c>
      <c r="O1209" s="15">
        <v>360.45</v>
      </c>
      <c r="P1209" s="15">
        <v>82.41</v>
      </c>
      <c r="Q1209" s="15">
        <v>23.77</v>
      </c>
      <c r="R1209" s="71"/>
      <c r="S1209" s="71"/>
      <c r="T1209" s="71"/>
      <c r="U1209" s="71"/>
      <c r="V1209" s="15">
        <v>285</v>
      </c>
      <c r="W1209" s="15">
        <v>158.97</v>
      </c>
      <c r="X1209" s="71"/>
      <c r="Y1209" s="71"/>
      <c r="Z1209" s="71"/>
      <c r="AA1209" s="71"/>
      <c r="AC1209" s="71"/>
      <c r="AD1209" s="15">
        <v>165</v>
      </c>
      <c r="AE1209" s="15">
        <v>107</v>
      </c>
      <c r="AF1209" s="15">
        <v>122</v>
      </c>
      <c r="BD1209" s="15">
        <v>346.88</v>
      </c>
      <c r="BE1209" s="71"/>
      <c r="BF1209" s="71"/>
      <c r="BG1209" s="15">
        <v>113.75</v>
      </c>
      <c r="BH1209" s="15">
        <v>77.989999999999995</v>
      </c>
      <c r="BI1209" s="71"/>
      <c r="BM1209" s="15">
        <v>27</v>
      </c>
      <c r="BN1209" s="15">
        <v>48</v>
      </c>
      <c r="BO1209" s="15">
        <v>59.74</v>
      </c>
      <c r="BP1209" s="15">
        <v>220.1</v>
      </c>
      <c r="BQ1209" s="71"/>
      <c r="BR1209" s="15">
        <v>277.22000000000003</v>
      </c>
      <c r="BS1209" s="15">
        <v>272</v>
      </c>
      <c r="BT1209" s="15">
        <v>153.49</v>
      </c>
      <c r="BV1209" s="15">
        <v>137</v>
      </c>
      <c r="BW1209" s="15">
        <v>82.29</v>
      </c>
      <c r="BX1209" s="15">
        <v>64.2</v>
      </c>
      <c r="BY1209" s="15">
        <v>193.33</v>
      </c>
      <c r="BZ1209" s="15">
        <v>101</v>
      </c>
      <c r="CA1209" s="71"/>
      <c r="CD1209" s="71"/>
      <c r="CE1209" s="71"/>
      <c r="CF1209" s="71"/>
      <c r="CG1209" s="71"/>
      <c r="CH1209" s="15">
        <v>78.33</v>
      </c>
      <c r="CI1209" s="71"/>
      <c r="CJ1209" s="15">
        <v>27</v>
      </c>
      <c r="CN1209" s="15">
        <v>65.08</v>
      </c>
      <c r="CQ1209" s="71"/>
      <c r="CR1209" s="71"/>
      <c r="CS1209" s="75"/>
      <c r="CT1209" s="75"/>
    </row>
    <row r="1210" spans="1:98">
      <c r="A1210" s="71">
        <v>42021</v>
      </c>
      <c r="B1210" s="16">
        <v>114.5</v>
      </c>
      <c r="C1210" s="16">
        <v>115</v>
      </c>
      <c r="D1210" s="71"/>
      <c r="G1210" s="71"/>
      <c r="I1210" s="16">
        <v>98.68</v>
      </c>
      <c r="K1210" s="16">
        <v>98.93</v>
      </c>
      <c r="L1210" s="71"/>
      <c r="M1210" s="71"/>
      <c r="N1210" s="15">
        <v>175.14</v>
      </c>
      <c r="O1210" s="15">
        <v>353.71</v>
      </c>
      <c r="P1210" s="15">
        <v>80.83</v>
      </c>
      <c r="Q1210" s="15">
        <v>23.45</v>
      </c>
      <c r="R1210" s="71"/>
      <c r="S1210" s="71"/>
      <c r="T1210" s="71"/>
      <c r="U1210" s="71"/>
      <c r="V1210" s="15">
        <v>282.14</v>
      </c>
      <c r="W1210" s="15">
        <v>149.22999999999999</v>
      </c>
      <c r="X1210" s="71"/>
      <c r="Y1210" s="71"/>
      <c r="Z1210" s="71"/>
      <c r="AA1210" s="71"/>
      <c r="AC1210" s="71"/>
      <c r="AD1210" s="15">
        <v>164</v>
      </c>
      <c r="AE1210" s="15">
        <v>112.71</v>
      </c>
      <c r="AF1210" s="15">
        <v>126.35</v>
      </c>
      <c r="BD1210" s="15">
        <v>330</v>
      </c>
      <c r="BE1210" s="71"/>
      <c r="BF1210" s="71"/>
      <c r="BG1210" s="15">
        <v>115</v>
      </c>
      <c r="BH1210" s="15">
        <v>77.430000000000007</v>
      </c>
      <c r="BI1210" s="71"/>
      <c r="BM1210" s="15">
        <v>25.88</v>
      </c>
      <c r="BN1210" s="15">
        <v>47.05</v>
      </c>
      <c r="BO1210" s="15">
        <v>53.89</v>
      </c>
      <c r="BP1210" s="15">
        <v>218.67</v>
      </c>
      <c r="BQ1210" s="71"/>
      <c r="BR1210" s="15">
        <v>280</v>
      </c>
      <c r="BS1210" s="15">
        <v>280</v>
      </c>
      <c r="BT1210" s="15">
        <v>144.47</v>
      </c>
      <c r="BV1210" s="15">
        <v>137</v>
      </c>
      <c r="BW1210" s="15">
        <v>84.79</v>
      </c>
      <c r="BX1210" s="15">
        <v>59.09</v>
      </c>
      <c r="BY1210" s="15">
        <v>192.77</v>
      </c>
      <c r="BZ1210" s="15">
        <v>102</v>
      </c>
      <c r="CA1210" s="71"/>
      <c r="CD1210" s="71"/>
      <c r="CE1210" s="71"/>
      <c r="CF1210" s="71"/>
      <c r="CG1210" s="71"/>
      <c r="CI1210" s="71"/>
      <c r="CJ1210" s="15">
        <v>26</v>
      </c>
      <c r="CM1210" s="15">
        <v>57</v>
      </c>
      <c r="CP1210" s="15">
        <v>133.28</v>
      </c>
      <c r="CQ1210" s="71"/>
      <c r="CR1210" s="71"/>
      <c r="CS1210" s="75"/>
      <c r="CT1210" s="75"/>
    </row>
    <row r="1211" spans="1:98">
      <c r="A1211" s="71">
        <v>42028</v>
      </c>
      <c r="B1211" s="16">
        <v>114.59</v>
      </c>
      <c r="C1211" s="16">
        <v>114.59</v>
      </c>
      <c r="D1211" s="71"/>
      <c r="G1211" s="71"/>
      <c r="I1211" s="16">
        <v>98.55</v>
      </c>
      <c r="K1211" s="16">
        <v>98.57</v>
      </c>
      <c r="L1211" s="71"/>
      <c r="M1211" s="71"/>
      <c r="N1211" s="15">
        <v>175.5</v>
      </c>
      <c r="O1211" s="15">
        <v>339</v>
      </c>
      <c r="P1211" s="15">
        <v>75.27</v>
      </c>
      <c r="Q1211" s="15">
        <v>24.5</v>
      </c>
      <c r="R1211" s="71"/>
      <c r="S1211" s="71"/>
      <c r="T1211" s="71"/>
      <c r="U1211" s="71"/>
      <c r="V1211" s="15">
        <v>283.33</v>
      </c>
      <c r="W1211" s="15">
        <v>143.12</v>
      </c>
      <c r="X1211" s="71"/>
      <c r="Y1211" s="71"/>
      <c r="Z1211" s="71"/>
      <c r="AA1211" s="71"/>
      <c r="AC1211" s="71"/>
      <c r="AD1211" s="15">
        <v>164</v>
      </c>
      <c r="AE1211" s="15">
        <v>118</v>
      </c>
      <c r="AF1211" s="15">
        <v>129</v>
      </c>
      <c r="BD1211" s="15">
        <v>297.31</v>
      </c>
      <c r="BE1211" s="71"/>
      <c r="BF1211" s="71"/>
      <c r="BG1211" s="15">
        <v>113</v>
      </c>
      <c r="BH1211" s="15">
        <v>72.67</v>
      </c>
      <c r="BI1211" s="71"/>
      <c r="BM1211" s="15">
        <v>26</v>
      </c>
      <c r="BN1211" s="15">
        <v>48</v>
      </c>
      <c r="BO1211" s="15">
        <v>53.24</v>
      </c>
      <c r="BP1211" s="15">
        <v>222</v>
      </c>
      <c r="BQ1211" s="71"/>
      <c r="BR1211" s="15">
        <v>280</v>
      </c>
      <c r="BS1211" s="15">
        <v>280</v>
      </c>
      <c r="BT1211" s="15">
        <v>136.80000000000001</v>
      </c>
      <c r="BW1211" s="15">
        <v>83</v>
      </c>
      <c r="BX1211" s="15">
        <v>55.09</v>
      </c>
      <c r="BY1211" s="15">
        <v>195.54</v>
      </c>
      <c r="CA1211" s="71"/>
      <c r="CD1211" s="71"/>
      <c r="CE1211" s="71"/>
      <c r="CF1211" s="71"/>
      <c r="CG1211" s="71"/>
      <c r="CH1211" s="15">
        <v>65</v>
      </c>
      <c r="CI1211" s="71"/>
      <c r="CM1211" s="15">
        <v>60</v>
      </c>
      <c r="CN1211" s="15">
        <v>55</v>
      </c>
      <c r="CP1211" s="15">
        <v>135</v>
      </c>
      <c r="CQ1211" s="71"/>
      <c r="CR1211" s="71"/>
      <c r="CS1211" s="75"/>
      <c r="CT1211" s="75"/>
    </row>
    <row r="1212" spans="1:98">
      <c r="A1212" s="71">
        <v>42035</v>
      </c>
      <c r="B1212" s="16">
        <v>113.99</v>
      </c>
      <c r="C1212" s="16">
        <v>113.99</v>
      </c>
      <c r="D1212" s="71"/>
      <c r="G1212" s="71"/>
      <c r="I1212" s="16">
        <v>99</v>
      </c>
      <c r="K1212" s="16">
        <v>99</v>
      </c>
      <c r="L1212" s="71"/>
      <c r="M1212" s="71"/>
      <c r="N1212" s="15">
        <v>175.15</v>
      </c>
      <c r="O1212" s="15">
        <v>321.77999999999997</v>
      </c>
      <c r="P1212" s="15">
        <v>66.849999999999994</v>
      </c>
      <c r="Q1212" s="15">
        <v>25.43</v>
      </c>
      <c r="R1212" s="71"/>
      <c r="S1212" s="71"/>
      <c r="T1212" s="71"/>
      <c r="U1212" s="71"/>
      <c r="V1212" s="15">
        <v>285</v>
      </c>
      <c r="W1212" s="15">
        <v>142.51</v>
      </c>
      <c r="X1212" s="71"/>
      <c r="Y1212" s="71"/>
      <c r="Z1212" s="71"/>
      <c r="AA1212" s="71"/>
      <c r="AC1212" s="71"/>
      <c r="AD1212" s="15">
        <v>163.33000000000001</v>
      </c>
      <c r="AE1212" s="15">
        <v>105</v>
      </c>
      <c r="AF1212" s="15">
        <v>129</v>
      </c>
      <c r="BD1212" s="15">
        <v>247.1</v>
      </c>
      <c r="BE1212" s="71"/>
      <c r="BF1212" s="71"/>
      <c r="BG1212" s="15">
        <v>113</v>
      </c>
      <c r="BH1212" s="15">
        <v>69.39</v>
      </c>
      <c r="BI1212" s="71"/>
      <c r="BM1212" s="15">
        <v>27</v>
      </c>
      <c r="BN1212" s="15">
        <v>48</v>
      </c>
      <c r="BO1212" s="15">
        <v>52.49</v>
      </c>
      <c r="BP1212" s="15">
        <v>224.73</v>
      </c>
      <c r="BQ1212" s="71"/>
      <c r="BR1212" s="15">
        <v>280</v>
      </c>
      <c r="BT1212" s="15">
        <v>136</v>
      </c>
      <c r="BW1212" s="15">
        <v>83</v>
      </c>
      <c r="BX1212" s="15">
        <v>56.11</v>
      </c>
      <c r="BY1212" s="15">
        <v>196.16</v>
      </c>
      <c r="BZ1212" s="15">
        <v>86.54</v>
      </c>
      <c r="CA1212" s="71"/>
      <c r="CD1212" s="71"/>
      <c r="CE1212" s="71"/>
      <c r="CF1212" s="71"/>
      <c r="CG1212" s="71"/>
      <c r="CH1212" s="15">
        <v>51.67</v>
      </c>
      <c r="CI1212" s="71"/>
      <c r="CM1212" s="15">
        <v>54</v>
      </c>
      <c r="CN1212" s="15">
        <v>51.56</v>
      </c>
      <c r="CP1212" s="15">
        <v>122.83</v>
      </c>
      <c r="CQ1212" s="71"/>
      <c r="CR1212" s="71"/>
      <c r="CS1212" s="75"/>
      <c r="CT1212" s="75"/>
    </row>
    <row r="1213" spans="1:98">
      <c r="A1213" s="71">
        <v>42042</v>
      </c>
      <c r="B1213" s="16">
        <v>112.53</v>
      </c>
      <c r="C1213" s="16">
        <v>112.53</v>
      </c>
      <c r="D1213" s="71"/>
      <c r="G1213" s="71"/>
      <c r="I1213" s="16">
        <v>96.74</v>
      </c>
      <c r="K1213" s="16">
        <v>97.39</v>
      </c>
      <c r="L1213" s="71"/>
      <c r="M1213" s="71"/>
      <c r="N1213" s="15">
        <v>177.14</v>
      </c>
      <c r="O1213" s="15">
        <v>319.5</v>
      </c>
      <c r="P1213" s="15">
        <v>65.03</v>
      </c>
      <c r="Q1213" s="15">
        <v>26.82</v>
      </c>
      <c r="R1213" s="71"/>
      <c r="S1213" s="71"/>
      <c r="T1213" s="71"/>
      <c r="U1213" s="71"/>
      <c r="V1213" s="15">
        <v>285</v>
      </c>
      <c r="W1213" s="15">
        <v>140.08000000000001</v>
      </c>
      <c r="X1213" s="71"/>
      <c r="Y1213" s="71"/>
      <c r="Z1213" s="71"/>
      <c r="AA1213" s="71"/>
      <c r="AC1213" s="71"/>
      <c r="AD1213" s="15">
        <v>161</v>
      </c>
      <c r="AE1213" s="15">
        <v>107</v>
      </c>
      <c r="AF1213" s="15">
        <v>120.18</v>
      </c>
      <c r="BD1213" s="15">
        <v>279.63</v>
      </c>
      <c r="BE1213" s="71"/>
      <c r="BF1213" s="71"/>
      <c r="BG1213" s="15">
        <v>105.52</v>
      </c>
      <c r="BH1213" s="15">
        <v>64.03</v>
      </c>
      <c r="BI1213" s="71"/>
      <c r="BM1213" s="15">
        <v>28</v>
      </c>
      <c r="BN1213" s="15">
        <v>46</v>
      </c>
      <c r="BO1213" s="15">
        <v>51.97</v>
      </c>
      <c r="BP1213" s="15">
        <v>219.55</v>
      </c>
      <c r="BQ1213" s="71"/>
      <c r="BT1213" s="15">
        <v>134.31</v>
      </c>
      <c r="BV1213" s="15">
        <v>132</v>
      </c>
      <c r="BX1213" s="15">
        <v>53.15</v>
      </c>
      <c r="BY1213" s="15">
        <v>205.41</v>
      </c>
      <c r="BZ1213" s="15">
        <v>100</v>
      </c>
      <c r="CA1213" s="71"/>
      <c r="CD1213" s="71"/>
      <c r="CE1213" s="71"/>
      <c r="CF1213" s="71"/>
      <c r="CG1213" s="71"/>
      <c r="CH1213" s="15">
        <v>56.97</v>
      </c>
      <c r="CI1213" s="71"/>
      <c r="CJ1213" s="15">
        <v>25</v>
      </c>
      <c r="CN1213" s="15">
        <v>53.34</v>
      </c>
      <c r="CP1213" s="15">
        <v>132.6</v>
      </c>
      <c r="CQ1213" s="71"/>
      <c r="CR1213" s="71"/>
      <c r="CS1213" s="75"/>
      <c r="CT1213" s="75"/>
    </row>
    <row r="1214" spans="1:98">
      <c r="A1214" s="71">
        <v>42049</v>
      </c>
      <c r="B1214" s="16">
        <v>112.53</v>
      </c>
      <c r="C1214" s="16">
        <v>112.53</v>
      </c>
      <c r="D1214" s="71"/>
      <c r="G1214" s="71"/>
      <c r="I1214" s="16">
        <v>100.47</v>
      </c>
      <c r="K1214" s="16">
        <v>100.38</v>
      </c>
      <c r="L1214" s="71"/>
      <c r="M1214" s="71"/>
      <c r="N1214" s="15">
        <v>177.14</v>
      </c>
      <c r="O1214" s="15">
        <v>310</v>
      </c>
      <c r="P1214" s="15">
        <v>63.79</v>
      </c>
      <c r="Q1214" s="15">
        <v>28.65</v>
      </c>
      <c r="R1214" s="71"/>
      <c r="S1214" s="71"/>
      <c r="T1214" s="71"/>
      <c r="U1214" s="71"/>
      <c r="W1214" s="15">
        <v>140.06</v>
      </c>
      <c r="X1214" s="71"/>
      <c r="Y1214" s="71"/>
      <c r="Z1214" s="71"/>
      <c r="AA1214" s="71"/>
      <c r="AC1214" s="71"/>
      <c r="AD1214" s="15">
        <v>159.75</v>
      </c>
      <c r="AE1214" s="15">
        <v>116.33</v>
      </c>
      <c r="AF1214" s="15">
        <v>127.46</v>
      </c>
      <c r="BD1214" s="15">
        <v>293.33</v>
      </c>
      <c r="BE1214" s="71"/>
      <c r="BF1214" s="71"/>
      <c r="BG1214" s="15">
        <v>100.23</v>
      </c>
      <c r="BH1214" s="15">
        <v>61.32</v>
      </c>
      <c r="BI1214" s="71"/>
      <c r="BM1214" s="15">
        <v>29</v>
      </c>
      <c r="BN1214" s="15">
        <v>44.94</v>
      </c>
      <c r="BO1214" s="15">
        <v>48.26</v>
      </c>
      <c r="BP1214" s="15">
        <v>223</v>
      </c>
      <c r="BQ1214" s="71"/>
      <c r="BR1214" s="15">
        <v>280.5</v>
      </c>
      <c r="BS1214" s="15">
        <v>280</v>
      </c>
      <c r="BT1214" s="15">
        <v>135.08000000000001</v>
      </c>
      <c r="BW1214" s="15">
        <v>82.25</v>
      </c>
      <c r="BX1214" s="15">
        <v>53.38</v>
      </c>
      <c r="BY1214" s="15">
        <v>196.04</v>
      </c>
      <c r="BZ1214" s="15">
        <v>101.13</v>
      </c>
      <c r="CA1214" s="71"/>
      <c r="CD1214" s="71"/>
      <c r="CE1214" s="71"/>
      <c r="CF1214" s="71"/>
      <c r="CG1214" s="71"/>
      <c r="CH1214" s="15">
        <v>51</v>
      </c>
      <c r="CI1214" s="71"/>
      <c r="CJ1214" s="15">
        <v>30.66</v>
      </c>
      <c r="CM1214" s="15">
        <v>61</v>
      </c>
      <c r="CN1214" s="15">
        <v>56.48</v>
      </c>
      <c r="CP1214" s="15">
        <v>132</v>
      </c>
      <c r="CQ1214" s="71"/>
      <c r="CR1214" s="71"/>
      <c r="CS1214" s="75"/>
      <c r="CT1214" s="75"/>
    </row>
    <row r="1215" spans="1:98">
      <c r="A1215" s="71">
        <v>42056</v>
      </c>
      <c r="B1215" s="16">
        <v>112.53</v>
      </c>
      <c r="C1215" s="16">
        <v>112.5</v>
      </c>
      <c r="D1215" s="71"/>
      <c r="G1215" s="71"/>
      <c r="I1215" s="16">
        <v>99.25</v>
      </c>
      <c r="K1215" s="16">
        <v>98.5</v>
      </c>
      <c r="L1215" s="71"/>
      <c r="M1215" s="71"/>
      <c r="N1215" s="15">
        <v>172.67</v>
      </c>
      <c r="O1215" s="15">
        <v>303.49</v>
      </c>
      <c r="P1215" s="15">
        <v>64.099999999999994</v>
      </c>
      <c r="Q1215" s="15">
        <v>28.62</v>
      </c>
      <c r="R1215" s="71"/>
      <c r="S1215" s="71"/>
      <c r="T1215" s="71"/>
      <c r="U1215" s="71"/>
      <c r="V1215" s="15">
        <v>281.67</v>
      </c>
      <c r="W1215" s="15">
        <v>138.56</v>
      </c>
      <c r="X1215" s="71"/>
      <c r="Y1215" s="71"/>
      <c r="Z1215" s="71"/>
      <c r="AA1215" s="71"/>
      <c r="AC1215" s="71"/>
      <c r="AD1215" s="15">
        <v>155</v>
      </c>
      <c r="AF1215" s="15">
        <v>129</v>
      </c>
      <c r="BD1215" s="15">
        <v>282.27</v>
      </c>
      <c r="BE1215" s="71"/>
      <c r="BF1215" s="71"/>
      <c r="BH1215" s="15">
        <v>64.150000000000006</v>
      </c>
      <c r="BI1215" s="71"/>
      <c r="BM1215" s="15">
        <v>26.5</v>
      </c>
      <c r="BN1215" s="15">
        <v>43</v>
      </c>
      <c r="BO1215" s="15">
        <v>46.88</v>
      </c>
      <c r="BQ1215" s="71"/>
      <c r="BT1215" s="15">
        <v>131.94</v>
      </c>
      <c r="BV1215" s="15">
        <v>128</v>
      </c>
      <c r="BW1215" s="15">
        <v>83</v>
      </c>
      <c r="BX1215" s="15">
        <v>53.44</v>
      </c>
      <c r="BY1215" s="15">
        <v>195</v>
      </c>
      <c r="BZ1215" s="15">
        <v>102</v>
      </c>
      <c r="CA1215" s="71"/>
      <c r="CD1215" s="71"/>
      <c r="CE1215" s="71"/>
      <c r="CF1215" s="71"/>
      <c r="CG1215" s="71"/>
      <c r="CH1215" s="15">
        <v>62</v>
      </c>
      <c r="CI1215" s="71"/>
      <c r="CN1215" s="15">
        <v>56.33</v>
      </c>
      <c r="CO1215" s="15">
        <v>80</v>
      </c>
      <c r="CP1215" s="15">
        <v>133</v>
      </c>
      <c r="CQ1215" s="71"/>
      <c r="CR1215" s="71"/>
      <c r="CS1215" s="75"/>
      <c r="CT1215" s="75"/>
    </row>
    <row r="1216" spans="1:98">
      <c r="A1216" s="71">
        <v>42063</v>
      </c>
      <c r="B1216" s="16">
        <v>112.2</v>
      </c>
      <c r="C1216" s="16">
        <v>112.11</v>
      </c>
      <c r="D1216" s="71"/>
      <c r="G1216" s="71"/>
      <c r="I1216" s="16">
        <v>100.08</v>
      </c>
      <c r="K1216" s="16">
        <v>100.7</v>
      </c>
      <c r="L1216" s="71"/>
      <c r="M1216" s="71"/>
      <c r="N1216" s="15">
        <v>171.43</v>
      </c>
      <c r="O1216" s="15">
        <v>299.32</v>
      </c>
      <c r="P1216" s="15">
        <v>64.73</v>
      </c>
      <c r="Q1216" s="15">
        <v>29.2</v>
      </c>
      <c r="R1216" s="71"/>
      <c r="S1216" s="71"/>
      <c r="T1216" s="71"/>
      <c r="U1216" s="71"/>
      <c r="V1216" s="15">
        <v>285</v>
      </c>
      <c r="W1216" s="15">
        <v>136.61000000000001</v>
      </c>
      <c r="X1216" s="71"/>
      <c r="Y1216" s="71"/>
      <c r="Z1216" s="71"/>
      <c r="AA1216" s="71"/>
      <c r="AC1216" s="71"/>
      <c r="AD1216" s="15">
        <v>155</v>
      </c>
      <c r="BD1216" s="15">
        <v>280</v>
      </c>
      <c r="BE1216" s="71"/>
      <c r="BF1216" s="71"/>
      <c r="BG1216" s="15">
        <v>92</v>
      </c>
      <c r="BH1216" s="15">
        <v>62.7</v>
      </c>
      <c r="BI1216" s="71"/>
      <c r="BM1216" s="15">
        <v>27.5</v>
      </c>
      <c r="BN1216" s="15">
        <v>43</v>
      </c>
      <c r="BO1216" s="15">
        <v>46.17</v>
      </c>
      <c r="BP1216" s="15">
        <v>222.09</v>
      </c>
      <c r="BQ1216" s="71"/>
      <c r="BR1216" s="15">
        <v>280</v>
      </c>
      <c r="BT1216" s="15">
        <v>130</v>
      </c>
      <c r="BV1216" s="15">
        <v>130.5</v>
      </c>
      <c r="BW1216" s="15">
        <v>83</v>
      </c>
      <c r="BX1216" s="15">
        <v>54.61</v>
      </c>
      <c r="BY1216" s="15">
        <v>210</v>
      </c>
      <c r="BZ1216" s="15">
        <v>84.78</v>
      </c>
      <c r="CA1216" s="71"/>
      <c r="CD1216" s="71"/>
      <c r="CE1216" s="71"/>
      <c r="CF1216" s="71"/>
      <c r="CG1216" s="71"/>
      <c r="CI1216" s="71"/>
      <c r="CN1216" s="15">
        <v>58.77</v>
      </c>
      <c r="CQ1216" s="71"/>
      <c r="CR1216" s="71"/>
      <c r="CS1216" s="75"/>
      <c r="CT1216" s="75"/>
    </row>
    <row r="1217" spans="1:98">
      <c r="A1217" s="71">
        <v>42070</v>
      </c>
      <c r="B1217" s="16">
        <v>115.56</v>
      </c>
      <c r="C1217" s="16">
        <v>115.22</v>
      </c>
      <c r="D1217" s="71"/>
      <c r="G1217" s="71"/>
      <c r="I1217" s="16">
        <v>102.5</v>
      </c>
      <c r="K1217" s="16">
        <v>100.5</v>
      </c>
      <c r="L1217" s="71"/>
      <c r="M1217" s="71"/>
      <c r="N1217" s="15">
        <v>175.08</v>
      </c>
      <c r="O1217" s="15">
        <v>292.33</v>
      </c>
      <c r="P1217" s="15">
        <v>62.95</v>
      </c>
      <c r="Q1217" s="15">
        <v>30.81</v>
      </c>
      <c r="R1217" s="71"/>
      <c r="S1217" s="71"/>
      <c r="T1217" s="71"/>
      <c r="U1217" s="71"/>
      <c r="W1217" s="15">
        <v>135.93</v>
      </c>
      <c r="X1217" s="71"/>
      <c r="Y1217" s="71"/>
      <c r="Z1217" s="71"/>
      <c r="AA1217" s="71"/>
      <c r="AC1217" s="71"/>
      <c r="AD1217" s="15">
        <v>148</v>
      </c>
      <c r="AF1217" s="15">
        <v>129</v>
      </c>
      <c r="BE1217" s="71"/>
      <c r="BF1217" s="71"/>
      <c r="BG1217" s="15">
        <v>84.88</v>
      </c>
      <c r="BH1217" s="15">
        <v>63.78</v>
      </c>
      <c r="BI1217" s="71"/>
      <c r="BM1217" s="15">
        <v>28.5</v>
      </c>
      <c r="BN1217" s="15">
        <v>41.33</v>
      </c>
      <c r="BO1217" s="15">
        <v>43.32</v>
      </c>
      <c r="BP1217" s="15">
        <v>222.35</v>
      </c>
      <c r="BQ1217" s="71"/>
      <c r="BT1217" s="15">
        <v>128.15</v>
      </c>
      <c r="BV1217" s="15">
        <v>130</v>
      </c>
      <c r="BW1217" s="15">
        <v>83</v>
      </c>
      <c r="BX1217" s="15">
        <v>55.23</v>
      </c>
      <c r="BY1217" s="15">
        <v>198.8</v>
      </c>
      <c r="BZ1217" s="15">
        <v>102</v>
      </c>
      <c r="CA1217" s="71"/>
      <c r="CD1217" s="71"/>
      <c r="CE1217" s="71"/>
      <c r="CF1217" s="71"/>
      <c r="CG1217" s="71"/>
      <c r="CH1217" s="15">
        <v>51.38</v>
      </c>
      <c r="CI1217" s="71"/>
      <c r="CJ1217" s="15">
        <v>33.5</v>
      </c>
      <c r="CM1217" s="15">
        <v>57.86</v>
      </c>
      <c r="CN1217" s="15">
        <v>55</v>
      </c>
      <c r="CQ1217" s="71"/>
      <c r="CR1217" s="71"/>
      <c r="CS1217" s="75"/>
      <c r="CT1217" s="75"/>
    </row>
    <row r="1218" spans="1:98">
      <c r="A1218" s="71">
        <v>42077</v>
      </c>
      <c r="B1218" s="16">
        <v>115.46</v>
      </c>
      <c r="C1218" s="16">
        <v>115.23</v>
      </c>
      <c r="D1218" s="71"/>
      <c r="G1218" s="71"/>
      <c r="I1218" s="16">
        <v>100.44</v>
      </c>
      <c r="K1218" s="16">
        <v>100.4</v>
      </c>
      <c r="L1218" s="71"/>
      <c r="M1218" s="71"/>
      <c r="N1218" s="15">
        <v>168.57</v>
      </c>
      <c r="O1218" s="15">
        <v>290.45</v>
      </c>
      <c r="P1218" s="15">
        <v>64.56</v>
      </c>
      <c r="Q1218" s="15">
        <v>32.200000000000003</v>
      </c>
      <c r="R1218" s="71"/>
      <c r="S1218" s="71"/>
      <c r="T1218" s="71"/>
      <c r="U1218" s="71"/>
      <c r="V1218" s="15">
        <v>283.39999999999998</v>
      </c>
      <c r="W1218" s="15">
        <v>136.59</v>
      </c>
      <c r="X1218" s="71"/>
      <c r="Y1218" s="71"/>
      <c r="Z1218" s="71"/>
      <c r="AA1218" s="71"/>
      <c r="AC1218" s="71"/>
      <c r="AD1218" s="15">
        <v>140</v>
      </c>
      <c r="BD1218" s="15">
        <v>282.12</v>
      </c>
      <c r="BE1218" s="71"/>
      <c r="BF1218" s="71"/>
      <c r="BG1218" s="15">
        <v>85.31</v>
      </c>
      <c r="BH1218" s="15">
        <v>63.61</v>
      </c>
      <c r="BI1218" s="71"/>
      <c r="BM1218" s="15">
        <v>30</v>
      </c>
      <c r="BN1218" s="15">
        <v>43</v>
      </c>
      <c r="BO1218" s="15">
        <v>42.48</v>
      </c>
      <c r="BQ1218" s="71"/>
      <c r="BT1218" s="15">
        <v>127.47</v>
      </c>
      <c r="BV1218" s="15">
        <v>130</v>
      </c>
      <c r="BX1218" s="15">
        <v>56.57</v>
      </c>
      <c r="BY1218" s="15">
        <v>200.18</v>
      </c>
      <c r="BZ1218" s="15">
        <v>76.290000000000006</v>
      </c>
      <c r="CA1218" s="71"/>
      <c r="CD1218" s="71"/>
      <c r="CE1218" s="71"/>
      <c r="CF1218" s="71"/>
      <c r="CG1218" s="71"/>
      <c r="CH1218" s="15">
        <v>62</v>
      </c>
      <c r="CI1218" s="71"/>
      <c r="CJ1218" s="15">
        <v>33.18</v>
      </c>
      <c r="CM1218" s="15">
        <v>61</v>
      </c>
      <c r="CO1218" s="15">
        <v>63.36</v>
      </c>
      <c r="CP1218" s="15">
        <v>128.91</v>
      </c>
      <c r="CQ1218" s="71"/>
      <c r="CR1218" s="71"/>
      <c r="CS1218" s="75"/>
      <c r="CT1218" s="75"/>
    </row>
    <row r="1219" spans="1:98">
      <c r="A1219" s="71">
        <v>42084</v>
      </c>
      <c r="B1219" s="16">
        <v>115.36</v>
      </c>
      <c r="C1219" s="16">
        <v>114.99</v>
      </c>
      <c r="D1219" s="71"/>
      <c r="G1219" s="71"/>
      <c r="I1219" s="16">
        <v>101.63</v>
      </c>
      <c r="K1219" s="16">
        <v>102.5</v>
      </c>
      <c r="L1219" s="71"/>
      <c r="M1219" s="71"/>
      <c r="N1219" s="15">
        <v>170.95</v>
      </c>
      <c r="O1219" s="15">
        <v>292.14999999999998</v>
      </c>
      <c r="P1219" s="15">
        <v>63.84</v>
      </c>
      <c r="Q1219" s="15">
        <v>32.479999999999997</v>
      </c>
      <c r="R1219" s="71"/>
      <c r="S1219" s="71"/>
      <c r="T1219" s="71"/>
      <c r="U1219" s="71"/>
      <c r="V1219" s="15">
        <v>285</v>
      </c>
      <c r="W1219" s="15">
        <v>136.01</v>
      </c>
      <c r="X1219" s="71"/>
      <c r="Y1219" s="71"/>
      <c r="Z1219" s="71"/>
      <c r="AA1219" s="71"/>
      <c r="AC1219" s="71"/>
      <c r="AD1219" s="15">
        <v>133</v>
      </c>
      <c r="AE1219" s="15">
        <v>118</v>
      </c>
      <c r="BD1219" s="15">
        <v>275.45</v>
      </c>
      <c r="BE1219" s="71"/>
      <c r="BF1219" s="71"/>
      <c r="BG1219" s="15">
        <v>85.33</v>
      </c>
      <c r="BH1219" s="15">
        <v>64.08</v>
      </c>
      <c r="BI1219" s="71"/>
      <c r="BM1219" s="15">
        <v>30.09</v>
      </c>
      <c r="BN1219" s="15">
        <v>43</v>
      </c>
      <c r="BO1219" s="15">
        <v>43.58</v>
      </c>
      <c r="BP1219" s="15">
        <v>225</v>
      </c>
      <c r="BQ1219" s="71"/>
      <c r="BR1219" s="15">
        <v>280</v>
      </c>
      <c r="BT1219" s="15">
        <v>128.69</v>
      </c>
      <c r="BW1219" s="15">
        <v>83</v>
      </c>
      <c r="BX1219" s="15">
        <v>61.17</v>
      </c>
      <c r="BY1219" s="15">
        <v>198.9</v>
      </c>
      <c r="BZ1219" s="15">
        <v>75.39</v>
      </c>
      <c r="CA1219" s="71"/>
      <c r="CD1219" s="71"/>
      <c r="CE1219" s="71"/>
      <c r="CF1219" s="71"/>
      <c r="CG1219" s="71"/>
      <c r="CH1219" s="15">
        <v>67</v>
      </c>
      <c r="CI1219" s="71"/>
      <c r="CN1219" s="15">
        <v>62</v>
      </c>
      <c r="CO1219" s="15">
        <v>61.8</v>
      </c>
      <c r="CP1219" s="15">
        <v>130</v>
      </c>
      <c r="CQ1219" s="71"/>
      <c r="CR1219" s="71"/>
      <c r="CS1219" s="75"/>
      <c r="CT1219" s="75"/>
    </row>
    <row r="1220" spans="1:98">
      <c r="A1220" s="71">
        <v>42091</v>
      </c>
      <c r="B1220" s="16">
        <v>117.09</v>
      </c>
      <c r="C1220" s="16">
        <v>116.64</v>
      </c>
      <c r="D1220" s="71"/>
      <c r="G1220" s="71"/>
      <c r="I1220" s="16">
        <v>98.5</v>
      </c>
      <c r="K1220" s="16">
        <v>101.19</v>
      </c>
      <c r="L1220" s="71"/>
      <c r="M1220" s="71"/>
      <c r="N1220" s="15">
        <v>175.85</v>
      </c>
      <c r="O1220" s="15">
        <v>293.23</v>
      </c>
      <c r="P1220" s="15">
        <v>64.13</v>
      </c>
      <c r="Q1220" s="15">
        <v>32.840000000000003</v>
      </c>
      <c r="R1220" s="71"/>
      <c r="S1220" s="71"/>
      <c r="T1220" s="71"/>
      <c r="U1220" s="71"/>
      <c r="V1220" s="15">
        <v>282.5</v>
      </c>
      <c r="W1220" s="15">
        <v>137.19999999999999</v>
      </c>
      <c r="X1220" s="71"/>
      <c r="Y1220" s="71"/>
      <c r="Z1220" s="71"/>
      <c r="AA1220" s="71"/>
      <c r="AC1220" s="71"/>
      <c r="AD1220" s="15">
        <v>123</v>
      </c>
      <c r="AE1220" s="15">
        <v>118</v>
      </c>
      <c r="AF1220" s="15">
        <v>128.84</v>
      </c>
      <c r="BD1220" s="15">
        <v>280</v>
      </c>
      <c r="BE1220" s="71"/>
      <c r="BF1220" s="71"/>
      <c r="BG1220" s="15">
        <v>84.67</v>
      </c>
      <c r="BH1220" s="15">
        <v>62.66</v>
      </c>
      <c r="BI1220" s="71"/>
      <c r="BM1220" s="15">
        <v>32.75</v>
      </c>
      <c r="BN1220" s="15">
        <v>41.07</v>
      </c>
      <c r="BO1220" s="15">
        <v>44.48</v>
      </c>
      <c r="BP1220" s="15">
        <v>225</v>
      </c>
      <c r="BQ1220" s="71"/>
      <c r="BR1220" s="15">
        <v>280</v>
      </c>
      <c r="BS1220" s="15">
        <v>280</v>
      </c>
      <c r="BT1220" s="15">
        <v>132</v>
      </c>
      <c r="BV1220" s="15">
        <v>131.66999999999999</v>
      </c>
      <c r="BW1220" s="15">
        <v>83</v>
      </c>
      <c r="BX1220" s="15">
        <v>62.57</v>
      </c>
      <c r="CA1220" s="71"/>
      <c r="CD1220" s="71"/>
      <c r="CE1220" s="71"/>
      <c r="CF1220" s="71"/>
      <c r="CG1220" s="71"/>
      <c r="CH1220" s="15">
        <v>64</v>
      </c>
      <c r="CI1220" s="71"/>
      <c r="CM1220" s="15">
        <v>52</v>
      </c>
      <c r="CO1220" s="15">
        <v>64</v>
      </c>
      <c r="CP1220" s="15">
        <v>130</v>
      </c>
      <c r="CQ1220" s="71"/>
      <c r="CR1220" s="71"/>
      <c r="CS1220" s="75"/>
      <c r="CT1220" s="75"/>
    </row>
    <row r="1221" spans="1:98">
      <c r="A1221" s="71">
        <v>42098</v>
      </c>
      <c r="B1221" s="16">
        <v>117.09</v>
      </c>
      <c r="C1221" s="16">
        <v>116.64</v>
      </c>
      <c r="D1221" s="71"/>
      <c r="G1221" s="71"/>
      <c r="I1221" s="16">
        <v>102.74</v>
      </c>
      <c r="K1221" s="16">
        <v>102.9</v>
      </c>
      <c r="L1221" s="71"/>
      <c r="M1221" s="71"/>
      <c r="N1221" s="15">
        <v>172</v>
      </c>
      <c r="O1221" s="15">
        <v>294.41000000000003</v>
      </c>
      <c r="P1221" s="15">
        <v>63</v>
      </c>
      <c r="Q1221" s="15">
        <v>33.01</v>
      </c>
      <c r="R1221" s="71"/>
      <c r="S1221" s="71"/>
      <c r="T1221" s="71"/>
      <c r="U1221" s="71"/>
      <c r="V1221" s="15">
        <v>285</v>
      </c>
      <c r="W1221" s="15">
        <v>137.34</v>
      </c>
      <c r="X1221" s="71"/>
      <c r="Y1221" s="71"/>
      <c r="Z1221" s="71"/>
      <c r="AA1221" s="71"/>
      <c r="AC1221" s="71"/>
      <c r="AD1221" s="15">
        <v>123</v>
      </c>
      <c r="AF1221" s="15">
        <v>125</v>
      </c>
      <c r="BD1221" s="15">
        <v>285</v>
      </c>
      <c r="BE1221" s="71"/>
      <c r="BF1221" s="71"/>
      <c r="BG1221" s="15">
        <v>81.650000000000006</v>
      </c>
      <c r="BH1221" s="15">
        <v>63.47</v>
      </c>
      <c r="BI1221" s="71"/>
      <c r="BM1221" s="15">
        <v>33.72</v>
      </c>
      <c r="BN1221" s="15">
        <v>40.229999999999997</v>
      </c>
      <c r="BO1221" s="15">
        <v>44.53</v>
      </c>
      <c r="BP1221" s="15">
        <v>222.39</v>
      </c>
      <c r="BQ1221" s="71"/>
      <c r="BR1221" s="15">
        <v>280</v>
      </c>
      <c r="BS1221" s="15">
        <v>280</v>
      </c>
      <c r="BT1221" s="15">
        <v>131.46</v>
      </c>
      <c r="BV1221" s="15">
        <v>133</v>
      </c>
      <c r="BW1221" s="15">
        <v>83</v>
      </c>
      <c r="BX1221" s="15">
        <v>62.58</v>
      </c>
      <c r="BY1221" s="15">
        <v>201.98</v>
      </c>
      <c r="BZ1221" s="15">
        <v>80.14</v>
      </c>
      <c r="CA1221" s="71"/>
      <c r="CD1221" s="71"/>
      <c r="CE1221" s="71"/>
      <c r="CF1221" s="71"/>
      <c r="CG1221" s="71"/>
      <c r="CH1221" s="15">
        <v>63</v>
      </c>
      <c r="CI1221" s="71"/>
      <c r="CP1221" s="15">
        <v>138</v>
      </c>
      <c r="CQ1221" s="71"/>
      <c r="CR1221" s="71"/>
      <c r="CS1221" s="75"/>
      <c r="CT1221" s="75"/>
    </row>
    <row r="1222" spans="1:98">
      <c r="A1222" s="71">
        <v>42105</v>
      </c>
      <c r="B1222" s="16">
        <v>118</v>
      </c>
      <c r="C1222" s="16">
        <v>117.44</v>
      </c>
      <c r="D1222" s="71"/>
      <c r="G1222" s="71"/>
      <c r="I1222" s="16">
        <v>105.36</v>
      </c>
      <c r="K1222" s="16">
        <v>103.36</v>
      </c>
      <c r="L1222" s="71"/>
      <c r="M1222" s="71"/>
      <c r="N1222" s="15">
        <v>171.43</v>
      </c>
      <c r="O1222" s="15">
        <v>298.37</v>
      </c>
      <c r="P1222" s="15">
        <v>62.62</v>
      </c>
      <c r="Q1222" s="15">
        <v>33.119999999999997</v>
      </c>
      <c r="R1222" s="71"/>
      <c r="S1222" s="71"/>
      <c r="T1222" s="71"/>
      <c r="U1222" s="71"/>
      <c r="V1222" s="15">
        <v>286.47000000000003</v>
      </c>
      <c r="W1222" s="15">
        <v>138</v>
      </c>
      <c r="X1222" s="71"/>
      <c r="Y1222" s="71"/>
      <c r="Z1222" s="71"/>
      <c r="AA1222" s="71"/>
      <c r="AC1222" s="71"/>
      <c r="AE1222" s="15">
        <v>117</v>
      </c>
      <c r="AF1222" s="15">
        <v>125.74</v>
      </c>
      <c r="BD1222" s="15">
        <v>290</v>
      </c>
      <c r="BE1222" s="71"/>
      <c r="BF1222" s="71"/>
      <c r="BG1222" s="15">
        <v>71.39</v>
      </c>
      <c r="BH1222" s="15">
        <v>63.95</v>
      </c>
      <c r="BI1222" s="71"/>
      <c r="BM1222" s="15">
        <v>33</v>
      </c>
      <c r="BN1222" s="15">
        <v>42</v>
      </c>
      <c r="BO1222" s="15">
        <v>43.84</v>
      </c>
      <c r="BP1222" s="15">
        <v>225.68</v>
      </c>
      <c r="BQ1222" s="71"/>
      <c r="BR1222" s="15">
        <v>280</v>
      </c>
      <c r="BT1222" s="15">
        <v>132</v>
      </c>
      <c r="BW1222" s="15">
        <v>83</v>
      </c>
      <c r="BX1222" s="15">
        <v>62.6</v>
      </c>
      <c r="BY1222" s="15">
        <v>197</v>
      </c>
      <c r="BZ1222" s="15">
        <v>80</v>
      </c>
      <c r="CA1222" s="71"/>
      <c r="CD1222" s="71"/>
      <c r="CE1222" s="71"/>
      <c r="CF1222" s="71"/>
      <c r="CG1222" s="71"/>
      <c r="CH1222" s="15">
        <v>61.15</v>
      </c>
      <c r="CI1222" s="71"/>
      <c r="CM1222" s="15">
        <v>41</v>
      </c>
      <c r="CN1222" s="15">
        <v>62.61</v>
      </c>
      <c r="CO1222" s="15">
        <v>67.94</v>
      </c>
      <c r="CP1222" s="15">
        <v>132</v>
      </c>
      <c r="CQ1222" s="71"/>
      <c r="CR1222" s="71"/>
      <c r="CS1222" s="75"/>
      <c r="CT1222" s="75"/>
    </row>
    <row r="1223" spans="1:98">
      <c r="A1223" s="71">
        <v>42112</v>
      </c>
      <c r="B1223" s="16">
        <v>117.61</v>
      </c>
      <c r="C1223" s="16">
        <v>117.29</v>
      </c>
      <c r="D1223" s="71"/>
      <c r="G1223" s="71"/>
      <c r="I1223" s="16">
        <v>103.9</v>
      </c>
      <c r="K1223" s="16">
        <v>104.83</v>
      </c>
      <c r="L1223" s="71"/>
      <c r="M1223" s="71"/>
      <c r="N1223" s="15">
        <v>170.17</v>
      </c>
      <c r="O1223" s="15">
        <v>305.58</v>
      </c>
      <c r="P1223" s="15">
        <v>61.46</v>
      </c>
      <c r="Q1223" s="15">
        <v>33.61</v>
      </c>
      <c r="R1223" s="71"/>
      <c r="S1223" s="71"/>
      <c r="T1223" s="71"/>
      <c r="U1223" s="71"/>
      <c r="V1223" s="15">
        <v>290</v>
      </c>
      <c r="W1223" s="15">
        <v>136.55000000000001</v>
      </c>
      <c r="X1223" s="71"/>
      <c r="Y1223" s="71"/>
      <c r="Z1223" s="71"/>
      <c r="AA1223" s="71"/>
      <c r="AC1223" s="71"/>
      <c r="AD1223" s="15">
        <v>120.76</v>
      </c>
      <c r="AF1223" s="15">
        <v>124.5</v>
      </c>
      <c r="BD1223" s="15">
        <v>297.33</v>
      </c>
      <c r="BE1223" s="71"/>
      <c r="BF1223" s="71"/>
      <c r="BG1223" s="15">
        <v>60.21</v>
      </c>
      <c r="BH1223" s="15">
        <v>62.31</v>
      </c>
      <c r="BI1223" s="71"/>
      <c r="BM1223" s="15">
        <v>34.25</v>
      </c>
      <c r="BN1223" s="15">
        <v>40</v>
      </c>
      <c r="BO1223" s="15">
        <v>44.38</v>
      </c>
      <c r="BP1223" s="15">
        <v>223.54</v>
      </c>
      <c r="BQ1223" s="71"/>
      <c r="BR1223" s="15">
        <v>275</v>
      </c>
      <c r="BS1223" s="15">
        <v>280</v>
      </c>
      <c r="BT1223" s="15">
        <v>131.04</v>
      </c>
      <c r="BV1223" s="15">
        <v>131</v>
      </c>
      <c r="BW1223" s="15">
        <v>83</v>
      </c>
      <c r="BX1223" s="15">
        <v>62.15</v>
      </c>
      <c r="BY1223" s="15">
        <v>205.92</v>
      </c>
      <c r="BZ1223" s="15">
        <v>80</v>
      </c>
      <c r="CA1223" s="71"/>
      <c r="CD1223" s="71"/>
      <c r="CE1223" s="71"/>
      <c r="CF1223" s="71"/>
      <c r="CG1223" s="71"/>
      <c r="CH1223" s="15">
        <v>61.2</v>
      </c>
      <c r="CI1223" s="71"/>
      <c r="CM1223" s="15">
        <v>42.2</v>
      </c>
      <c r="CN1223" s="15">
        <v>63</v>
      </c>
      <c r="CQ1223" s="71"/>
      <c r="CR1223" s="71"/>
      <c r="CS1223" s="75"/>
      <c r="CT1223" s="75"/>
    </row>
    <row r="1224" spans="1:98">
      <c r="A1224" s="71">
        <v>42119</v>
      </c>
      <c r="B1224" s="16">
        <v>116.95</v>
      </c>
      <c r="C1224" s="16">
        <v>116.95</v>
      </c>
      <c r="D1224" s="71"/>
      <c r="G1224" s="71"/>
      <c r="I1224" s="16">
        <v>107.25</v>
      </c>
      <c r="K1224" s="16">
        <v>107.19</v>
      </c>
      <c r="L1224" s="71"/>
      <c r="M1224" s="71"/>
      <c r="N1224" s="15">
        <v>171.43</v>
      </c>
      <c r="O1224" s="15">
        <v>314.35000000000002</v>
      </c>
      <c r="P1224" s="15">
        <v>61.49</v>
      </c>
      <c r="Q1224" s="15">
        <v>34.049999999999997</v>
      </c>
      <c r="R1224" s="71"/>
      <c r="S1224" s="71"/>
      <c r="T1224" s="71"/>
      <c r="U1224" s="71"/>
      <c r="V1224" s="15">
        <v>290</v>
      </c>
      <c r="W1224" s="15">
        <v>136.44999999999999</v>
      </c>
      <c r="X1224" s="71"/>
      <c r="Y1224" s="71"/>
      <c r="Z1224" s="71"/>
      <c r="AA1224" s="71"/>
      <c r="AC1224" s="71"/>
      <c r="AD1224" s="15">
        <v>110</v>
      </c>
      <c r="AF1224" s="15">
        <v>127.4</v>
      </c>
      <c r="BD1224" s="15">
        <v>306.04000000000002</v>
      </c>
      <c r="BE1224" s="71"/>
      <c r="BF1224" s="71"/>
      <c r="BG1224" s="15">
        <v>61.26</v>
      </c>
      <c r="BH1224" s="15">
        <v>62.31</v>
      </c>
      <c r="BI1224" s="71"/>
      <c r="BM1224" s="15">
        <v>34.69</v>
      </c>
      <c r="BN1224" s="15">
        <v>32</v>
      </c>
      <c r="BO1224" s="15">
        <v>43.17</v>
      </c>
      <c r="BP1224" s="15">
        <v>225</v>
      </c>
      <c r="BQ1224" s="71"/>
      <c r="BR1224" s="15">
        <v>270.76</v>
      </c>
      <c r="BS1224" s="15">
        <v>283.70999999999998</v>
      </c>
      <c r="BT1224" s="15">
        <v>130.61000000000001</v>
      </c>
      <c r="BW1224" s="15">
        <v>83.78</v>
      </c>
      <c r="BX1224" s="15">
        <v>60.89</v>
      </c>
      <c r="BY1224" s="15">
        <v>198.52</v>
      </c>
      <c r="BZ1224" s="15">
        <v>80</v>
      </c>
      <c r="CA1224" s="71"/>
      <c r="CD1224" s="71"/>
      <c r="CE1224" s="71"/>
      <c r="CF1224" s="71"/>
      <c r="CG1224" s="71"/>
      <c r="CH1224" s="15">
        <v>61</v>
      </c>
      <c r="CI1224" s="71"/>
      <c r="CJ1224" s="15">
        <v>35.049999999999997</v>
      </c>
      <c r="CM1224" s="15">
        <v>47</v>
      </c>
      <c r="CN1224" s="15">
        <v>58</v>
      </c>
      <c r="CP1224" s="15">
        <v>130.13</v>
      </c>
      <c r="CQ1224" s="71"/>
      <c r="CR1224" s="71"/>
      <c r="CS1224" s="75"/>
      <c r="CT1224" s="75"/>
    </row>
    <row r="1225" spans="1:98">
      <c r="A1225" s="71">
        <v>42126</v>
      </c>
      <c r="B1225" s="16">
        <v>117.37</v>
      </c>
      <c r="C1225" s="16">
        <v>117.37</v>
      </c>
      <c r="D1225" s="71"/>
      <c r="G1225" s="71"/>
      <c r="I1225" s="16">
        <v>105.2</v>
      </c>
      <c r="K1225" s="16">
        <v>104.29</v>
      </c>
      <c r="L1225" s="71"/>
      <c r="M1225" s="71"/>
      <c r="N1225" s="15">
        <v>173.53</v>
      </c>
      <c r="O1225" s="15">
        <v>330.03</v>
      </c>
      <c r="P1225" s="15">
        <v>60.7</v>
      </c>
      <c r="Q1225" s="15">
        <v>33.93</v>
      </c>
      <c r="R1225" s="71"/>
      <c r="S1225" s="71"/>
      <c r="T1225" s="71"/>
      <c r="U1225" s="71"/>
      <c r="V1225" s="15">
        <v>306</v>
      </c>
      <c r="W1225" s="15">
        <v>136.88999999999999</v>
      </c>
      <c r="X1225" s="71"/>
      <c r="Y1225" s="71"/>
      <c r="Z1225" s="71"/>
      <c r="AA1225" s="71"/>
      <c r="AC1225" s="71"/>
      <c r="AD1225" s="15">
        <v>107.53</v>
      </c>
      <c r="AF1225" s="15">
        <v>129</v>
      </c>
      <c r="BD1225" s="15">
        <v>324.93</v>
      </c>
      <c r="BE1225" s="71"/>
      <c r="BF1225" s="71"/>
      <c r="BG1225" s="15">
        <v>61.43</v>
      </c>
      <c r="BH1225" s="15">
        <v>61.39</v>
      </c>
      <c r="BI1225" s="71"/>
      <c r="BM1225" s="15">
        <v>34.29</v>
      </c>
      <c r="BN1225" s="15">
        <v>37</v>
      </c>
      <c r="BO1225" s="15">
        <v>43.11</v>
      </c>
      <c r="BP1225" s="15">
        <v>225</v>
      </c>
      <c r="BQ1225" s="71"/>
      <c r="BR1225" s="15">
        <v>290</v>
      </c>
      <c r="BT1225" s="15">
        <v>131.52000000000001</v>
      </c>
      <c r="BV1225" s="15">
        <v>129</v>
      </c>
      <c r="BW1225" s="15">
        <v>83</v>
      </c>
      <c r="BX1225" s="15">
        <v>57.25</v>
      </c>
      <c r="BY1225" s="15">
        <v>199.86</v>
      </c>
      <c r="BZ1225" s="15">
        <v>73.78</v>
      </c>
      <c r="CA1225" s="71"/>
      <c r="CD1225" s="71"/>
      <c r="CE1225" s="71"/>
      <c r="CF1225" s="71"/>
      <c r="CG1225" s="71"/>
      <c r="CH1225" s="15">
        <v>61.33</v>
      </c>
      <c r="CI1225" s="71"/>
      <c r="CM1225" s="15">
        <v>47</v>
      </c>
      <c r="CN1225" s="15">
        <v>57</v>
      </c>
      <c r="CP1225" s="15">
        <v>130.5</v>
      </c>
      <c r="CQ1225" s="71"/>
      <c r="CR1225" s="71"/>
      <c r="CS1225" s="75"/>
      <c r="CT1225" s="75"/>
    </row>
    <row r="1226" spans="1:98">
      <c r="A1226" s="71">
        <v>42133</v>
      </c>
      <c r="B1226" s="16">
        <v>117.21</v>
      </c>
      <c r="C1226" s="16">
        <v>117.21</v>
      </c>
      <c r="D1226" s="71"/>
      <c r="G1226" s="71"/>
      <c r="I1226" s="16">
        <v>106.7</v>
      </c>
      <c r="K1226" s="16">
        <v>108.62</v>
      </c>
      <c r="L1226" s="71"/>
      <c r="M1226" s="71"/>
      <c r="O1226" s="15">
        <v>337.33</v>
      </c>
      <c r="P1226" s="15">
        <v>61.12</v>
      </c>
      <c r="Q1226" s="15">
        <v>33.409999999999997</v>
      </c>
      <c r="R1226" s="71"/>
      <c r="S1226" s="71"/>
      <c r="T1226" s="71"/>
      <c r="U1226" s="71"/>
      <c r="V1226" s="15">
        <v>320</v>
      </c>
      <c r="W1226" s="15">
        <v>136.52000000000001</v>
      </c>
      <c r="X1226" s="71"/>
      <c r="Y1226" s="71"/>
      <c r="Z1226" s="71"/>
      <c r="AA1226" s="71"/>
      <c r="AC1226" s="71"/>
      <c r="AD1226" s="15">
        <v>118.57</v>
      </c>
      <c r="AE1226" s="15">
        <v>116</v>
      </c>
      <c r="AF1226" s="15">
        <v>126</v>
      </c>
      <c r="BD1226" s="15">
        <v>366.73</v>
      </c>
      <c r="BE1226" s="71"/>
      <c r="BF1226" s="71"/>
      <c r="BG1226" s="15">
        <v>62.21</v>
      </c>
      <c r="BH1226" s="15">
        <v>60.46</v>
      </c>
      <c r="BI1226" s="71"/>
      <c r="BM1226" s="15">
        <v>35.67</v>
      </c>
      <c r="BN1226" s="15">
        <v>39.11</v>
      </c>
      <c r="BO1226" s="15">
        <v>43.84</v>
      </c>
      <c r="BP1226" s="15">
        <v>225</v>
      </c>
      <c r="BQ1226" s="71"/>
      <c r="BR1226" s="15">
        <v>299.23</v>
      </c>
      <c r="BS1226" s="15">
        <v>300.33999999999997</v>
      </c>
      <c r="BT1226" s="15">
        <v>131.71</v>
      </c>
      <c r="BV1226" s="15">
        <v>131</v>
      </c>
      <c r="BW1226" s="15">
        <v>83</v>
      </c>
      <c r="BX1226" s="15">
        <v>58.69</v>
      </c>
      <c r="BY1226" s="15">
        <v>201.79</v>
      </c>
      <c r="BZ1226" s="15">
        <v>79.540000000000006</v>
      </c>
      <c r="CA1226" s="71"/>
      <c r="CD1226" s="71"/>
      <c r="CE1226" s="71"/>
      <c r="CF1226" s="71"/>
      <c r="CG1226" s="71"/>
      <c r="CH1226" s="15">
        <v>59.33</v>
      </c>
      <c r="CI1226" s="71"/>
      <c r="CJ1226" s="15">
        <v>31</v>
      </c>
      <c r="CQ1226" s="71"/>
      <c r="CR1226" s="71"/>
      <c r="CS1226" s="75"/>
      <c r="CT1226" s="75"/>
    </row>
    <row r="1227" spans="1:98">
      <c r="A1227" s="71">
        <v>42140</v>
      </c>
      <c r="B1227" s="16">
        <v>116.64</v>
      </c>
      <c r="C1227" s="16">
        <v>116.9</v>
      </c>
      <c r="D1227" s="71"/>
      <c r="G1227" s="71"/>
      <c r="I1227" s="16">
        <v>108.94</v>
      </c>
      <c r="K1227" s="16">
        <v>110.9</v>
      </c>
      <c r="L1227" s="71"/>
      <c r="M1227" s="71"/>
      <c r="N1227" s="15">
        <v>175.33</v>
      </c>
      <c r="O1227" s="15">
        <v>376.39</v>
      </c>
      <c r="P1227" s="15">
        <v>61.1</v>
      </c>
      <c r="Q1227" s="15">
        <v>33.81</v>
      </c>
      <c r="R1227" s="71"/>
      <c r="S1227" s="71"/>
      <c r="T1227" s="71"/>
      <c r="U1227" s="71"/>
      <c r="V1227" s="15">
        <v>325.58999999999997</v>
      </c>
      <c r="W1227" s="15">
        <v>136.55000000000001</v>
      </c>
      <c r="X1227" s="71"/>
      <c r="Y1227" s="71"/>
      <c r="Z1227" s="71"/>
      <c r="AA1227" s="71"/>
      <c r="AC1227" s="71"/>
      <c r="AD1227" s="15">
        <v>114.56</v>
      </c>
      <c r="AE1227" s="15">
        <v>116</v>
      </c>
      <c r="AF1227" s="15">
        <v>129.9</v>
      </c>
      <c r="BD1227" s="15">
        <v>385</v>
      </c>
      <c r="BE1227" s="71"/>
      <c r="BF1227" s="71"/>
      <c r="BG1227" s="15">
        <v>60.18</v>
      </c>
      <c r="BH1227" s="15">
        <v>60.76</v>
      </c>
      <c r="BI1227" s="71"/>
      <c r="BM1227" s="15">
        <v>37.33</v>
      </c>
      <c r="BN1227" s="15">
        <v>41.93</v>
      </c>
      <c r="BO1227" s="15">
        <v>41.39</v>
      </c>
      <c r="BP1227" s="15">
        <v>225</v>
      </c>
      <c r="BQ1227" s="71"/>
      <c r="BS1227" s="15">
        <v>350</v>
      </c>
      <c r="BT1227" s="15">
        <v>132.66999999999999</v>
      </c>
      <c r="BW1227" s="15">
        <v>83</v>
      </c>
      <c r="BX1227" s="15">
        <v>59.1</v>
      </c>
      <c r="BY1227" s="15">
        <v>221.09</v>
      </c>
      <c r="BZ1227" s="15">
        <v>66</v>
      </c>
      <c r="CA1227" s="71"/>
      <c r="CD1227" s="71"/>
      <c r="CE1227" s="71"/>
      <c r="CF1227" s="71"/>
      <c r="CG1227" s="71"/>
      <c r="CI1227" s="71"/>
      <c r="CM1227" s="15">
        <v>43</v>
      </c>
      <c r="CQ1227" s="71"/>
      <c r="CR1227" s="71"/>
      <c r="CS1227" s="75"/>
      <c r="CT1227" s="75"/>
    </row>
    <row r="1228" spans="1:98">
      <c r="A1228" s="71">
        <v>42147</v>
      </c>
      <c r="B1228" s="16">
        <v>122.17</v>
      </c>
      <c r="C1228" s="16">
        <v>120.29</v>
      </c>
      <c r="D1228" s="71"/>
      <c r="G1228" s="71"/>
      <c r="I1228" s="16">
        <v>111.06</v>
      </c>
      <c r="K1228" s="16">
        <v>111.41</v>
      </c>
      <c r="L1228" s="71"/>
      <c r="M1228" s="71"/>
      <c r="N1228" s="15">
        <v>182.65</v>
      </c>
      <c r="O1228" s="15">
        <v>397.83</v>
      </c>
      <c r="P1228" s="15">
        <v>61.54</v>
      </c>
      <c r="Q1228" s="15">
        <v>33.299999999999997</v>
      </c>
      <c r="R1228" s="71"/>
      <c r="S1228" s="71"/>
      <c r="T1228" s="71"/>
      <c r="U1228" s="71"/>
      <c r="V1228" s="15">
        <v>345</v>
      </c>
      <c r="W1228" s="15">
        <v>135.88</v>
      </c>
      <c r="X1228" s="71"/>
      <c r="Y1228" s="71"/>
      <c r="Z1228" s="71"/>
      <c r="AA1228" s="71"/>
      <c r="AC1228" s="71"/>
      <c r="AD1228" s="15">
        <v>127.38</v>
      </c>
      <c r="AE1228" s="15">
        <v>124.5</v>
      </c>
      <c r="AF1228" s="15">
        <v>134.99</v>
      </c>
      <c r="BE1228" s="71"/>
      <c r="BF1228" s="71"/>
      <c r="BG1228" s="15">
        <v>60.83</v>
      </c>
      <c r="BH1228" s="15">
        <v>58.72</v>
      </c>
      <c r="BI1228" s="71"/>
      <c r="BM1228" s="15">
        <v>34.67</v>
      </c>
      <c r="BN1228" s="15">
        <v>39.33</v>
      </c>
      <c r="BO1228" s="15">
        <v>41.21</v>
      </c>
      <c r="BP1228" s="15">
        <v>224.62</v>
      </c>
      <c r="BQ1228" s="71"/>
      <c r="BR1228" s="15">
        <v>359.75</v>
      </c>
      <c r="BT1228" s="15">
        <v>131.24</v>
      </c>
      <c r="BV1228" s="15">
        <v>143</v>
      </c>
      <c r="BX1228" s="15">
        <v>58.34</v>
      </c>
      <c r="BY1228" s="15">
        <v>200</v>
      </c>
      <c r="BZ1228" s="15">
        <v>73.47</v>
      </c>
      <c r="CA1228" s="71"/>
      <c r="CD1228" s="71"/>
      <c r="CE1228" s="71"/>
      <c r="CF1228" s="71"/>
      <c r="CG1228" s="71"/>
      <c r="CH1228" s="15">
        <v>60.17</v>
      </c>
      <c r="CI1228" s="71"/>
      <c r="CJ1228" s="15">
        <v>34.75</v>
      </c>
      <c r="CM1228" s="15">
        <v>43.09</v>
      </c>
      <c r="CN1228" s="15">
        <v>56.28</v>
      </c>
      <c r="CO1228" s="15">
        <v>69.5</v>
      </c>
      <c r="CP1228" s="15">
        <v>131.38</v>
      </c>
      <c r="CQ1228" s="71"/>
      <c r="CR1228" s="71"/>
      <c r="CS1228" s="75"/>
      <c r="CT1228" s="75"/>
    </row>
    <row r="1229" spans="1:98">
      <c r="A1229" s="71">
        <v>42154</v>
      </c>
      <c r="B1229" s="16">
        <v>116.51</v>
      </c>
      <c r="C1229" s="16">
        <v>116.74</v>
      </c>
      <c r="D1229" s="71"/>
      <c r="G1229" s="71"/>
      <c r="I1229" s="16">
        <v>111.55</v>
      </c>
      <c r="K1229" s="16">
        <v>112.5</v>
      </c>
      <c r="L1229" s="71"/>
      <c r="M1229" s="71"/>
      <c r="N1229" s="15">
        <v>173.14</v>
      </c>
      <c r="O1229" s="15">
        <v>401.11</v>
      </c>
      <c r="P1229" s="15">
        <v>61</v>
      </c>
      <c r="Q1229" s="15">
        <v>35.28</v>
      </c>
      <c r="R1229" s="71"/>
      <c r="S1229" s="71"/>
      <c r="T1229" s="71"/>
      <c r="U1229" s="71"/>
      <c r="V1229" s="15">
        <v>372</v>
      </c>
      <c r="W1229" s="15">
        <v>136.83000000000001</v>
      </c>
      <c r="X1229" s="71"/>
      <c r="Y1229" s="71"/>
      <c r="Z1229" s="71"/>
      <c r="AA1229" s="71"/>
      <c r="AC1229" s="71"/>
      <c r="AD1229" s="15">
        <v>135</v>
      </c>
      <c r="BD1229" s="15">
        <v>400</v>
      </c>
      <c r="BE1229" s="71"/>
      <c r="BF1229" s="71"/>
      <c r="BG1229" s="15">
        <v>62</v>
      </c>
      <c r="BH1229" s="15">
        <v>59.05</v>
      </c>
      <c r="BI1229" s="71"/>
      <c r="BM1229" s="15">
        <v>34.5</v>
      </c>
      <c r="BO1229" s="15">
        <v>37.78</v>
      </c>
      <c r="BP1229" s="15">
        <v>225</v>
      </c>
      <c r="BQ1229" s="71"/>
      <c r="BR1229" s="15">
        <v>345</v>
      </c>
      <c r="BT1229" s="15">
        <v>132.97999999999999</v>
      </c>
      <c r="BX1229" s="15">
        <v>55.52</v>
      </c>
      <c r="BY1229" s="15">
        <v>197</v>
      </c>
      <c r="CA1229" s="71"/>
      <c r="CD1229" s="71"/>
      <c r="CE1229" s="71"/>
      <c r="CF1229" s="71"/>
      <c r="CG1229" s="71"/>
      <c r="CH1229" s="15">
        <v>59</v>
      </c>
      <c r="CI1229" s="71"/>
      <c r="CJ1229" s="15">
        <v>36</v>
      </c>
      <c r="CO1229" s="15">
        <v>70</v>
      </c>
      <c r="CP1229" s="15">
        <v>128</v>
      </c>
      <c r="CQ1229" s="71"/>
      <c r="CR1229" s="71"/>
      <c r="CS1229" s="75"/>
      <c r="CT1229" s="75"/>
    </row>
    <row r="1230" spans="1:98">
      <c r="A1230" s="71">
        <v>42161</v>
      </c>
      <c r="B1230" s="16">
        <v>119.55</v>
      </c>
      <c r="C1230" s="16">
        <v>119.85</v>
      </c>
      <c r="D1230" s="71"/>
      <c r="G1230" s="71"/>
      <c r="I1230" s="16">
        <v>111.4</v>
      </c>
      <c r="K1230" s="16">
        <v>113.5</v>
      </c>
      <c r="L1230" s="71"/>
      <c r="M1230" s="71"/>
      <c r="N1230" s="15">
        <v>176.43</v>
      </c>
      <c r="O1230" s="15">
        <v>416.11</v>
      </c>
      <c r="P1230" s="15">
        <v>62.5</v>
      </c>
      <c r="Q1230" s="15">
        <v>34.6</v>
      </c>
      <c r="R1230" s="71"/>
      <c r="S1230" s="71"/>
      <c r="T1230" s="71"/>
      <c r="U1230" s="71"/>
      <c r="V1230" s="15">
        <v>365.56</v>
      </c>
      <c r="W1230" s="15">
        <v>136.33000000000001</v>
      </c>
      <c r="X1230" s="71"/>
      <c r="Y1230" s="71"/>
      <c r="Z1230" s="71"/>
      <c r="AA1230" s="71"/>
      <c r="AC1230" s="71"/>
      <c r="AD1230" s="15">
        <v>150</v>
      </c>
      <c r="AE1230" s="15">
        <v>122</v>
      </c>
      <c r="AF1230" s="15">
        <v>134.6</v>
      </c>
      <c r="BD1230" s="15">
        <v>450</v>
      </c>
      <c r="BE1230" s="71"/>
      <c r="BF1230" s="71"/>
      <c r="BG1230" s="15">
        <v>60.48</v>
      </c>
      <c r="BH1230" s="15">
        <v>61</v>
      </c>
      <c r="BI1230" s="71"/>
      <c r="BM1230" s="15">
        <v>36</v>
      </c>
      <c r="BN1230" s="15">
        <v>37.67</v>
      </c>
      <c r="BO1230" s="15">
        <v>42.67</v>
      </c>
      <c r="BQ1230" s="71"/>
      <c r="BR1230" s="15">
        <v>367.5</v>
      </c>
      <c r="BT1230" s="15">
        <v>132</v>
      </c>
      <c r="BW1230" s="15">
        <v>83</v>
      </c>
      <c r="BX1230" s="15">
        <v>58.18</v>
      </c>
      <c r="BY1230" s="15">
        <v>199.79</v>
      </c>
      <c r="BZ1230" s="15">
        <v>80</v>
      </c>
      <c r="CA1230" s="71"/>
      <c r="CD1230" s="71"/>
      <c r="CE1230" s="71"/>
      <c r="CF1230" s="71"/>
      <c r="CG1230" s="71"/>
      <c r="CI1230" s="71"/>
      <c r="CJ1230" s="15">
        <v>34</v>
      </c>
      <c r="CQ1230" s="71"/>
      <c r="CR1230" s="71"/>
      <c r="CS1230" s="75"/>
      <c r="CT1230" s="75"/>
    </row>
    <row r="1231" spans="1:98">
      <c r="A1231" s="71">
        <v>42168</v>
      </c>
      <c r="B1231" s="16">
        <v>119.69</v>
      </c>
      <c r="C1231" s="16">
        <v>119.97</v>
      </c>
      <c r="D1231" s="71"/>
      <c r="G1231" s="71"/>
      <c r="I1231" s="16">
        <v>114.4</v>
      </c>
      <c r="K1231" s="16">
        <v>115.82</v>
      </c>
      <c r="L1231" s="71"/>
      <c r="M1231" s="71"/>
      <c r="N1231" s="15">
        <v>178.36</v>
      </c>
      <c r="O1231" s="15">
        <v>460.4</v>
      </c>
      <c r="P1231" s="15">
        <v>59.1</v>
      </c>
      <c r="Q1231" s="15">
        <v>34.549999999999997</v>
      </c>
      <c r="R1231" s="71"/>
      <c r="S1231" s="71"/>
      <c r="T1231" s="71"/>
      <c r="U1231" s="71"/>
      <c r="V1231" s="15">
        <v>425</v>
      </c>
      <c r="W1231" s="15">
        <v>137.91999999999999</v>
      </c>
      <c r="X1231" s="71"/>
      <c r="Y1231" s="71"/>
      <c r="Z1231" s="71"/>
      <c r="AA1231" s="71"/>
      <c r="AC1231" s="71"/>
      <c r="AD1231" s="15">
        <v>157.56</v>
      </c>
      <c r="AE1231" s="15">
        <v>125</v>
      </c>
      <c r="AF1231" s="15">
        <v>136</v>
      </c>
      <c r="BD1231" s="15">
        <v>475</v>
      </c>
      <c r="BE1231" s="71"/>
      <c r="BF1231" s="71"/>
      <c r="BG1231" s="15">
        <v>61.23</v>
      </c>
      <c r="BH1231" s="15">
        <v>59.1</v>
      </c>
      <c r="BI1231" s="71"/>
      <c r="BM1231" s="15">
        <v>31.62</v>
      </c>
      <c r="BN1231" s="15">
        <v>36.72</v>
      </c>
      <c r="BO1231" s="15">
        <v>40.39</v>
      </c>
      <c r="BP1231" s="15">
        <v>228.41</v>
      </c>
      <c r="BQ1231" s="71"/>
      <c r="BR1231" s="15">
        <v>384</v>
      </c>
      <c r="BS1231" s="15">
        <v>410</v>
      </c>
      <c r="BT1231" s="15">
        <v>129.38999999999999</v>
      </c>
      <c r="BW1231" s="15">
        <v>82.77</v>
      </c>
      <c r="BX1231" s="15">
        <v>56.16</v>
      </c>
      <c r="BY1231" s="15">
        <v>217.02</v>
      </c>
      <c r="BZ1231" s="15">
        <v>74.69</v>
      </c>
      <c r="CA1231" s="71"/>
      <c r="CD1231" s="71"/>
      <c r="CE1231" s="71"/>
      <c r="CF1231" s="71"/>
      <c r="CG1231" s="71"/>
      <c r="CH1231" s="15">
        <v>63</v>
      </c>
      <c r="CI1231" s="71"/>
      <c r="CN1231" s="15">
        <v>61</v>
      </c>
      <c r="CQ1231" s="71"/>
      <c r="CR1231" s="71"/>
      <c r="CS1231" s="75"/>
      <c r="CT1231" s="75"/>
    </row>
    <row r="1232" spans="1:98">
      <c r="A1232" s="71">
        <v>42175</v>
      </c>
      <c r="B1232" s="16">
        <v>120.62</v>
      </c>
      <c r="C1232" s="16">
        <v>121</v>
      </c>
      <c r="D1232" s="71"/>
      <c r="G1232" s="71"/>
      <c r="I1232" s="16">
        <v>117.98</v>
      </c>
      <c r="K1232" s="16">
        <v>121.61</v>
      </c>
      <c r="L1232" s="71"/>
      <c r="M1232" s="71"/>
      <c r="O1232" s="15">
        <v>469.63</v>
      </c>
      <c r="P1232" s="15">
        <v>61.33</v>
      </c>
      <c r="Q1232" s="15">
        <v>35.1</v>
      </c>
      <c r="R1232" s="71"/>
      <c r="S1232" s="71"/>
      <c r="T1232" s="71"/>
      <c r="U1232" s="71"/>
      <c r="W1232" s="15">
        <v>138.88999999999999</v>
      </c>
      <c r="X1232" s="71"/>
      <c r="Y1232" s="71"/>
      <c r="Z1232" s="71"/>
      <c r="AA1232" s="71"/>
      <c r="AC1232" s="71"/>
      <c r="AE1232" s="15">
        <v>125</v>
      </c>
      <c r="AF1232" s="15">
        <v>135</v>
      </c>
      <c r="BD1232" s="15">
        <v>455</v>
      </c>
      <c r="BE1232" s="71"/>
      <c r="BF1232" s="71"/>
      <c r="BH1232" s="15">
        <v>58.92</v>
      </c>
      <c r="BI1232" s="71"/>
      <c r="BM1232" s="15">
        <v>35</v>
      </c>
      <c r="BN1232" s="15">
        <v>37</v>
      </c>
      <c r="BO1232" s="15">
        <v>38.54</v>
      </c>
      <c r="BQ1232" s="71"/>
      <c r="BR1232" s="15">
        <v>400</v>
      </c>
      <c r="BT1232" s="15">
        <v>130.4</v>
      </c>
      <c r="BX1232" s="15">
        <v>61.77</v>
      </c>
      <c r="BY1232" s="15">
        <v>212.77</v>
      </c>
      <c r="BZ1232" s="15">
        <v>67.180000000000007</v>
      </c>
      <c r="CA1232" s="71"/>
      <c r="CD1232" s="71"/>
      <c r="CE1232" s="71"/>
      <c r="CF1232" s="71"/>
      <c r="CG1232" s="71"/>
      <c r="CI1232" s="71"/>
      <c r="CJ1232" s="15">
        <v>34</v>
      </c>
      <c r="CQ1232" s="71"/>
      <c r="CR1232" s="71"/>
      <c r="CS1232" s="75"/>
      <c r="CT1232" s="75"/>
    </row>
    <row r="1233" spans="1:98">
      <c r="A1233" s="71">
        <v>42182</v>
      </c>
      <c r="B1233" s="16">
        <v>124.24</v>
      </c>
      <c r="C1233" s="16">
        <v>123.22</v>
      </c>
      <c r="D1233" s="71"/>
      <c r="G1233" s="71"/>
      <c r="I1233" s="16">
        <v>120.14</v>
      </c>
      <c r="K1233" s="16">
        <v>116.14</v>
      </c>
      <c r="L1233" s="71"/>
      <c r="M1233" s="71"/>
      <c r="O1233" s="15">
        <v>461.67</v>
      </c>
      <c r="P1233" s="15">
        <v>62.65</v>
      </c>
      <c r="Q1233" s="15">
        <v>37.35</v>
      </c>
      <c r="R1233" s="71"/>
      <c r="S1233" s="71"/>
      <c r="T1233" s="71"/>
      <c r="U1233" s="71"/>
      <c r="W1233" s="15">
        <v>139.88999999999999</v>
      </c>
      <c r="X1233" s="71"/>
      <c r="Y1233" s="71"/>
      <c r="Z1233" s="71"/>
      <c r="AA1233" s="71"/>
      <c r="AC1233" s="71"/>
      <c r="AD1233" s="15">
        <v>165</v>
      </c>
      <c r="AE1233" s="15">
        <v>134.22999999999999</v>
      </c>
      <c r="AF1233" s="15">
        <v>142</v>
      </c>
      <c r="BD1233" s="15">
        <v>505.7</v>
      </c>
      <c r="BE1233" s="71"/>
      <c r="BF1233" s="71"/>
      <c r="BG1233" s="15">
        <v>62.26</v>
      </c>
      <c r="BH1233" s="15">
        <v>59.3</v>
      </c>
      <c r="BI1233" s="71"/>
      <c r="BM1233" s="15">
        <v>32.25</v>
      </c>
      <c r="BN1233" s="15">
        <v>32.29</v>
      </c>
      <c r="BO1233" s="15">
        <v>38.81</v>
      </c>
      <c r="BP1233" s="15">
        <v>229.25</v>
      </c>
      <c r="BQ1233" s="71"/>
      <c r="BR1233" s="15">
        <v>400</v>
      </c>
      <c r="BT1233" s="15">
        <v>130.61000000000001</v>
      </c>
      <c r="BW1233" s="15">
        <v>79.5</v>
      </c>
      <c r="BX1233" s="15">
        <v>59.24</v>
      </c>
      <c r="BY1233" s="15">
        <v>199.4</v>
      </c>
      <c r="BZ1233" s="15">
        <v>78.33</v>
      </c>
      <c r="CA1233" s="71"/>
      <c r="CD1233" s="71"/>
      <c r="CE1233" s="71"/>
      <c r="CF1233" s="71"/>
      <c r="CG1233" s="71"/>
      <c r="CI1233" s="71"/>
      <c r="CN1233" s="15">
        <v>62</v>
      </c>
      <c r="CQ1233" s="71"/>
      <c r="CR1233" s="71"/>
      <c r="CS1233" s="75"/>
      <c r="CT1233" s="75"/>
    </row>
    <row r="1234" spans="1:98">
      <c r="A1234" s="71">
        <v>42189</v>
      </c>
      <c r="B1234" s="16">
        <v>124.48</v>
      </c>
      <c r="C1234" s="16">
        <v>127.6</v>
      </c>
      <c r="D1234" s="71"/>
      <c r="G1234" s="71"/>
      <c r="I1234" s="16">
        <v>124.57</v>
      </c>
      <c r="K1234" s="16">
        <v>118.45</v>
      </c>
      <c r="L1234" s="71"/>
      <c r="M1234" s="71"/>
      <c r="N1234" s="15">
        <v>182.54</v>
      </c>
      <c r="O1234" s="15">
        <v>500</v>
      </c>
      <c r="P1234" s="15">
        <v>61.5</v>
      </c>
      <c r="Q1234" s="15">
        <v>36.67</v>
      </c>
      <c r="R1234" s="71"/>
      <c r="S1234" s="71"/>
      <c r="T1234" s="71"/>
      <c r="U1234" s="71"/>
      <c r="V1234" s="15">
        <v>445</v>
      </c>
      <c r="W1234" s="15">
        <v>145</v>
      </c>
      <c r="X1234" s="71"/>
      <c r="Y1234" s="71"/>
      <c r="Z1234" s="71"/>
      <c r="AA1234" s="71"/>
      <c r="AC1234" s="71"/>
      <c r="AD1234" s="15">
        <v>169.2</v>
      </c>
      <c r="AF1234" s="15">
        <v>139</v>
      </c>
      <c r="BD1234" s="15">
        <v>506.43</v>
      </c>
      <c r="BE1234" s="71"/>
      <c r="BF1234" s="71"/>
      <c r="BG1234" s="15">
        <v>62</v>
      </c>
      <c r="BH1234" s="15">
        <v>58.3</v>
      </c>
      <c r="BI1234" s="71"/>
      <c r="BM1234" s="15">
        <v>34</v>
      </c>
      <c r="BN1234" s="15">
        <v>35</v>
      </c>
      <c r="BO1234" s="15">
        <v>41.48</v>
      </c>
      <c r="BP1234" s="15">
        <v>232</v>
      </c>
      <c r="BQ1234" s="71"/>
      <c r="BS1234" s="15">
        <v>455</v>
      </c>
      <c r="BT1234" s="15">
        <v>130</v>
      </c>
      <c r="BV1234" s="15">
        <v>142</v>
      </c>
      <c r="BW1234" s="15">
        <v>83</v>
      </c>
      <c r="BX1234" s="15">
        <v>61</v>
      </c>
      <c r="BY1234" s="15">
        <v>224.32</v>
      </c>
      <c r="CA1234" s="71"/>
      <c r="CD1234" s="71"/>
      <c r="CE1234" s="71"/>
      <c r="CF1234" s="71"/>
      <c r="CG1234" s="71"/>
      <c r="CI1234" s="71"/>
      <c r="CN1234" s="15">
        <v>60</v>
      </c>
      <c r="CQ1234" s="71"/>
      <c r="CR1234" s="71"/>
      <c r="CS1234" s="75"/>
      <c r="CT1234" s="75"/>
    </row>
    <row r="1235" spans="1:98">
      <c r="A1235" s="71">
        <v>42196</v>
      </c>
      <c r="B1235" s="16">
        <v>124.92</v>
      </c>
      <c r="C1235" s="16">
        <v>125.39</v>
      </c>
      <c r="D1235" s="71"/>
      <c r="G1235" s="71"/>
      <c r="I1235" s="16">
        <v>118.17</v>
      </c>
      <c r="K1235" s="16">
        <v>122.5</v>
      </c>
      <c r="L1235" s="71"/>
      <c r="M1235" s="71"/>
      <c r="N1235" s="15">
        <v>182.38</v>
      </c>
      <c r="O1235" s="15">
        <v>511.85</v>
      </c>
      <c r="P1235" s="15">
        <v>61.19</v>
      </c>
      <c r="Q1235" s="15">
        <v>37.81</v>
      </c>
      <c r="R1235" s="71"/>
      <c r="S1235" s="71"/>
      <c r="T1235" s="71"/>
      <c r="U1235" s="71"/>
      <c r="W1235" s="15">
        <v>139.57</v>
      </c>
      <c r="X1235" s="71"/>
      <c r="Y1235" s="71"/>
      <c r="Z1235" s="71"/>
      <c r="AA1235" s="71"/>
      <c r="AC1235" s="71"/>
      <c r="AD1235" s="15">
        <v>185</v>
      </c>
      <c r="AE1235" s="15">
        <v>125</v>
      </c>
      <c r="AF1235" s="15">
        <v>136</v>
      </c>
      <c r="BD1235" s="15">
        <v>514</v>
      </c>
      <c r="BE1235" s="71"/>
      <c r="BF1235" s="71"/>
      <c r="BG1235" s="15">
        <v>59.75</v>
      </c>
      <c r="BH1235" s="15">
        <v>59.58</v>
      </c>
      <c r="BI1235" s="71"/>
      <c r="BN1235" s="15">
        <v>34.479999999999997</v>
      </c>
      <c r="BO1235" s="15">
        <v>38.53</v>
      </c>
      <c r="BP1235" s="15">
        <v>232.83</v>
      </c>
      <c r="BQ1235" s="71"/>
      <c r="BR1235" s="15">
        <v>412.72</v>
      </c>
      <c r="BS1235" s="15">
        <v>452</v>
      </c>
      <c r="BT1235" s="15">
        <v>130</v>
      </c>
      <c r="BW1235" s="15">
        <v>82.85</v>
      </c>
      <c r="BX1235" s="15">
        <v>60.13</v>
      </c>
      <c r="BY1235" s="15">
        <v>206.78</v>
      </c>
      <c r="BZ1235" s="15">
        <v>74.19</v>
      </c>
      <c r="CA1235" s="71"/>
      <c r="CD1235" s="71"/>
      <c r="CE1235" s="71"/>
      <c r="CF1235" s="71"/>
      <c r="CG1235" s="71"/>
      <c r="CH1235" s="15">
        <v>60.5</v>
      </c>
      <c r="CI1235" s="71"/>
      <c r="CJ1235" s="15">
        <v>35.5</v>
      </c>
      <c r="CM1235" s="15">
        <v>40</v>
      </c>
      <c r="CO1235" s="15">
        <v>54</v>
      </c>
      <c r="CQ1235" s="71"/>
      <c r="CR1235" s="71"/>
      <c r="CS1235" s="75"/>
      <c r="CT1235" s="75"/>
    </row>
    <row r="1236" spans="1:98">
      <c r="A1236" s="71">
        <v>42203</v>
      </c>
      <c r="B1236" s="16">
        <v>125.14</v>
      </c>
      <c r="C1236" s="16">
        <v>125.6</v>
      </c>
      <c r="D1236" s="71"/>
      <c r="G1236" s="71"/>
      <c r="I1236" s="16">
        <v>120.3</v>
      </c>
      <c r="K1236" s="16">
        <v>120.26</v>
      </c>
      <c r="L1236" s="71"/>
      <c r="M1236" s="71"/>
      <c r="N1236" s="15">
        <v>177.87</v>
      </c>
      <c r="O1236" s="15">
        <v>520.5</v>
      </c>
      <c r="P1236" s="15">
        <v>61.23</v>
      </c>
      <c r="Q1236" s="15">
        <v>39.340000000000003</v>
      </c>
      <c r="R1236" s="71"/>
      <c r="S1236" s="71"/>
      <c r="T1236" s="71"/>
      <c r="U1236" s="71"/>
      <c r="W1236" s="15">
        <v>140.08000000000001</v>
      </c>
      <c r="X1236" s="71"/>
      <c r="Y1236" s="71"/>
      <c r="Z1236" s="71"/>
      <c r="AA1236" s="71"/>
      <c r="AC1236" s="71"/>
      <c r="AD1236" s="15">
        <v>192.21</v>
      </c>
      <c r="AF1236" s="15">
        <v>141</v>
      </c>
      <c r="BE1236" s="71"/>
      <c r="BF1236" s="71"/>
      <c r="BG1236" s="15">
        <v>61.83</v>
      </c>
      <c r="BH1236" s="15">
        <v>60.49</v>
      </c>
      <c r="BI1236" s="71"/>
      <c r="BM1236" s="15">
        <v>32.08</v>
      </c>
      <c r="BN1236" s="15">
        <v>31</v>
      </c>
      <c r="BO1236" s="15">
        <v>40.950000000000003</v>
      </c>
      <c r="BP1236" s="15">
        <v>232.64</v>
      </c>
      <c r="BQ1236" s="71"/>
      <c r="BT1236" s="15">
        <v>128.61000000000001</v>
      </c>
      <c r="BV1236" s="15">
        <v>142</v>
      </c>
      <c r="BW1236" s="15">
        <v>82</v>
      </c>
      <c r="BX1236" s="15">
        <v>60.41</v>
      </c>
      <c r="BY1236" s="15">
        <v>208.4</v>
      </c>
      <c r="BZ1236" s="15">
        <v>75</v>
      </c>
      <c r="CA1236" s="71"/>
      <c r="CD1236" s="71"/>
      <c r="CE1236" s="71"/>
      <c r="CF1236" s="71"/>
      <c r="CG1236" s="71"/>
      <c r="CH1236" s="15">
        <v>60.9</v>
      </c>
      <c r="CI1236" s="71"/>
      <c r="CJ1236" s="15">
        <v>33</v>
      </c>
      <c r="CN1236" s="15">
        <v>58.92</v>
      </c>
      <c r="CO1236" s="15">
        <v>68</v>
      </c>
      <c r="CP1236" s="15">
        <v>130.5</v>
      </c>
      <c r="CQ1236" s="71"/>
      <c r="CR1236" s="71"/>
      <c r="CS1236" s="75"/>
      <c r="CT1236" s="75"/>
    </row>
    <row r="1237" spans="1:98">
      <c r="A1237" s="71">
        <v>42210</v>
      </c>
      <c r="B1237" s="16">
        <v>129.38999999999999</v>
      </c>
      <c r="C1237" s="16">
        <v>129.07</v>
      </c>
      <c r="D1237" s="71"/>
      <c r="G1237" s="71"/>
      <c r="I1237" s="16">
        <v>120</v>
      </c>
      <c r="K1237" s="16">
        <v>121</v>
      </c>
      <c r="L1237" s="71"/>
      <c r="M1237" s="71"/>
      <c r="N1237" s="15">
        <v>180.86</v>
      </c>
      <c r="O1237" s="15">
        <v>530.49</v>
      </c>
      <c r="P1237" s="15">
        <v>61.08</v>
      </c>
      <c r="Q1237" s="15">
        <v>41.48</v>
      </c>
      <c r="R1237" s="71"/>
      <c r="S1237" s="71"/>
      <c r="T1237" s="71"/>
      <c r="U1237" s="71"/>
      <c r="V1237" s="15">
        <v>460</v>
      </c>
      <c r="W1237" s="15">
        <v>139.52000000000001</v>
      </c>
      <c r="X1237" s="71"/>
      <c r="Y1237" s="71"/>
      <c r="Z1237" s="71"/>
      <c r="AA1237" s="71"/>
      <c r="AC1237" s="71"/>
      <c r="AD1237" s="15">
        <v>203.11</v>
      </c>
      <c r="AF1237" s="15">
        <v>142</v>
      </c>
      <c r="BD1237" s="15">
        <v>537.5</v>
      </c>
      <c r="BE1237" s="71"/>
      <c r="BF1237" s="71"/>
      <c r="BG1237" s="15">
        <v>61</v>
      </c>
      <c r="BH1237" s="15">
        <v>60.41</v>
      </c>
      <c r="BI1237" s="71"/>
      <c r="BN1237" s="15">
        <v>32</v>
      </c>
      <c r="BO1237" s="15">
        <v>40.39</v>
      </c>
      <c r="BP1237" s="15">
        <v>240</v>
      </c>
      <c r="BQ1237" s="71"/>
      <c r="BT1237" s="15">
        <v>130</v>
      </c>
      <c r="BX1237" s="15">
        <v>60.68</v>
      </c>
      <c r="BY1237" s="15">
        <v>205</v>
      </c>
      <c r="BZ1237" s="15">
        <v>73</v>
      </c>
      <c r="CA1237" s="71"/>
      <c r="CD1237" s="71"/>
      <c r="CE1237" s="71"/>
      <c r="CF1237" s="71"/>
      <c r="CG1237" s="71"/>
      <c r="CI1237" s="71"/>
      <c r="CQ1237" s="71"/>
      <c r="CR1237" s="71"/>
      <c r="CS1237" s="75"/>
      <c r="CT1237" s="75"/>
    </row>
    <row r="1238" spans="1:98">
      <c r="A1238" s="71">
        <v>42217</v>
      </c>
      <c r="B1238" s="16">
        <v>129.56</v>
      </c>
      <c r="C1238" s="16">
        <v>128.94999999999999</v>
      </c>
      <c r="D1238" s="71"/>
      <c r="G1238" s="71"/>
      <c r="I1238" s="16">
        <v>121.5</v>
      </c>
      <c r="K1238" s="16">
        <v>128</v>
      </c>
      <c r="L1238" s="71"/>
      <c r="M1238" s="71"/>
      <c r="N1238" s="15">
        <v>179.83</v>
      </c>
      <c r="O1238" s="15">
        <v>552.5</v>
      </c>
      <c r="P1238" s="15">
        <v>61.03</v>
      </c>
      <c r="Q1238" s="15">
        <v>43.83</v>
      </c>
      <c r="R1238" s="71"/>
      <c r="S1238" s="71"/>
      <c r="T1238" s="71"/>
      <c r="U1238" s="71"/>
      <c r="V1238" s="15">
        <v>455</v>
      </c>
      <c r="W1238" s="15">
        <v>138.99</v>
      </c>
      <c r="X1238" s="71"/>
      <c r="Y1238" s="71"/>
      <c r="Z1238" s="71"/>
      <c r="AA1238" s="71"/>
      <c r="AC1238" s="71"/>
      <c r="AD1238" s="15">
        <v>208.35</v>
      </c>
      <c r="AF1238" s="15">
        <v>143</v>
      </c>
      <c r="BD1238" s="15">
        <v>550</v>
      </c>
      <c r="BE1238" s="71"/>
      <c r="BF1238" s="71"/>
      <c r="BG1238" s="15">
        <v>62</v>
      </c>
      <c r="BH1238" s="15">
        <v>59.08</v>
      </c>
      <c r="BI1238" s="71"/>
      <c r="BM1238" s="15">
        <v>36.049999999999997</v>
      </c>
      <c r="BN1238" s="15">
        <v>31.43</v>
      </c>
      <c r="BO1238" s="15">
        <v>41</v>
      </c>
      <c r="BP1238" s="15">
        <v>248.38</v>
      </c>
      <c r="BQ1238" s="71"/>
      <c r="BT1238" s="15">
        <v>140</v>
      </c>
      <c r="BV1238" s="15">
        <v>140</v>
      </c>
      <c r="BW1238" s="15">
        <v>83</v>
      </c>
      <c r="BX1238" s="15">
        <v>58.55</v>
      </c>
      <c r="BY1238" s="15">
        <v>200</v>
      </c>
      <c r="CA1238" s="71"/>
      <c r="CD1238" s="71"/>
      <c r="CE1238" s="71"/>
      <c r="CF1238" s="71"/>
      <c r="CG1238" s="71"/>
      <c r="CI1238" s="71"/>
      <c r="CQ1238" s="71"/>
      <c r="CR1238" s="71"/>
      <c r="CS1238" s="75"/>
      <c r="CT1238" s="75"/>
    </row>
    <row r="1239" spans="1:98">
      <c r="A1239" s="71">
        <v>42224</v>
      </c>
      <c r="B1239" s="16">
        <v>130.13999999999999</v>
      </c>
      <c r="C1239" s="16">
        <v>130.21</v>
      </c>
      <c r="D1239" s="71"/>
      <c r="G1239" s="71"/>
      <c r="I1239" s="16">
        <v>126</v>
      </c>
      <c r="K1239" s="16">
        <v>126.23</v>
      </c>
      <c r="L1239" s="71"/>
      <c r="M1239" s="71"/>
      <c r="N1239" s="15">
        <v>181.57</v>
      </c>
      <c r="O1239" s="15">
        <v>562.5</v>
      </c>
      <c r="P1239" s="15">
        <v>61</v>
      </c>
      <c r="Q1239" s="15">
        <v>44.54</v>
      </c>
      <c r="R1239" s="71"/>
      <c r="S1239" s="71"/>
      <c r="T1239" s="71"/>
      <c r="U1239" s="71"/>
      <c r="V1239" s="15">
        <v>471.7</v>
      </c>
      <c r="W1239" s="15">
        <v>140.15</v>
      </c>
      <c r="X1239" s="71"/>
      <c r="Y1239" s="71"/>
      <c r="Z1239" s="71"/>
      <c r="AA1239" s="71"/>
      <c r="AC1239" s="71"/>
      <c r="AD1239" s="15">
        <v>215</v>
      </c>
      <c r="AE1239" s="15">
        <v>129</v>
      </c>
      <c r="AF1239" s="15">
        <v>142</v>
      </c>
      <c r="BD1239" s="15">
        <v>550</v>
      </c>
      <c r="BE1239" s="71"/>
      <c r="BF1239" s="71"/>
      <c r="BG1239" s="15">
        <v>56</v>
      </c>
      <c r="BH1239" s="15">
        <v>60.52</v>
      </c>
      <c r="BI1239" s="71"/>
      <c r="BM1239" s="15">
        <v>37</v>
      </c>
      <c r="BN1239" s="15">
        <v>32.53</v>
      </c>
      <c r="BO1239" s="15">
        <v>40.880000000000003</v>
      </c>
      <c r="BP1239" s="15">
        <v>248.25</v>
      </c>
      <c r="BQ1239" s="71"/>
      <c r="BS1239" s="15">
        <v>456.67</v>
      </c>
      <c r="BT1239" s="15">
        <v>129.22999999999999</v>
      </c>
      <c r="BV1239" s="15">
        <v>143.57</v>
      </c>
      <c r="BW1239" s="15">
        <v>82</v>
      </c>
      <c r="BX1239" s="15">
        <v>58.74</v>
      </c>
      <c r="BY1239" s="15">
        <v>205</v>
      </c>
      <c r="BZ1239" s="15">
        <v>71.73</v>
      </c>
      <c r="CA1239" s="71"/>
      <c r="CD1239" s="71"/>
      <c r="CE1239" s="71"/>
      <c r="CF1239" s="71"/>
      <c r="CG1239" s="71"/>
      <c r="CH1239" s="15">
        <v>61</v>
      </c>
      <c r="CI1239" s="71"/>
      <c r="CM1239" s="15">
        <v>42.92</v>
      </c>
      <c r="CQ1239" s="71"/>
      <c r="CR1239" s="71"/>
      <c r="CS1239" s="75"/>
      <c r="CT1239" s="75"/>
    </row>
    <row r="1240" spans="1:98">
      <c r="A1240" s="71">
        <v>42231</v>
      </c>
      <c r="B1240" s="16">
        <v>130.04</v>
      </c>
      <c r="C1240" s="16">
        <v>130.21</v>
      </c>
      <c r="D1240" s="71"/>
      <c r="G1240" s="71"/>
      <c r="I1240" s="16">
        <v>126.79</v>
      </c>
      <c r="K1240" s="16">
        <v>129.15</v>
      </c>
      <c r="L1240" s="71"/>
      <c r="M1240" s="71"/>
      <c r="N1240" s="15">
        <v>189.7</v>
      </c>
      <c r="O1240" s="15">
        <v>565</v>
      </c>
      <c r="P1240" s="15">
        <v>61.4</v>
      </c>
      <c r="Q1240" s="15">
        <v>47.23</v>
      </c>
      <c r="R1240" s="71"/>
      <c r="S1240" s="71"/>
      <c r="T1240" s="71"/>
      <c r="U1240" s="71"/>
      <c r="V1240" s="15">
        <v>467.5</v>
      </c>
      <c r="W1240" s="15">
        <v>138.77000000000001</v>
      </c>
      <c r="X1240" s="71"/>
      <c r="Y1240" s="71"/>
      <c r="Z1240" s="71"/>
      <c r="AA1240" s="71"/>
      <c r="AC1240" s="71"/>
      <c r="BD1240" s="15">
        <v>555.66999999999996</v>
      </c>
      <c r="BE1240" s="71"/>
      <c r="BF1240" s="71"/>
      <c r="BH1240" s="15">
        <v>60.52</v>
      </c>
      <c r="BI1240" s="71"/>
      <c r="BM1240" s="15">
        <v>40</v>
      </c>
      <c r="BN1240" s="15">
        <v>31.33</v>
      </c>
      <c r="BO1240" s="15">
        <v>41.17</v>
      </c>
      <c r="BQ1240" s="71"/>
      <c r="BR1240" s="15">
        <v>405</v>
      </c>
      <c r="BS1240" s="15">
        <v>460.5</v>
      </c>
      <c r="BT1240" s="15">
        <v>130</v>
      </c>
      <c r="BX1240" s="15">
        <v>57.52</v>
      </c>
      <c r="BY1240" s="15">
        <v>200</v>
      </c>
      <c r="BZ1240" s="15">
        <v>80</v>
      </c>
      <c r="CA1240" s="71"/>
      <c r="CD1240" s="71"/>
      <c r="CE1240" s="71"/>
      <c r="CF1240" s="71"/>
      <c r="CG1240" s="71"/>
      <c r="CI1240" s="71"/>
      <c r="CQ1240" s="71"/>
      <c r="CR1240" s="71"/>
      <c r="CS1240" s="75"/>
      <c r="CT1240" s="75"/>
    </row>
    <row r="1241" spans="1:98">
      <c r="A1241" s="71">
        <v>42238</v>
      </c>
      <c r="B1241" s="15">
        <v>130.58000000000001</v>
      </c>
      <c r="C1241" s="15">
        <v>130.99</v>
      </c>
      <c r="D1241" s="71"/>
      <c r="E1241" s="15"/>
      <c r="F1241" s="15"/>
      <c r="G1241" s="71"/>
      <c r="H1241" s="15"/>
      <c r="I1241" s="16">
        <v>127.91</v>
      </c>
      <c r="J1241" s="15"/>
      <c r="K1241" s="15">
        <v>129.5</v>
      </c>
      <c r="L1241" s="71"/>
      <c r="M1241" s="71"/>
      <c r="N1241" s="15">
        <v>182.54</v>
      </c>
      <c r="O1241" s="15">
        <v>565</v>
      </c>
      <c r="P1241" s="15">
        <v>61.88</v>
      </c>
      <c r="Q1241" s="15">
        <v>49.22</v>
      </c>
      <c r="R1241" s="71"/>
      <c r="S1241" s="71"/>
      <c r="T1241" s="71"/>
      <c r="U1241" s="71"/>
      <c r="W1241" s="15">
        <v>140.02000000000001</v>
      </c>
      <c r="X1241" s="71"/>
      <c r="Y1241" s="71"/>
      <c r="Z1241" s="71"/>
      <c r="AA1241" s="71"/>
      <c r="AC1241" s="71"/>
      <c r="AD1241" s="15">
        <v>223</v>
      </c>
      <c r="AE1241" s="15">
        <v>129</v>
      </c>
      <c r="BD1241" s="15">
        <v>560</v>
      </c>
      <c r="BE1241" s="71"/>
      <c r="BF1241" s="71"/>
      <c r="BG1241" s="15">
        <v>59.74</v>
      </c>
      <c r="BH1241" s="15">
        <v>60.82</v>
      </c>
      <c r="BI1241" s="71"/>
      <c r="BN1241" s="15">
        <v>33.549999999999997</v>
      </c>
      <c r="BO1241" s="15">
        <v>41</v>
      </c>
      <c r="BP1241" s="15">
        <v>249.47</v>
      </c>
      <c r="BQ1241" s="71"/>
      <c r="BR1241" s="15">
        <v>405</v>
      </c>
      <c r="BS1241" s="15">
        <v>463.6</v>
      </c>
      <c r="BT1241" s="15">
        <v>134.38</v>
      </c>
      <c r="BV1241" s="15">
        <v>147</v>
      </c>
      <c r="BW1241" s="15">
        <v>77</v>
      </c>
      <c r="BX1241" s="15">
        <v>58</v>
      </c>
      <c r="BY1241" s="15">
        <v>214.92</v>
      </c>
      <c r="BZ1241" s="15">
        <v>72.45</v>
      </c>
      <c r="CA1241" s="71"/>
      <c r="CD1241" s="71"/>
      <c r="CE1241" s="71"/>
      <c r="CF1241" s="71"/>
      <c r="CG1241" s="71"/>
      <c r="CI1241" s="71"/>
      <c r="CQ1241" s="71"/>
      <c r="CR1241" s="71"/>
      <c r="CS1241" s="75"/>
      <c r="CT1241" s="75"/>
    </row>
    <row r="1242" spans="1:98">
      <c r="A1242" s="71">
        <v>42245</v>
      </c>
      <c r="B1242" s="16">
        <v>133.91999999999999</v>
      </c>
      <c r="C1242" s="16">
        <v>134.66</v>
      </c>
      <c r="D1242" s="71"/>
      <c r="G1242" s="71"/>
      <c r="I1242" s="16">
        <v>129.1</v>
      </c>
      <c r="K1242" s="16">
        <v>137</v>
      </c>
      <c r="L1242" s="71"/>
      <c r="M1242" s="71"/>
      <c r="N1242" s="15">
        <v>184.14</v>
      </c>
      <c r="O1242" s="15">
        <v>565</v>
      </c>
      <c r="P1242" s="15">
        <v>61.88</v>
      </c>
      <c r="Q1242" s="15">
        <v>49.97</v>
      </c>
      <c r="R1242" s="71"/>
      <c r="S1242" s="71"/>
      <c r="T1242" s="71"/>
      <c r="U1242" s="71"/>
      <c r="V1242" s="15">
        <v>481.25</v>
      </c>
      <c r="W1242" s="15">
        <v>139.19999999999999</v>
      </c>
      <c r="X1242" s="71"/>
      <c r="Y1242" s="71"/>
      <c r="Z1242" s="71"/>
      <c r="AA1242" s="71"/>
      <c r="AC1242" s="71"/>
      <c r="AD1242" s="15">
        <v>221</v>
      </c>
      <c r="AF1242" s="15">
        <v>144</v>
      </c>
      <c r="BD1242" s="15">
        <v>565</v>
      </c>
      <c r="BE1242" s="71"/>
      <c r="BF1242" s="71"/>
      <c r="BG1242" s="15">
        <v>56</v>
      </c>
      <c r="BH1242" s="15">
        <v>58.5</v>
      </c>
      <c r="BI1242" s="71"/>
      <c r="BM1242" s="15">
        <v>40</v>
      </c>
      <c r="BN1242" s="15">
        <v>31</v>
      </c>
      <c r="BO1242" s="15">
        <v>36.75</v>
      </c>
      <c r="BP1242" s="15">
        <v>257.95999999999998</v>
      </c>
      <c r="BQ1242" s="71"/>
      <c r="BT1242" s="15">
        <v>129.33000000000001</v>
      </c>
      <c r="BV1242" s="15">
        <v>147.57</v>
      </c>
      <c r="BX1242" s="15">
        <v>55.57</v>
      </c>
      <c r="BY1242" s="15">
        <v>205</v>
      </c>
      <c r="BZ1242" s="15">
        <v>70.400000000000006</v>
      </c>
      <c r="CA1242" s="71"/>
      <c r="CD1242" s="71"/>
      <c r="CE1242" s="71"/>
      <c r="CF1242" s="71"/>
      <c r="CG1242" s="71"/>
      <c r="CI1242" s="71"/>
      <c r="CO1242" s="15">
        <v>45.72</v>
      </c>
      <c r="CQ1242" s="71"/>
      <c r="CR1242" s="71"/>
      <c r="CS1242" s="75"/>
      <c r="CT1242" s="75"/>
    </row>
    <row r="1243" spans="1:98">
      <c r="A1243" s="71">
        <v>42252</v>
      </c>
      <c r="B1243" s="16">
        <v>134.82</v>
      </c>
      <c r="C1243" s="16">
        <v>135.84</v>
      </c>
      <c r="D1243" s="71"/>
      <c r="G1243" s="71"/>
      <c r="I1243" s="16">
        <v>131.5</v>
      </c>
      <c r="K1243" s="16">
        <v>131</v>
      </c>
      <c r="L1243" s="71"/>
      <c r="M1243" s="71"/>
      <c r="N1243" s="15">
        <v>182.57</v>
      </c>
      <c r="O1243" s="15">
        <v>573.75</v>
      </c>
      <c r="P1243" s="15">
        <v>61.4</v>
      </c>
      <c r="Q1243" s="15">
        <v>50</v>
      </c>
      <c r="R1243" s="71"/>
      <c r="S1243" s="71"/>
      <c r="T1243" s="71"/>
      <c r="U1243" s="71"/>
      <c r="W1243" s="15">
        <v>139.63</v>
      </c>
      <c r="X1243" s="71"/>
      <c r="Y1243" s="71"/>
      <c r="Z1243" s="71"/>
      <c r="AA1243" s="71"/>
      <c r="AC1243" s="71"/>
      <c r="AD1243" s="15">
        <v>234.27</v>
      </c>
      <c r="AE1243" s="15">
        <v>132</v>
      </c>
      <c r="AF1243" s="15">
        <v>145.09</v>
      </c>
      <c r="BD1243" s="15">
        <v>565.75</v>
      </c>
      <c r="BE1243" s="71"/>
      <c r="BF1243" s="71"/>
      <c r="BG1243" s="15">
        <v>59.28</v>
      </c>
      <c r="BH1243" s="15">
        <v>60.24</v>
      </c>
      <c r="BI1243" s="71"/>
      <c r="BM1243" s="15">
        <v>39</v>
      </c>
      <c r="BN1243" s="15">
        <v>30.04</v>
      </c>
      <c r="BO1243" s="15">
        <v>33.07</v>
      </c>
      <c r="BP1243" s="15">
        <v>256.14999999999998</v>
      </c>
      <c r="BQ1243" s="71"/>
      <c r="BR1243" s="15">
        <v>405</v>
      </c>
      <c r="BS1243" s="15">
        <v>475</v>
      </c>
      <c r="BT1243" s="15">
        <v>127.71</v>
      </c>
      <c r="BV1243" s="15">
        <v>147.75</v>
      </c>
      <c r="BW1243" s="15">
        <v>74.33</v>
      </c>
      <c r="BX1243" s="15">
        <v>54.47</v>
      </c>
      <c r="BY1243" s="15">
        <v>206.74</v>
      </c>
      <c r="BZ1243" s="15">
        <v>68.349999999999994</v>
      </c>
      <c r="CA1243" s="71"/>
      <c r="CD1243" s="71"/>
      <c r="CE1243" s="71"/>
      <c r="CF1243" s="71"/>
      <c r="CG1243" s="71"/>
      <c r="CI1243" s="71"/>
      <c r="CJ1243" s="15">
        <v>41</v>
      </c>
      <c r="CM1243" s="15">
        <v>42</v>
      </c>
      <c r="CN1243" s="15">
        <v>55</v>
      </c>
      <c r="CQ1243" s="71"/>
      <c r="CR1243" s="71"/>
      <c r="CS1243" s="75"/>
      <c r="CT1243" s="75"/>
    </row>
    <row r="1244" spans="1:98">
      <c r="A1244" s="71">
        <v>42259</v>
      </c>
      <c r="B1244" s="16">
        <v>138.01</v>
      </c>
      <c r="C1244" s="16">
        <v>137.69999999999999</v>
      </c>
      <c r="D1244" s="71"/>
      <c r="G1244" s="71"/>
      <c r="I1244" s="16">
        <v>128</v>
      </c>
      <c r="K1244" s="16">
        <v>136.30000000000001</v>
      </c>
      <c r="L1244" s="71"/>
      <c r="M1244" s="71"/>
      <c r="N1244" s="15">
        <v>182.14</v>
      </c>
      <c r="O1244" s="15">
        <v>578</v>
      </c>
      <c r="P1244" s="15">
        <v>61.61</v>
      </c>
      <c r="Q1244" s="15">
        <v>48.87</v>
      </c>
      <c r="R1244" s="71"/>
      <c r="S1244" s="71"/>
      <c r="T1244" s="71"/>
      <c r="U1244" s="71"/>
      <c r="V1244" s="15">
        <v>493.33</v>
      </c>
      <c r="W1244" s="15">
        <v>139.13</v>
      </c>
      <c r="X1244" s="71"/>
      <c r="Y1244" s="71"/>
      <c r="Z1244" s="71"/>
      <c r="AA1244" s="71"/>
      <c r="AC1244" s="71"/>
      <c r="AD1244" s="15">
        <v>227</v>
      </c>
      <c r="BE1244" s="71"/>
      <c r="BF1244" s="71"/>
      <c r="BG1244" s="15">
        <v>59.14</v>
      </c>
      <c r="BH1244" s="15">
        <v>58.98</v>
      </c>
      <c r="BI1244" s="71"/>
      <c r="BM1244" s="15">
        <v>40</v>
      </c>
      <c r="BN1244" s="15">
        <v>32</v>
      </c>
      <c r="BO1244" s="15">
        <v>37.450000000000003</v>
      </c>
      <c r="BP1244" s="15">
        <v>257</v>
      </c>
      <c r="BQ1244" s="71"/>
      <c r="BR1244" s="15">
        <v>405</v>
      </c>
      <c r="BS1244" s="15">
        <v>475</v>
      </c>
      <c r="BT1244" s="15">
        <v>130</v>
      </c>
      <c r="BV1244" s="15">
        <v>147</v>
      </c>
      <c r="BW1244" s="15">
        <v>74.709999999999994</v>
      </c>
      <c r="BX1244" s="15">
        <v>54.37</v>
      </c>
      <c r="BY1244" s="15">
        <v>203.72</v>
      </c>
      <c r="BZ1244" s="15">
        <v>70.89</v>
      </c>
      <c r="CA1244" s="71"/>
      <c r="CD1244" s="71"/>
      <c r="CE1244" s="71"/>
      <c r="CF1244" s="71"/>
      <c r="CG1244" s="71"/>
      <c r="CH1244" s="15">
        <v>61.5</v>
      </c>
      <c r="CI1244" s="71"/>
      <c r="CM1244" s="15">
        <v>42</v>
      </c>
      <c r="CO1244" s="15">
        <v>67</v>
      </c>
      <c r="CQ1244" s="71"/>
      <c r="CR1244" s="71"/>
      <c r="CS1244" s="75"/>
      <c r="CT1244" s="75"/>
    </row>
    <row r="1245" spans="1:98">
      <c r="A1245" s="71">
        <v>42266</v>
      </c>
      <c r="B1245" s="16">
        <v>139.11000000000001</v>
      </c>
      <c r="C1245" s="16">
        <v>138.86000000000001</v>
      </c>
      <c r="D1245" s="71"/>
      <c r="G1245" s="71"/>
      <c r="I1245" s="16">
        <v>132.1</v>
      </c>
      <c r="K1245" s="16">
        <v>133</v>
      </c>
      <c r="L1245" s="71"/>
      <c r="M1245" s="71"/>
      <c r="N1245" s="15">
        <v>186.18</v>
      </c>
      <c r="O1245" s="15">
        <v>575</v>
      </c>
      <c r="P1245" s="15">
        <v>61.82</v>
      </c>
      <c r="Q1245" s="15">
        <v>48.84</v>
      </c>
      <c r="R1245" s="71"/>
      <c r="S1245" s="71"/>
      <c r="T1245" s="71"/>
      <c r="U1245" s="71"/>
      <c r="W1245" s="15">
        <v>139.07</v>
      </c>
      <c r="X1245" s="71"/>
      <c r="Y1245" s="71"/>
      <c r="Z1245" s="71"/>
      <c r="AA1245" s="71"/>
      <c r="AC1245" s="71"/>
      <c r="AD1245" s="15">
        <v>235</v>
      </c>
      <c r="AF1245" s="15">
        <v>142.69</v>
      </c>
      <c r="BD1245" s="15">
        <v>580</v>
      </c>
      <c r="BE1245" s="71"/>
      <c r="BF1245" s="71"/>
      <c r="BG1245" s="15">
        <v>61.2</v>
      </c>
      <c r="BH1245" s="15">
        <v>60.6</v>
      </c>
      <c r="BI1245" s="71"/>
      <c r="BM1245" s="15">
        <v>40.5</v>
      </c>
      <c r="BN1245" s="15">
        <v>31.67</v>
      </c>
      <c r="BO1245" s="15">
        <v>38.869999999999997</v>
      </c>
      <c r="BP1245" s="15">
        <v>266.25</v>
      </c>
      <c r="BQ1245" s="71"/>
      <c r="BT1245" s="15">
        <v>128.63</v>
      </c>
      <c r="BW1245" s="15">
        <v>75</v>
      </c>
      <c r="BX1245" s="15">
        <v>55.18</v>
      </c>
      <c r="BY1245" s="15">
        <v>205</v>
      </c>
      <c r="BZ1245" s="15">
        <v>70.08</v>
      </c>
      <c r="CA1245" s="71"/>
      <c r="CD1245" s="71"/>
      <c r="CE1245" s="71"/>
      <c r="CF1245" s="71"/>
      <c r="CG1245" s="71"/>
      <c r="CI1245" s="71"/>
      <c r="CM1245" s="15">
        <v>43</v>
      </c>
      <c r="CP1245" s="15">
        <v>125</v>
      </c>
      <c r="CQ1245" s="71"/>
      <c r="CR1245" s="71"/>
      <c r="CS1245" s="75"/>
      <c r="CT1245" s="75"/>
    </row>
    <row r="1246" spans="1:98">
      <c r="A1246" s="71">
        <v>42273</v>
      </c>
      <c r="B1246" s="16">
        <v>138.22999999999999</v>
      </c>
      <c r="C1246" s="16">
        <v>141.44999999999999</v>
      </c>
      <c r="D1246" s="71"/>
      <c r="G1246" s="71"/>
      <c r="I1246" s="16">
        <v>133.58000000000001</v>
      </c>
      <c r="K1246" s="16">
        <v>130.75</v>
      </c>
      <c r="L1246" s="71"/>
      <c r="M1246" s="71"/>
      <c r="N1246" s="15">
        <v>203.12</v>
      </c>
      <c r="O1246" s="15">
        <v>577</v>
      </c>
      <c r="P1246" s="15">
        <v>62.6</v>
      </c>
      <c r="Q1246" s="15">
        <v>47.27</v>
      </c>
      <c r="R1246" s="71"/>
      <c r="S1246" s="71"/>
      <c r="T1246" s="71"/>
      <c r="U1246" s="71"/>
      <c r="V1246" s="15">
        <v>489.83</v>
      </c>
      <c r="W1246" s="15">
        <v>139.68</v>
      </c>
      <c r="X1246" s="71"/>
      <c r="Y1246" s="71"/>
      <c r="Z1246" s="71"/>
      <c r="AA1246" s="71"/>
      <c r="AC1246" s="71"/>
      <c r="AD1246" s="15">
        <v>235</v>
      </c>
      <c r="AF1246" s="15">
        <v>148.71</v>
      </c>
      <c r="BD1246" s="15">
        <v>580</v>
      </c>
      <c r="BE1246" s="71"/>
      <c r="BF1246" s="71"/>
      <c r="BG1246" s="15">
        <v>62</v>
      </c>
      <c r="BH1246" s="15">
        <v>61</v>
      </c>
      <c r="BI1246" s="71"/>
      <c r="BN1246" s="15">
        <v>32.909999999999997</v>
      </c>
      <c r="BO1246" s="15">
        <v>39.93</v>
      </c>
      <c r="BP1246" s="15">
        <v>267.68</v>
      </c>
      <c r="BQ1246" s="71"/>
      <c r="BR1246" s="15">
        <v>405</v>
      </c>
      <c r="BS1246" s="15">
        <v>480</v>
      </c>
      <c r="BT1246" s="15">
        <v>129.26</v>
      </c>
      <c r="BV1246" s="15">
        <v>147</v>
      </c>
      <c r="BX1246" s="15">
        <v>55.09</v>
      </c>
      <c r="BY1246" s="15">
        <v>207.75</v>
      </c>
      <c r="BZ1246" s="15">
        <v>72</v>
      </c>
      <c r="CA1246" s="71"/>
      <c r="CD1246" s="71"/>
      <c r="CE1246" s="71"/>
      <c r="CF1246" s="71"/>
      <c r="CG1246" s="71"/>
      <c r="CH1246" s="15">
        <v>57</v>
      </c>
      <c r="CI1246" s="71"/>
      <c r="CP1246" s="15">
        <v>128</v>
      </c>
      <c r="CQ1246" s="71"/>
      <c r="CR1246" s="71"/>
      <c r="CS1246" s="75"/>
      <c r="CT1246" s="75"/>
    </row>
    <row r="1247" spans="1:98">
      <c r="A1247" s="71">
        <v>42280</v>
      </c>
      <c r="B1247" s="16">
        <v>143.57</v>
      </c>
      <c r="C1247" s="16">
        <v>141.69</v>
      </c>
      <c r="D1247" s="71"/>
      <c r="G1247" s="71"/>
      <c r="I1247" s="16">
        <v>135.43</v>
      </c>
      <c r="K1247" s="16">
        <v>133.75</v>
      </c>
      <c r="L1247" s="71"/>
      <c r="M1247" s="71"/>
      <c r="N1247" s="15">
        <v>204.63</v>
      </c>
      <c r="O1247" s="15">
        <v>576.66999999999996</v>
      </c>
      <c r="P1247" s="15">
        <v>62.52</v>
      </c>
      <c r="Q1247" s="15">
        <v>47.69</v>
      </c>
      <c r="R1247" s="71"/>
      <c r="S1247" s="71"/>
      <c r="T1247" s="71"/>
      <c r="U1247" s="71"/>
      <c r="V1247" s="15">
        <v>497.7</v>
      </c>
      <c r="W1247" s="15">
        <v>139.46</v>
      </c>
      <c r="X1247" s="71"/>
      <c r="Y1247" s="71"/>
      <c r="Z1247" s="71"/>
      <c r="AA1247" s="71"/>
      <c r="AC1247" s="71"/>
      <c r="AD1247" s="15">
        <v>235</v>
      </c>
      <c r="BD1247" s="15">
        <v>575</v>
      </c>
      <c r="BE1247" s="71"/>
      <c r="BF1247" s="71"/>
      <c r="BG1247" s="15">
        <v>56</v>
      </c>
      <c r="BH1247" s="15">
        <v>60.27</v>
      </c>
      <c r="BI1247" s="71"/>
      <c r="BM1247" s="15">
        <v>40</v>
      </c>
      <c r="BN1247" s="15">
        <v>25.78</v>
      </c>
      <c r="BO1247" s="15">
        <v>38.090000000000003</v>
      </c>
      <c r="BP1247" s="15">
        <v>269.5</v>
      </c>
      <c r="BQ1247" s="71"/>
      <c r="BS1247" s="15">
        <v>494.51</v>
      </c>
      <c r="BT1247" s="15">
        <v>129.19</v>
      </c>
      <c r="BV1247" s="15">
        <v>147</v>
      </c>
      <c r="BX1247" s="15">
        <v>54.54</v>
      </c>
      <c r="BY1247" s="15">
        <v>205</v>
      </c>
      <c r="BZ1247" s="15">
        <v>67</v>
      </c>
      <c r="CA1247" s="71"/>
      <c r="CD1247" s="71"/>
      <c r="CE1247" s="71"/>
      <c r="CF1247" s="71"/>
      <c r="CG1247" s="71"/>
      <c r="CI1247" s="71"/>
      <c r="CN1247" s="15">
        <v>56</v>
      </c>
      <c r="CP1247" s="15">
        <v>129</v>
      </c>
      <c r="CQ1247" s="71"/>
      <c r="CR1247" s="71"/>
      <c r="CS1247" s="75"/>
      <c r="CT1247" s="75"/>
    </row>
    <row r="1248" spans="1:98">
      <c r="A1248" s="71">
        <v>42287</v>
      </c>
      <c r="B1248" s="16">
        <v>144.74</v>
      </c>
      <c r="C1248" s="16">
        <v>141.27000000000001</v>
      </c>
      <c r="D1248" s="71"/>
      <c r="G1248" s="71"/>
      <c r="I1248" s="16">
        <v>138.25</v>
      </c>
      <c r="K1248" s="16">
        <v>139.08000000000001</v>
      </c>
      <c r="L1248" s="71"/>
      <c r="M1248" s="71"/>
      <c r="N1248" s="15">
        <v>182.43</v>
      </c>
      <c r="P1248" s="15">
        <v>61</v>
      </c>
      <c r="Q1248" s="15">
        <v>46.79</v>
      </c>
      <c r="R1248" s="71"/>
      <c r="S1248" s="71"/>
      <c r="T1248" s="71"/>
      <c r="U1248" s="71"/>
      <c r="W1248" s="15">
        <v>138.87</v>
      </c>
      <c r="X1248" s="71"/>
      <c r="Y1248" s="71"/>
      <c r="Z1248" s="71"/>
      <c r="AA1248" s="71"/>
      <c r="AC1248" s="71"/>
      <c r="AD1248" s="15">
        <v>235</v>
      </c>
      <c r="AF1248" s="15">
        <v>147</v>
      </c>
      <c r="BE1248" s="71"/>
      <c r="BF1248" s="71"/>
      <c r="BG1248" s="15">
        <v>61</v>
      </c>
      <c r="BH1248" s="15">
        <v>60.86</v>
      </c>
      <c r="BI1248" s="71"/>
      <c r="BN1248" s="15">
        <v>32</v>
      </c>
      <c r="BO1248" s="15">
        <v>40.450000000000003</v>
      </c>
      <c r="BP1248" s="15">
        <v>264</v>
      </c>
      <c r="BQ1248" s="71"/>
      <c r="BS1248" s="15">
        <v>495</v>
      </c>
      <c r="BT1248" s="15">
        <v>130</v>
      </c>
      <c r="BW1248" s="15">
        <v>75</v>
      </c>
      <c r="BX1248" s="15">
        <v>57.64</v>
      </c>
      <c r="BY1248" s="15">
        <v>197.22</v>
      </c>
      <c r="BZ1248" s="15">
        <v>66.400000000000006</v>
      </c>
      <c r="CA1248" s="71"/>
      <c r="CD1248" s="71"/>
      <c r="CE1248" s="71"/>
      <c r="CF1248" s="71"/>
      <c r="CG1248" s="71"/>
      <c r="CI1248" s="71"/>
      <c r="CO1248" s="15">
        <v>66</v>
      </c>
      <c r="CP1248" s="15">
        <v>135</v>
      </c>
      <c r="CQ1248" s="71"/>
      <c r="CR1248" s="71"/>
      <c r="CS1248" s="75"/>
      <c r="CT1248" s="75"/>
    </row>
    <row r="1249" spans="1:98">
      <c r="A1249" s="71">
        <v>42294</v>
      </c>
      <c r="B1249" s="16">
        <v>143.28</v>
      </c>
      <c r="C1249" s="16">
        <v>140.13</v>
      </c>
      <c r="D1249" s="71"/>
      <c r="G1249" s="71"/>
      <c r="I1249" s="16">
        <v>135.5</v>
      </c>
      <c r="K1249" s="16">
        <v>136</v>
      </c>
      <c r="L1249" s="71"/>
      <c r="M1249" s="71"/>
      <c r="N1249" s="15">
        <v>187</v>
      </c>
      <c r="O1249" s="15">
        <v>580.55999999999995</v>
      </c>
      <c r="P1249" s="15">
        <v>61.81</v>
      </c>
      <c r="Q1249" s="15">
        <v>45.88</v>
      </c>
      <c r="R1249" s="71"/>
      <c r="S1249" s="71"/>
      <c r="T1249" s="71"/>
      <c r="U1249" s="71"/>
      <c r="V1249" s="15">
        <v>498</v>
      </c>
      <c r="W1249" s="15">
        <v>138.96</v>
      </c>
      <c r="X1249" s="71"/>
      <c r="Y1249" s="71"/>
      <c r="Z1249" s="71"/>
      <c r="AA1249" s="71"/>
      <c r="AC1249" s="71"/>
      <c r="AE1249" s="15">
        <v>138</v>
      </c>
      <c r="AF1249" s="15">
        <v>148</v>
      </c>
      <c r="BE1249" s="71"/>
      <c r="BF1249" s="71"/>
      <c r="BH1249" s="15">
        <v>61.08</v>
      </c>
      <c r="BI1249" s="71"/>
      <c r="BM1249" s="15">
        <v>38</v>
      </c>
      <c r="BN1249" s="15">
        <v>32</v>
      </c>
      <c r="BO1249" s="15">
        <v>42.95</v>
      </c>
      <c r="BP1249" s="15">
        <v>268</v>
      </c>
      <c r="BQ1249" s="71"/>
      <c r="BR1249" s="15">
        <v>405</v>
      </c>
      <c r="BT1249" s="15">
        <v>130</v>
      </c>
      <c r="BV1249" s="15">
        <v>147</v>
      </c>
      <c r="BX1249" s="15">
        <v>55.1</v>
      </c>
      <c r="BY1249" s="15">
        <v>205</v>
      </c>
      <c r="BZ1249" s="15">
        <v>63.25</v>
      </c>
      <c r="CA1249" s="71"/>
      <c r="CD1249" s="71"/>
      <c r="CE1249" s="71"/>
      <c r="CF1249" s="71"/>
      <c r="CG1249" s="71"/>
      <c r="CI1249" s="71"/>
      <c r="CO1249" s="15">
        <v>60</v>
      </c>
      <c r="CQ1249" s="71"/>
      <c r="CR1249" s="71"/>
      <c r="CS1249" s="75"/>
      <c r="CT1249" s="75"/>
    </row>
    <row r="1250" spans="1:98">
      <c r="A1250" s="71">
        <v>42301</v>
      </c>
      <c r="B1250" s="16">
        <v>143.91999999999999</v>
      </c>
      <c r="C1250" s="16">
        <v>140.91</v>
      </c>
      <c r="D1250" s="71"/>
      <c r="G1250" s="71"/>
      <c r="I1250" s="16">
        <v>136.96</v>
      </c>
      <c r="K1250" s="16">
        <v>135.69999999999999</v>
      </c>
      <c r="L1250" s="71"/>
      <c r="M1250" s="71"/>
      <c r="N1250" s="15">
        <v>186</v>
      </c>
      <c r="O1250" s="15">
        <v>582</v>
      </c>
      <c r="P1250" s="15">
        <v>61.33</v>
      </c>
      <c r="Q1250" s="15">
        <v>44</v>
      </c>
      <c r="R1250" s="71"/>
      <c r="S1250" s="71"/>
      <c r="T1250" s="71"/>
      <c r="U1250" s="71"/>
      <c r="V1250" s="15">
        <v>502.14</v>
      </c>
      <c r="W1250" s="15">
        <v>139.4</v>
      </c>
      <c r="X1250" s="71"/>
      <c r="Y1250" s="71"/>
      <c r="Z1250" s="71"/>
      <c r="AA1250" s="71"/>
      <c r="AC1250" s="71"/>
      <c r="AD1250" s="15">
        <v>235</v>
      </c>
      <c r="AE1250" s="15">
        <v>136</v>
      </c>
      <c r="BD1250" s="15">
        <v>583</v>
      </c>
      <c r="BE1250" s="71"/>
      <c r="BF1250" s="71"/>
      <c r="BG1250" s="15">
        <v>57.44</v>
      </c>
      <c r="BH1250" s="15">
        <v>59.78</v>
      </c>
      <c r="BI1250" s="71"/>
      <c r="BM1250" s="15">
        <v>40</v>
      </c>
      <c r="BN1250" s="15">
        <v>31.6</v>
      </c>
      <c r="BO1250" s="15">
        <v>44.93</v>
      </c>
      <c r="BP1250" s="15">
        <v>270</v>
      </c>
      <c r="BQ1250" s="71"/>
      <c r="BR1250" s="15">
        <v>405</v>
      </c>
      <c r="BS1250" s="15">
        <v>495</v>
      </c>
      <c r="BT1250" s="15">
        <v>129.59</v>
      </c>
      <c r="BV1250" s="15">
        <v>148</v>
      </c>
      <c r="BW1250" s="15">
        <v>70</v>
      </c>
      <c r="BX1250" s="15">
        <v>54.15</v>
      </c>
      <c r="BY1250" s="15">
        <v>205</v>
      </c>
      <c r="BZ1250" s="15">
        <v>62.71</v>
      </c>
      <c r="CA1250" s="71"/>
      <c r="CD1250" s="71"/>
      <c r="CE1250" s="71"/>
      <c r="CF1250" s="71"/>
      <c r="CG1250" s="71"/>
      <c r="CH1250" s="15">
        <v>56</v>
      </c>
      <c r="CI1250" s="71"/>
      <c r="CJ1250" s="15">
        <v>38</v>
      </c>
      <c r="CM1250" s="15">
        <v>47.5</v>
      </c>
      <c r="CP1250" s="15">
        <v>130</v>
      </c>
      <c r="CQ1250" s="71"/>
      <c r="CR1250" s="71"/>
      <c r="CS1250" s="75"/>
      <c r="CT1250" s="75"/>
    </row>
    <row r="1251" spans="1:98">
      <c r="A1251" s="71">
        <v>42308</v>
      </c>
      <c r="B1251" s="16">
        <v>159.68</v>
      </c>
      <c r="C1251" s="16">
        <v>159.88</v>
      </c>
      <c r="D1251" s="71"/>
      <c r="G1251" s="71"/>
      <c r="I1251" s="16">
        <v>138.5</v>
      </c>
      <c r="K1251" s="16">
        <v>135.5</v>
      </c>
      <c r="L1251" s="71"/>
      <c r="M1251" s="71"/>
      <c r="N1251" s="15">
        <v>204.55</v>
      </c>
      <c r="O1251" s="15">
        <v>584.79999999999995</v>
      </c>
      <c r="P1251" s="15">
        <v>61.43</v>
      </c>
      <c r="Q1251" s="15">
        <v>43.17</v>
      </c>
      <c r="R1251" s="71"/>
      <c r="S1251" s="71"/>
      <c r="T1251" s="71"/>
      <c r="U1251" s="71"/>
      <c r="V1251" s="15">
        <v>505</v>
      </c>
      <c r="W1251" s="15">
        <v>139.6</v>
      </c>
      <c r="X1251" s="71"/>
      <c r="Y1251" s="71"/>
      <c r="Z1251" s="71"/>
      <c r="AA1251" s="71"/>
      <c r="AC1251" s="71"/>
      <c r="AD1251" s="15">
        <v>237</v>
      </c>
      <c r="AF1251" s="15">
        <v>148</v>
      </c>
      <c r="BD1251" s="15">
        <v>585</v>
      </c>
      <c r="BE1251" s="71"/>
      <c r="BF1251" s="71"/>
      <c r="BG1251" s="15">
        <v>57.04</v>
      </c>
      <c r="BH1251" s="15">
        <v>60.28</v>
      </c>
      <c r="BI1251" s="71"/>
      <c r="BN1251" s="15">
        <v>31.45</v>
      </c>
      <c r="BO1251" s="15">
        <v>44.47</v>
      </c>
      <c r="BP1251" s="15">
        <v>274.58</v>
      </c>
      <c r="BQ1251" s="71"/>
      <c r="BR1251" s="15">
        <v>412</v>
      </c>
      <c r="BT1251" s="15">
        <v>130.21</v>
      </c>
      <c r="BX1251" s="15">
        <v>53.03</v>
      </c>
      <c r="BY1251" s="15">
        <v>204.65</v>
      </c>
      <c r="BZ1251" s="15">
        <v>61.41</v>
      </c>
      <c r="CA1251" s="71"/>
      <c r="CD1251" s="71"/>
      <c r="CE1251" s="71"/>
      <c r="CF1251" s="71"/>
      <c r="CG1251" s="71"/>
      <c r="CI1251" s="71"/>
      <c r="CJ1251" s="15">
        <v>38</v>
      </c>
      <c r="CM1251" s="15">
        <v>43.67</v>
      </c>
      <c r="CN1251" s="15">
        <v>57</v>
      </c>
      <c r="CP1251" s="15">
        <v>128</v>
      </c>
      <c r="CQ1251" s="71"/>
      <c r="CR1251" s="71"/>
      <c r="CS1251" s="75"/>
      <c r="CT1251" s="75"/>
    </row>
    <row r="1252" spans="1:98">
      <c r="A1252" s="71">
        <v>42315</v>
      </c>
      <c r="B1252" s="16">
        <v>159.93</v>
      </c>
      <c r="C1252" s="16">
        <v>160.15</v>
      </c>
      <c r="D1252" s="71"/>
      <c r="G1252" s="71"/>
      <c r="I1252" s="16">
        <v>130.9</v>
      </c>
      <c r="K1252" s="16">
        <v>135.5</v>
      </c>
      <c r="L1252" s="71"/>
      <c r="M1252" s="71"/>
      <c r="O1252" s="15">
        <v>585</v>
      </c>
      <c r="P1252" s="15">
        <v>60.71</v>
      </c>
      <c r="Q1252" s="15">
        <v>44.1</v>
      </c>
      <c r="R1252" s="71"/>
      <c r="S1252" s="71"/>
      <c r="T1252" s="71"/>
      <c r="U1252" s="71"/>
      <c r="V1252" s="15">
        <v>503</v>
      </c>
      <c r="W1252" s="15">
        <v>139.66999999999999</v>
      </c>
      <c r="X1252" s="71"/>
      <c r="Y1252" s="71"/>
      <c r="Z1252" s="71"/>
      <c r="AA1252" s="71"/>
      <c r="AC1252" s="71"/>
      <c r="AD1252" s="15">
        <v>237</v>
      </c>
      <c r="BD1252" s="15">
        <v>585</v>
      </c>
      <c r="BE1252" s="71"/>
      <c r="BF1252" s="71"/>
      <c r="BG1252" s="15">
        <v>50.85</v>
      </c>
      <c r="BH1252" s="15">
        <v>58.12</v>
      </c>
      <c r="BI1252" s="71"/>
      <c r="BM1252" s="15">
        <v>37.33</v>
      </c>
      <c r="BN1252" s="15">
        <v>30.27</v>
      </c>
      <c r="BO1252" s="15">
        <v>44.73</v>
      </c>
      <c r="BP1252" s="15">
        <v>279.76</v>
      </c>
      <c r="BQ1252" s="71"/>
      <c r="BS1252" s="15">
        <v>500</v>
      </c>
      <c r="BT1252" s="15">
        <v>130</v>
      </c>
      <c r="BW1252" s="15">
        <v>75</v>
      </c>
      <c r="BX1252" s="15">
        <v>54.09</v>
      </c>
      <c r="BY1252" s="15">
        <v>205</v>
      </c>
      <c r="BZ1252" s="15">
        <v>69.13</v>
      </c>
      <c r="CA1252" s="71"/>
      <c r="CD1252" s="71"/>
      <c r="CE1252" s="71"/>
      <c r="CF1252" s="71"/>
      <c r="CG1252" s="71"/>
      <c r="CH1252" s="15">
        <v>63.49</v>
      </c>
      <c r="CI1252" s="71"/>
      <c r="CM1252" s="15">
        <v>42</v>
      </c>
      <c r="CO1252" s="15">
        <v>59</v>
      </c>
      <c r="CQ1252" s="71"/>
      <c r="CR1252" s="71"/>
      <c r="CS1252" s="75"/>
      <c r="CT1252" s="75"/>
    </row>
    <row r="1253" spans="1:98">
      <c r="A1253" s="71">
        <v>42322</v>
      </c>
      <c r="B1253" s="16">
        <v>159.68</v>
      </c>
      <c r="C1253" s="16">
        <v>159.82</v>
      </c>
      <c r="D1253" s="71"/>
      <c r="G1253" s="71"/>
      <c r="I1253" s="16">
        <v>134.16999999999999</v>
      </c>
      <c r="K1253" s="16">
        <v>135.13999999999999</v>
      </c>
      <c r="L1253" s="71"/>
      <c r="M1253" s="71"/>
      <c r="N1253" s="15">
        <v>180.03</v>
      </c>
      <c r="O1253" s="15">
        <v>585</v>
      </c>
      <c r="P1253" s="15">
        <v>61</v>
      </c>
      <c r="Q1253" s="15">
        <v>41.86</v>
      </c>
      <c r="R1253" s="71"/>
      <c r="S1253" s="71"/>
      <c r="T1253" s="71"/>
      <c r="U1253" s="71"/>
      <c r="V1253" s="15">
        <v>503</v>
      </c>
      <c r="W1253" s="15">
        <v>139.02000000000001</v>
      </c>
      <c r="X1253" s="71"/>
      <c r="Y1253" s="71"/>
      <c r="Z1253" s="71"/>
      <c r="AA1253" s="71"/>
      <c r="AC1253" s="71"/>
      <c r="AD1253" s="15">
        <v>240.2</v>
      </c>
      <c r="AE1253" s="15">
        <v>142</v>
      </c>
      <c r="AF1253" s="15">
        <v>148</v>
      </c>
      <c r="BD1253" s="15">
        <v>585</v>
      </c>
      <c r="BE1253" s="71"/>
      <c r="BF1253" s="71"/>
      <c r="BG1253" s="15">
        <v>58</v>
      </c>
      <c r="BH1253" s="15">
        <v>60.04</v>
      </c>
      <c r="BI1253" s="71"/>
      <c r="BM1253" s="15">
        <v>36</v>
      </c>
      <c r="BO1253" s="15">
        <v>44.45</v>
      </c>
      <c r="BP1253" s="15">
        <v>278.98</v>
      </c>
      <c r="BQ1253" s="71"/>
      <c r="BR1253" s="15">
        <v>395</v>
      </c>
      <c r="BS1253" s="15">
        <v>500</v>
      </c>
      <c r="BT1253" s="15">
        <v>130.26</v>
      </c>
      <c r="BW1253" s="15">
        <v>70</v>
      </c>
      <c r="BX1253" s="15">
        <v>53.79</v>
      </c>
      <c r="BZ1253" s="15">
        <v>69</v>
      </c>
      <c r="CA1253" s="71"/>
      <c r="CD1253" s="71"/>
      <c r="CE1253" s="71"/>
      <c r="CF1253" s="71"/>
      <c r="CG1253" s="71"/>
      <c r="CH1253" s="15">
        <v>59</v>
      </c>
      <c r="CI1253" s="71"/>
      <c r="CO1253" s="15">
        <v>69</v>
      </c>
      <c r="CQ1253" s="71"/>
      <c r="CR1253" s="71"/>
      <c r="CS1253" s="75"/>
      <c r="CT1253" s="75"/>
    </row>
    <row r="1254" spans="1:98">
      <c r="A1254" s="71">
        <v>42329</v>
      </c>
      <c r="B1254" s="16">
        <v>156.16</v>
      </c>
      <c r="C1254" s="16">
        <v>159.18</v>
      </c>
      <c r="D1254" s="71"/>
      <c r="G1254" s="71"/>
      <c r="I1254" s="16">
        <v>129.22</v>
      </c>
      <c r="K1254" s="16">
        <v>129.44999999999999</v>
      </c>
      <c r="L1254" s="71"/>
      <c r="M1254" s="71"/>
      <c r="N1254" s="15">
        <v>181.53</v>
      </c>
      <c r="O1254" s="15">
        <v>587.96</v>
      </c>
      <c r="P1254" s="15">
        <v>63</v>
      </c>
      <c r="Q1254" s="15">
        <v>40.6</v>
      </c>
      <c r="R1254" s="71"/>
      <c r="S1254" s="71"/>
      <c r="T1254" s="71"/>
      <c r="U1254" s="71"/>
      <c r="V1254" s="15">
        <v>500</v>
      </c>
      <c r="W1254" s="15">
        <v>139.88</v>
      </c>
      <c r="X1254" s="71"/>
      <c r="Y1254" s="71"/>
      <c r="Z1254" s="71"/>
      <c r="AA1254" s="71"/>
      <c r="AC1254" s="71"/>
      <c r="AD1254" s="15">
        <v>243.4</v>
      </c>
      <c r="AE1254" s="15">
        <v>142</v>
      </c>
      <c r="AF1254" s="15">
        <v>148.5</v>
      </c>
      <c r="BD1254" s="15">
        <v>585</v>
      </c>
      <c r="BE1254" s="71"/>
      <c r="BF1254" s="71"/>
      <c r="BG1254" s="15">
        <v>55</v>
      </c>
      <c r="BH1254" s="15">
        <v>60.25</v>
      </c>
      <c r="BI1254" s="71"/>
      <c r="BM1254" s="15">
        <v>38</v>
      </c>
      <c r="BN1254" s="15">
        <v>28</v>
      </c>
      <c r="BO1254" s="15">
        <v>38.79</v>
      </c>
      <c r="BQ1254" s="71"/>
      <c r="BS1254" s="15">
        <v>500</v>
      </c>
      <c r="BT1254" s="15">
        <v>128.19999999999999</v>
      </c>
      <c r="BV1254" s="15">
        <v>150</v>
      </c>
      <c r="BW1254" s="15">
        <v>72</v>
      </c>
      <c r="BX1254" s="15">
        <v>53.05</v>
      </c>
      <c r="BY1254" s="15">
        <v>205</v>
      </c>
      <c r="BZ1254" s="15">
        <v>65</v>
      </c>
      <c r="CA1254" s="71"/>
      <c r="CD1254" s="71"/>
      <c r="CE1254" s="71"/>
      <c r="CF1254" s="71"/>
      <c r="CG1254" s="71"/>
      <c r="CI1254" s="71"/>
      <c r="CM1254" s="15">
        <v>42.73</v>
      </c>
      <c r="CP1254" s="15">
        <v>128.02000000000001</v>
      </c>
      <c r="CQ1254" s="71"/>
      <c r="CR1254" s="71"/>
      <c r="CS1254" s="75"/>
      <c r="CT1254" s="75"/>
    </row>
    <row r="1255" spans="1:98">
      <c r="A1255" s="71">
        <v>42336</v>
      </c>
      <c r="B1255" s="16">
        <v>157.07</v>
      </c>
      <c r="C1255" s="16">
        <v>146.56</v>
      </c>
      <c r="D1255" s="71"/>
      <c r="G1255" s="71"/>
      <c r="I1255" s="16">
        <v>126.83</v>
      </c>
      <c r="K1255" s="16">
        <v>132.5</v>
      </c>
      <c r="L1255" s="71"/>
      <c r="M1255" s="71"/>
      <c r="N1255" s="15">
        <v>181.77</v>
      </c>
      <c r="O1255" s="15">
        <v>585</v>
      </c>
      <c r="P1255" s="15">
        <v>60.71</v>
      </c>
      <c r="Q1255" s="15">
        <v>38.58</v>
      </c>
      <c r="R1255" s="71"/>
      <c r="S1255" s="71"/>
      <c r="T1255" s="71"/>
      <c r="U1255" s="71"/>
      <c r="V1255" s="15">
        <v>500.33</v>
      </c>
      <c r="W1255" s="15">
        <v>137.66999999999999</v>
      </c>
      <c r="X1255" s="71"/>
      <c r="Y1255" s="71"/>
      <c r="Z1255" s="71"/>
      <c r="AA1255" s="71"/>
      <c r="AC1255" s="71"/>
      <c r="AF1255" s="15">
        <v>146.04</v>
      </c>
      <c r="BE1255" s="71"/>
      <c r="BF1255" s="71"/>
      <c r="BG1255" s="15">
        <v>58</v>
      </c>
      <c r="BH1255" s="15">
        <v>60.29</v>
      </c>
      <c r="BI1255" s="71"/>
      <c r="BM1255" s="15">
        <v>38</v>
      </c>
      <c r="BO1255" s="15">
        <v>40.53</v>
      </c>
      <c r="BP1255" s="15">
        <v>274</v>
      </c>
      <c r="BQ1255" s="71"/>
      <c r="BR1255" s="15">
        <v>500</v>
      </c>
      <c r="BT1255" s="15">
        <v>126.73</v>
      </c>
      <c r="BW1255" s="15">
        <v>72</v>
      </c>
      <c r="BX1255" s="15">
        <v>53</v>
      </c>
      <c r="BY1255" s="15">
        <v>205</v>
      </c>
      <c r="BZ1255" s="15">
        <v>62.88</v>
      </c>
      <c r="CA1255" s="71"/>
      <c r="CD1255" s="71"/>
      <c r="CE1255" s="71"/>
      <c r="CF1255" s="71"/>
      <c r="CG1255" s="71"/>
      <c r="CH1255" s="15">
        <v>63</v>
      </c>
      <c r="CI1255" s="71"/>
      <c r="CP1255" s="15">
        <v>127</v>
      </c>
      <c r="CQ1255" s="71"/>
      <c r="CR1255" s="71"/>
      <c r="CS1255" s="75"/>
      <c r="CT1255" s="75"/>
    </row>
    <row r="1256" spans="1:98">
      <c r="A1256" s="71">
        <v>42343</v>
      </c>
      <c r="B1256" s="16">
        <v>153.75</v>
      </c>
      <c r="C1256" s="16">
        <v>146.56</v>
      </c>
      <c r="D1256" s="71"/>
      <c r="G1256" s="71"/>
      <c r="I1256" s="16">
        <v>127.43</v>
      </c>
      <c r="K1256" s="16">
        <v>125.93</v>
      </c>
      <c r="L1256" s="71"/>
      <c r="M1256" s="71"/>
      <c r="N1256" s="15">
        <v>188.69</v>
      </c>
      <c r="O1256" s="15">
        <v>585</v>
      </c>
      <c r="P1256" s="15">
        <v>58</v>
      </c>
      <c r="Q1256" s="15">
        <v>36.29</v>
      </c>
      <c r="R1256" s="71"/>
      <c r="S1256" s="71"/>
      <c r="T1256" s="71"/>
      <c r="U1256" s="71"/>
      <c r="V1256" s="15">
        <v>500</v>
      </c>
      <c r="W1256" s="15">
        <v>131.19</v>
      </c>
      <c r="X1256" s="71"/>
      <c r="Y1256" s="71"/>
      <c r="Z1256" s="71"/>
      <c r="AA1256" s="71"/>
      <c r="AC1256" s="71"/>
      <c r="AD1256" s="15">
        <v>240</v>
      </c>
      <c r="BD1256" s="15">
        <v>585</v>
      </c>
      <c r="BE1256" s="71"/>
      <c r="BF1256" s="71"/>
      <c r="BG1256" s="15">
        <v>53.43</v>
      </c>
      <c r="BH1256" s="15">
        <v>58.79</v>
      </c>
      <c r="BI1256" s="71"/>
      <c r="BM1256" s="15">
        <v>34.33</v>
      </c>
      <c r="BN1256" s="15">
        <v>30.82</v>
      </c>
      <c r="BO1256" s="15">
        <v>39.159999999999997</v>
      </c>
      <c r="BP1256" s="15">
        <v>283</v>
      </c>
      <c r="BQ1256" s="71"/>
      <c r="BR1256" s="15">
        <v>409</v>
      </c>
      <c r="BS1256" s="15">
        <v>500</v>
      </c>
      <c r="BT1256" s="15">
        <v>125.77</v>
      </c>
      <c r="BV1256" s="15">
        <v>148.5</v>
      </c>
      <c r="BW1256" s="15">
        <v>70</v>
      </c>
      <c r="BX1256" s="15">
        <v>50.65</v>
      </c>
      <c r="BY1256" s="15">
        <v>205</v>
      </c>
      <c r="BZ1256" s="15">
        <v>65.430000000000007</v>
      </c>
      <c r="CA1256" s="71"/>
      <c r="CD1256" s="71"/>
      <c r="CE1256" s="71"/>
      <c r="CF1256" s="71"/>
      <c r="CG1256" s="71"/>
      <c r="CH1256" s="15">
        <v>58.69</v>
      </c>
      <c r="CI1256" s="71"/>
      <c r="CM1256" s="15">
        <v>44</v>
      </c>
      <c r="CO1256" s="15">
        <v>48</v>
      </c>
      <c r="CP1256" s="15">
        <v>125</v>
      </c>
      <c r="CQ1256" s="71"/>
      <c r="CR1256" s="71"/>
      <c r="CS1256" s="75"/>
      <c r="CT1256" s="75"/>
    </row>
    <row r="1257" spans="1:98">
      <c r="A1257" s="71">
        <v>42350</v>
      </c>
      <c r="B1257" s="16">
        <v>155.88999999999999</v>
      </c>
      <c r="C1257" s="16">
        <v>157.02000000000001</v>
      </c>
      <c r="D1257" s="71"/>
      <c r="G1257" s="71"/>
      <c r="I1257" s="16">
        <v>124.5</v>
      </c>
      <c r="K1257" s="16">
        <v>124.5</v>
      </c>
      <c r="L1257" s="71"/>
      <c r="M1257" s="71"/>
      <c r="N1257" s="15">
        <v>186.42</v>
      </c>
      <c r="O1257" s="15">
        <v>585</v>
      </c>
      <c r="P1257" s="15">
        <v>56</v>
      </c>
      <c r="Q1257" s="15">
        <v>35.69</v>
      </c>
      <c r="R1257" s="71"/>
      <c r="S1257" s="71"/>
      <c r="T1257" s="71"/>
      <c r="U1257" s="71"/>
      <c r="W1257" s="15">
        <v>127.33</v>
      </c>
      <c r="X1257" s="71"/>
      <c r="Y1257" s="71"/>
      <c r="Z1257" s="71"/>
      <c r="AA1257" s="71"/>
      <c r="AC1257" s="71"/>
      <c r="AD1257" s="15">
        <v>237</v>
      </c>
      <c r="AF1257" s="15">
        <v>148.83000000000001</v>
      </c>
      <c r="BD1257" s="15">
        <v>585</v>
      </c>
      <c r="BE1257" s="71"/>
      <c r="BF1257" s="71"/>
      <c r="BG1257" s="15">
        <v>56</v>
      </c>
      <c r="BH1257" s="15">
        <v>56.74</v>
      </c>
      <c r="BI1257" s="71"/>
      <c r="BM1257" s="15">
        <v>30</v>
      </c>
      <c r="BN1257" s="15">
        <v>31.48</v>
      </c>
      <c r="BO1257" s="15">
        <v>38.200000000000003</v>
      </c>
      <c r="BP1257" s="15">
        <v>275</v>
      </c>
      <c r="BQ1257" s="71"/>
      <c r="BT1257" s="15">
        <v>120</v>
      </c>
      <c r="BV1257" s="15">
        <v>145.30000000000001</v>
      </c>
      <c r="BW1257" s="15">
        <v>69</v>
      </c>
      <c r="BX1257" s="15">
        <v>49.93</v>
      </c>
      <c r="BZ1257" s="15">
        <v>69</v>
      </c>
      <c r="CA1257" s="71"/>
      <c r="CD1257" s="71"/>
      <c r="CE1257" s="71"/>
      <c r="CF1257" s="71"/>
      <c r="CG1257" s="71"/>
      <c r="CH1257" s="15">
        <v>61</v>
      </c>
      <c r="CI1257" s="71"/>
      <c r="CM1257" s="15">
        <v>44</v>
      </c>
      <c r="CQ1257" s="71"/>
      <c r="CR1257" s="71"/>
      <c r="CS1257" s="75"/>
      <c r="CT1257" s="75"/>
    </row>
    <row r="1258" spans="1:98">
      <c r="A1258" s="71">
        <v>42357</v>
      </c>
      <c r="B1258" s="16">
        <v>154.72</v>
      </c>
      <c r="C1258" s="16">
        <v>155.38999999999999</v>
      </c>
      <c r="D1258" s="71"/>
      <c r="G1258" s="71"/>
      <c r="I1258" s="16">
        <v>127.3</v>
      </c>
      <c r="K1258" s="16">
        <v>127.79</v>
      </c>
      <c r="L1258" s="71"/>
      <c r="M1258" s="71"/>
      <c r="P1258" s="15">
        <v>54.33</v>
      </c>
      <c r="Q1258" s="15">
        <v>35.590000000000003</v>
      </c>
      <c r="R1258" s="71"/>
      <c r="S1258" s="71"/>
      <c r="T1258" s="71"/>
      <c r="U1258" s="71"/>
      <c r="V1258" s="15">
        <v>502.5</v>
      </c>
      <c r="W1258" s="15">
        <v>120.25</v>
      </c>
      <c r="X1258" s="71"/>
      <c r="Y1258" s="71"/>
      <c r="Z1258" s="71"/>
      <c r="AA1258" s="71"/>
      <c r="AC1258" s="71"/>
      <c r="AD1258" s="15">
        <v>238</v>
      </c>
      <c r="AF1258" s="15">
        <v>144.78</v>
      </c>
      <c r="BD1258" s="15">
        <v>557</v>
      </c>
      <c r="BE1258" s="71"/>
      <c r="BF1258" s="71"/>
      <c r="BG1258" s="15">
        <v>54.67</v>
      </c>
      <c r="BH1258" s="15">
        <v>54.76</v>
      </c>
      <c r="BI1258" s="71"/>
      <c r="BM1258" s="15">
        <v>28</v>
      </c>
      <c r="BN1258" s="15">
        <v>28.29</v>
      </c>
      <c r="BO1258" s="15">
        <v>36.99</v>
      </c>
      <c r="BQ1258" s="71"/>
      <c r="BR1258" s="15">
        <v>395</v>
      </c>
      <c r="BT1258" s="15">
        <v>115.87</v>
      </c>
      <c r="BV1258" s="15">
        <v>149.33000000000001</v>
      </c>
      <c r="BX1258" s="15">
        <v>48.08</v>
      </c>
      <c r="BY1258" s="15">
        <v>205</v>
      </c>
      <c r="BZ1258" s="15">
        <v>67.58</v>
      </c>
      <c r="CA1258" s="71"/>
      <c r="CD1258" s="71"/>
      <c r="CE1258" s="71"/>
      <c r="CF1258" s="71"/>
      <c r="CG1258" s="71"/>
      <c r="CH1258" s="15">
        <v>53.58</v>
      </c>
      <c r="CI1258" s="71"/>
      <c r="CM1258" s="15">
        <v>39.53</v>
      </c>
      <c r="CO1258" s="15">
        <v>66.2</v>
      </c>
      <c r="CQ1258" s="71"/>
      <c r="CR1258" s="71"/>
      <c r="CS1258" s="75"/>
      <c r="CT1258" s="75"/>
    </row>
    <row r="1259" spans="1:98">
      <c r="A1259" s="71">
        <v>42364</v>
      </c>
      <c r="B1259" s="16">
        <v>151.5</v>
      </c>
      <c r="C1259" s="16">
        <v>142.5</v>
      </c>
      <c r="D1259" s="71"/>
      <c r="G1259" s="71"/>
      <c r="I1259" s="16">
        <v>122.5</v>
      </c>
      <c r="K1259" s="16">
        <v>124.83</v>
      </c>
      <c r="L1259" s="71"/>
      <c r="M1259" s="71"/>
      <c r="O1259" s="15">
        <v>555</v>
      </c>
      <c r="P1259" s="15">
        <v>52.33</v>
      </c>
      <c r="R1259" s="71"/>
      <c r="S1259" s="71"/>
      <c r="T1259" s="71"/>
      <c r="U1259" s="71"/>
      <c r="W1259" s="15">
        <v>115</v>
      </c>
      <c r="X1259" s="71"/>
      <c r="Y1259" s="71"/>
      <c r="Z1259" s="71"/>
      <c r="AA1259" s="71"/>
      <c r="AC1259" s="71"/>
      <c r="AD1259" s="15">
        <v>237</v>
      </c>
      <c r="BE1259" s="71"/>
      <c r="BF1259" s="71"/>
      <c r="BH1259" s="15">
        <v>53.79</v>
      </c>
      <c r="BI1259" s="71"/>
      <c r="BO1259" s="15">
        <v>35.520000000000003</v>
      </c>
      <c r="BQ1259" s="71"/>
      <c r="BR1259" s="15">
        <v>370</v>
      </c>
      <c r="BT1259" s="15">
        <v>110.47</v>
      </c>
      <c r="BV1259" s="15">
        <v>149</v>
      </c>
      <c r="BW1259" s="15">
        <v>60</v>
      </c>
      <c r="BX1259" s="15">
        <v>48.56</v>
      </c>
      <c r="BY1259" s="15">
        <v>205</v>
      </c>
      <c r="CA1259" s="71"/>
      <c r="CD1259" s="71"/>
      <c r="CE1259" s="71"/>
      <c r="CF1259" s="71"/>
      <c r="CG1259" s="71"/>
      <c r="CI1259" s="71"/>
      <c r="CQ1259" s="71"/>
      <c r="CR1259" s="71"/>
      <c r="CS1259" s="75"/>
      <c r="CT1259" s="75"/>
    </row>
    <row r="1260" spans="1:98">
      <c r="A1260" s="71">
        <v>42371</v>
      </c>
      <c r="B1260" s="16">
        <v>145.49</v>
      </c>
      <c r="C1260" s="16">
        <v>144.5</v>
      </c>
      <c r="D1260" s="71"/>
      <c r="G1260" s="71"/>
      <c r="I1260" s="16">
        <v>116.25</v>
      </c>
      <c r="K1260" s="16">
        <v>112.5</v>
      </c>
      <c r="L1260" s="71"/>
      <c r="M1260" s="71"/>
      <c r="N1260" s="15">
        <v>206</v>
      </c>
      <c r="P1260" s="15">
        <v>53.19</v>
      </c>
      <c r="Q1260" s="15">
        <v>30.12</v>
      </c>
      <c r="R1260" s="71"/>
      <c r="S1260" s="71"/>
      <c r="T1260" s="71"/>
      <c r="U1260" s="71"/>
      <c r="W1260" s="15">
        <v>113.62</v>
      </c>
      <c r="X1260" s="71"/>
      <c r="Y1260" s="71"/>
      <c r="Z1260" s="71"/>
      <c r="AA1260" s="71"/>
      <c r="AC1260" s="71"/>
      <c r="BE1260" s="71"/>
      <c r="BF1260" s="71"/>
      <c r="BH1260" s="15">
        <v>53.8</v>
      </c>
      <c r="BI1260" s="71"/>
      <c r="BO1260" s="15">
        <v>32.090000000000003</v>
      </c>
      <c r="BQ1260" s="71"/>
      <c r="BR1260" s="15">
        <v>395</v>
      </c>
      <c r="BS1260" s="15">
        <v>500</v>
      </c>
      <c r="BT1260" s="15">
        <v>110.38</v>
      </c>
      <c r="BW1260" s="15">
        <v>59</v>
      </c>
      <c r="BX1260" s="15">
        <v>47.75</v>
      </c>
      <c r="BZ1260" s="15">
        <v>64.650000000000006</v>
      </c>
      <c r="CA1260" s="71"/>
      <c r="CD1260" s="71"/>
      <c r="CE1260" s="71"/>
      <c r="CF1260" s="71"/>
      <c r="CG1260" s="71"/>
      <c r="CH1260" s="15">
        <v>60</v>
      </c>
      <c r="CI1260" s="71"/>
      <c r="CM1260" s="15">
        <v>42</v>
      </c>
      <c r="CQ1260" s="71"/>
      <c r="CR1260" s="71"/>
      <c r="CS1260" s="75"/>
      <c r="CT1260" s="75"/>
    </row>
    <row r="1261" spans="1:98">
      <c r="A1261" s="71">
        <v>42378</v>
      </c>
      <c r="B1261" s="16">
        <v>132.71</v>
      </c>
      <c r="C1261" s="16">
        <v>129.75</v>
      </c>
      <c r="D1261" s="71"/>
      <c r="G1261" s="71"/>
      <c r="I1261" s="16">
        <v>115.3</v>
      </c>
      <c r="K1261" s="16">
        <v>114.64</v>
      </c>
      <c r="L1261" s="71"/>
      <c r="M1261" s="71"/>
      <c r="N1261" s="15">
        <v>208</v>
      </c>
      <c r="O1261" s="15">
        <v>558</v>
      </c>
      <c r="P1261" s="15">
        <v>53</v>
      </c>
      <c r="Q1261" s="15">
        <v>30.42</v>
      </c>
      <c r="R1261" s="71"/>
      <c r="S1261" s="71"/>
      <c r="T1261" s="71"/>
      <c r="U1261" s="71"/>
      <c r="V1261" s="15">
        <v>495</v>
      </c>
      <c r="W1261" s="15">
        <v>110.7</v>
      </c>
      <c r="X1261" s="71"/>
      <c r="Y1261" s="71"/>
      <c r="Z1261" s="71"/>
      <c r="AA1261" s="71"/>
      <c r="AC1261" s="71"/>
      <c r="AF1261" s="15">
        <v>140</v>
      </c>
      <c r="BE1261" s="71"/>
      <c r="BF1261" s="71"/>
      <c r="BG1261" s="15">
        <v>49.56</v>
      </c>
      <c r="BH1261" s="15">
        <v>53.43</v>
      </c>
      <c r="BI1261" s="71"/>
      <c r="BM1261" s="15">
        <v>25.6</v>
      </c>
      <c r="BN1261" s="15">
        <v>30</v>
      </c>
      <c r="BO1261" s="15">
        <v>32.61</v>
      </c>
      <c r="BP1261" s="15">
        <v>275</v>
      </c>
      <c r="BQ1261" s="71"/>
      <c r="BR1261" s="15">
        <v>405</v>
      </c>
      <c r="BT1261" s="15">
        <v>109.26</v>
      </c>
      <c r="BV1261" s="15">
        <v>148</v>
      </c>
      <c r="BW1261" s="15">
        <v>59</v>
      </c>
      <c r="BX1261" s="15">
        <v>45.74</v>
      </c>
      <c r="BY1261" s="15">
        <v>208.55</v>
      </c>
      <c r="BZ1261" s="15">
        <v>66</v>
      </c>
      <c r="CA1261" s="71"/>
      <c r="CD1261" s="71"/>
      <c r="CE1261" s="71"/>
      <c r="CF1261" s="71"/>
      <c r="CG1261" s="71"/>
      <c r="CH1261" s="15">
        <v>50.09</v>
      </c>
      <c r="CI1261" s="71"/>
      <c r="CJ1261" s="15">
        <v>26</v>
      </c>
      <c r="CM1261" s="15">
        <v>41</v>
      </c>
      <c r="CQ1261" s="71"/>
      <c r="CR1261" s="71"/>
      <c r="CS1261" s="75"/>
      <c r="CT1261" s="75"/>
    </row>
    <row r="1262" spans="1:98">
      <c r="A1262" s="71">
        <v>42385</v>
      </c>
      <c r="B1262" s="16">
        <v>132.11000000000001</v>
      </c>
      <c r="C1262" s="16">
        <v>135</v>
      </c>
      <c r="D1262" s="71"/>
      <c r="G1262" s="71"/>
      <c r="I1262" s="16">
        <v>114.5</v>
      </c>
      <c r="K1262" s="16">
        <v>114.03</v>
      </c>
      <c r="L1262" s="71"/>
      <c r="M1262" s="71"/>
      <c r="N1262" s="15">
        <v>179</v>
      </c>
      <c r="O1262" s="15">
        <v>550</v>
      </c>
      <c r="P1262" s="15">
        <v>52.21</v>
      </c>
      <c r="Q1262" s="15">
        <v>23.57</v>
      </c>
      <c r="R1262" s="71"/>
      <c r="S1262" s="71"/>
      <c r="T1262" s="71"/>
      <c r="U1262" s="71"/>
      <c r="V1262" s="15">
        <v>490</v>
      </c>
      <c r="W1262" s="15">
        <v>109.89</v>
      </c>
      <c r="X1262" s="71"/>
      <c r="Y1262" s="71"/>
      <c r="Z1262" s="71"/>
      <c r="AA1262" s="71"/>
      <c r="AC1262" s="71"/>
      <c r="AF1262" s="15">
        <v>135</v>
      </c>
      <c r="BD1262" s="15">
        <v>500</v>
      </c>
      <c r="BE1262" s="71"/>
      <c r="BF1262" s="71"/>
      <c r="BG1262" s="15">
        <v>53</v>
      </c>
      <c r="BH1262" s="15">
        <v>51.37</v>
      </c>
      <c r="BI1262" s="71"/>
      <c r="BN1262" s="15">
        <v>30</v>
      </c>
      <c r="BO1262" s="15">
        <v>33.119999999999997</v>
      </c>
      <c r="BP1262" s="15">
        <v>270</v>
      </c>
      <c r="BQ1262" s="71"/>
      <c r="BR1262" s="15">
        <v>390</v>
      </c>
      <c r="BT1262" s="15">
        <v>110.9</v>
      </c>
      <c r="BV1262" s="15">
        <v>118.22</v>
      </c>
      <c r="BW1262" s="15">
        <v>59</v>
      </c>
      <c r="BX1262" s="15">
        <v>45.69</v>
      </c>
      <c r="BY1262" s="15">
        <v>205</v>
      </c>
      <c r="BZ1262" s="15">
        <v>62.5</v>
      </c>
      <c r="CA1262" s="71"/>
      <c r="CD1262" s="71"/>
      <c r="CE1262" s="71"/>
      <c r="CF1262" s="71"/>
      <c r="CG1262" s="71"/>
      <c r="CH1262" s="15">
        <v>50.99</v>
      </c>
      <c r="CI1262" s="71"/>
      <c r="CJ1262" s="15">
        <v>22</v>
      </c>
      <c r="CN1262" s="15">
        <v>46.3</v>
      </c>
      <c r="CO1262" s="15">
        <v>59</v>
      </c>
      <c r="CQ1262" s="71"/>
      <c r="CR1262" s="71"/>
      <c r="CS1262" s="75"/>
      <c r="CT1262" s="75"/>
    </row>
    <row r="1263" spans="1:98">
      <c r="A1263" s="71">
        <v>42392</v>
      </c>
      <c r="B1263" s="16">
        <v>131.87</v>
      </c>
      <c r="C1263" s="16">
        <v>135</v>
      </c>
      <c r="D1263" s="71"/>
      <c r="G1263" s="71"/>
      <c r="I1263" s="16">
        <v>113.22</v>
      </c>
      <c r="K1263" s="16">
        <v>116.02</v>
      </c>
      <c r="L1263" s="71"/>
      <c r="M1263" s="71"/>
      <c r="N1263" s="15">
        <v>171.42</v>
      </c>
      <c r="P1263" s="15">
        <v>52.06</v>
      </c>
      <c r="Q1263" s="15">
        <v>16.170000000000002</v>
      </c>
      <c r="R1263" s="71"/>
      <c r="S1263" s="71"/>
      <c r="T1263" s="71"/>
      <c r="U1263" s="71"/>
      <c r="W1263" s="15">
        <v>107.91</v>
      </c>
      <c r="X1263" s="71"/>
      <c r="Y1263" s="71"/>
      <c r="Z1263" s="71"/>
      <c r="AA1263" s="71"/>
      <c r="AC1263" s="71"/>
      <c r="AD1263" s="15">
        <v>210.35</v>
      </c>
      <c r="AF1263" s="15">
        <v>138.04</v>
      </c>
      <c r="BE1263" s="71"/>
      <c r="BF1263" s="71"/>
      <c r="BG1263" s="15">
        <v>51.54</v>
      </c>
      <c r="BH1263" s="15">
        <v>51.88</v>
      </c>
      <c r="BI1263" s="71"/>
      <c r="BM1263" s="15">
        <v>16.649999999999999</v>
      </c>
      <c r="BO1263" s="15">
        <v>28.45</v>
      </c>
      <c r="BP1263" s="15">
        <v>265</v>
      </c>
      <c r="BQ1263" s="71"/>
      <c r="BR1263" s="15">
        <v>387.46</v>
      </c>
      <c r="BS1263" s="15">
        <v>450</v>
      </c>
      <c r="BT1263" s="15">
        <v>107.94</v>
      </c>
      <c r="BV1263" s="15">
        <v>144.5</v>
      </c>
      <c r="BW1263" s="15">
        <v>46</v>
      </c>
      <c r="BX1263" s="15">
        <v>42.54</v>
      </c>
      <c r="BY1263" s="15">
        <v>205</v>
      </c>
      <c r="BZ1263" s="15">
        <v>59.4</v>
      </c>
      <c r="CA1263" s="71"/>
      <c r="CD1263" s="71"/>
      <c r="CE1263" s="71"/>
      <c r="CF1263" s="71"/>
      <c r="CG1263" s="71"/>
      <c r="CH1263" s="15">
        <v>51.09</v>
      </c>
      <c r="CI1263" s="71"/>
      <c r="CJ1263" s="15">
        <v>24</v>
      </c>
      <c r="CM1263" s="15">
        <v>43</v>
      </c>
      <c r="CO1263" s="15">
        <v>60.91</v>
      </c>
      <c r="CP1263" s="15">
        <v>103.51</v>
      </c>
      <c r="CQ1263" s="71"/>
      <c r="CR1263" s="71"/>
      <c r="CS1263" s="75"/>
      <c r="CT1263" s="75"/>
    </row>
    <row r="1264" spans="1:98">
      <c r="A1264" s="71">
        <v>42399</v>
      </c>
      <c r="B1264" s="16">
        <v>132.71</v>
      </c>
      <c r="C1264" s="16">
        <v>129.75</v>
      </c>
      <c r="D1264" s="71"/>
      <c r="G1264" s="71"/>
      <c r="I1264" s="16">
        <v>114</v>
      </c>
      <c r="K1264" s="16">
        <v>123.5</v>
      </c>
      <c r="L1264" s="71"/>
      <c r="M1264" s="71"/>
      <c r="N1264" s="15">
        <v>173</v>
      </c>
      <c r="O1264" s="15">
        <v>475.9</v>
      </c>
      <c r="P1264" s="15">
        <v>50.46</v>
      </c>
      <c r="Q1264" s="15">
        <v>17.54</v>
      </c>
      <c r="R1264" s="71"/>
      <c r="S1264" s="71"/>
      <c r="T1264" s="71"/>
      <c r="U1264" s="71"/>
      <c r="V1264" s="15">
        <v>443.36</v>
      </c>
      <c r="X1264" s="71"/>
      <c r="Y1264" s="71"/>
      <c r="Z1264" s="71"/>
      <c r="AA1264" s="71"/>
      <c r="AC1264" s="71"/>
      <c r="BD1264" s="15">
        <v>480</v>
      </c>
      <c r="BE1264" s="71"/>
      <c r="BF1264" s="71"/>
      <c r="BH1264" s="15">
        <v>53.14</v>
      </c>
      <c r="BI1264" s="71"/>
      <c r="BO1264" s="15">
        <v>29.2</v>
      </c>
      <c r="BQ1264" s="71"/>
      <c r="BR1264" s="15">
        <v>380</v>
      </c>
      <c r="BS1264" s="15">
        <v>445</v>
      </c>
      <c r="BW1264" s="15">
        <v>49</v>
      </c>
      <c r="BX1264" s="15">
        <v>42.88</v>
      </c>
      <c r="BZ1264" s="15">
        <v>59.12</v>
      </c>
      <c r="CA1264" s="71"/>
      <c r="CD1264" s="71"/>
      <c r="CE1264" s="71"/>
      <c r="CF1264" s="71"/>
      <c r="CG1264" s="71"/>
      <c r="CH1264" s="15">
        <v>57</v>
      </c>
      <c r="CI1264" s="71"/>
      <c r="CN1264" s="15">
        <v>40</v>
      </c>
      <c r="CO1264" s="15">
        <v>58</v>
      </c>
      <c r="CQ1264" s="71"/>
      <c r="CR1264" s="71"/>
      <c r="CS1264" s="75"/>
      <c r="CT1264" s="75"/>
    </row>
    <row r="1265" spans="1:98">
      <c r="A1265" s="71">
        <v>42406</v>
      </c>
      <c r="B1265" s="16">
        <v>132.63</v>
      </c>
      <c r="C1265" s="16">
        <v>130.19999999999999</v>
      </c>
      <c r="D1265" s="71"/>
      <c r="G1265" s="71"/>
      <c r="I1265" s="16">
        <v>113.18</v>
      </c>
      <c r="K1265" s="16">
        <v>114.73</v>
      </c>
      <c r="L1265" s="71"/>
      <c r="M1265" s="71"/>
      <c r="N1265" s="15">
        <v>179.2</v>
      </c>
      <c r="O1265" s="15">
        <v>380</v>
      </c>
      <c r="P1265" s="15">
        <v>50.43</v>
      </c>
      <c r="Q1265" s="15">
        <v>17.84</v>
      </c>
      <c r="R1265" s="71"/>
      <c r="S1265" s="71"/>
      <c r="T1265" s="71"/>
      <c r="U1265" s="71"/>
      <c r="W1265" s="15">
        <v>103.31</v>
      </c>
      <c r="X1265" s="71"/>
      <c r="Y1265" s="71"/>
      <c r="Z1265" s="71"/>
      <c r="AA1265" s="71"/>
      <c r="AC1265" s="71"/>
      <c r="AF1265" s="15">
        <v>140</v>
      </c>
      <c r="BD1265" s="15">
        <v>420</v>
      </c>
      <c r="BE1265" s="71"/>
      <c r="BF1265" s="71"/>
      <c r="BG1265" s="15">
        <v>41.64</v>
      </c>
      <c r="BH1265" s="15">
        <v>50.94</v>
      </c>
      <c r="BI1265" s="71"/>
      <c r="BM1265" s="15">
        <v>14.5</v>
      </c>
      <c r="BN1265" s="15">
        <v>30</v>
      </c>
      <c r="BO1265" s="15">
        <v>28.56</v>
      </c>
      <c r="BQ1265" s="71"/>
      <c r="BR1265" s="15">
        <v>355</v>
      </c>
      <c r="BS1265" s="15">
        <v>330</v>
      </c>
      <c r="BT1265" s="15">
        <v>104.05</v>
      </c>
      <c r="BV1265" s="15">
        <v>141</v>
      </c>
      <c r="BW1265" s="15">
        <v>47</v>
      </c>
      <c r="BX1265" s="15">
        <v>42.96</v>
      </c>
      <c r="BY1265" s="15">
        <v>208.07</v>
      </c>
      <c r="BZ1265" s="15">
        <v>58</v>
      </c>
      <c r="CA1265" s="71"/>
      <c r="CD1265" s="71"/>
      <c r="CE1265" s="71"/>
      <c r="CF1265" s="71"/>
      <c r="CG1265" s="71"/>
      <c r="CH1265" s="15">
        <v>49.94</v>
      </c>
      <c r="CI1265" s="71"/>
      <c r="CM1265" s="15">
        <v>40</v>
      </c>
      <c r="CN1265" s="15">
        <v>40</v>
      </c>
      <c r="CO1265" s="15">
        <v>60</v>
      </c>
      <c r="CQ1265" s="71"/>
      <c r="CR1265" s="71"/>
      <c r="CS1265" s="75"/>
      <c r="CT1265" s="75"/>
    </row>
    <row r="1266" spans="1:98">
      <c r="A1266" s="71">
        <v>42413</v>
      </c>
      <c r="B1266" s="16">
        <v>132.4</v>
      </c>
      <c r="C1266" s="16">
        <v>130.04</v>
      </c>
      <c r="D1266" s="71"/>
      <c r="G1266" s="71"/>
      <c r="I1266" s="16">
        <v>110.06</v>
      </c>
      <c r="K1266" s="16">
        <v>112.32</v>
      </c>
      <c r="L1266" s="71"/>
      <c r="M1266" s="71"/>
      <c r="N1266" s="15">
        <v>182.5</v>
      </c>
      <c r="O1266" s="15">
        <v>390</v>
      </c>
      <c r="P1266" s="15">
        <v>49.39</v>
      </c>
      <c r="Q1266" s="15">
        <v>17.600000000000001</v>
      </c>
      <c r="R1266" s="71"/>
      <c r="S1266" s="71"/>
      <c r="T1266" s="71"/>
      <c r="U1266" s="71"/>
      <c r="W1266" s="15">
        <v>104.1</v>
      </c>
      <c r="X1266" s="71"/>
      <c r="Y1266" s="71"/>
      <c r="Z1266" s="71"/>
      <c r="AA1266" s="71"/>
      <c r="AC1266" s="71"/>
      <c r="AD1266" s="15">
        <v>219.52</v>
      </c>
      <c r="AF1266" s="15">
        <v>137</v>
      </c>
      <c r="BD1266" s="15">
        <v>370.65</v>
      </c>
      <c r="BE1266" s="71"/>
      <c r="BF1266" s="71"/>
      <c r="BG1266" s="15">
        <v>49.13</v>
      </c>
      <c r="BH1266" s="15">
        <v>49.22</v>
      </c>
      <c r="BI1266" s="71"/>
      <c r="BM1266" s="15">
        <v>12</v>
      </c>
      <c r="BN1266" s="15">
        <v>28.72</v>
      </c>
      <c r="BO1266" s="15">
        <v>28</v>
      </c>
      <c r="BP1266" s="15">
        <v>253</v>
      </c>
      <c r="BQ1266" s="71"/>
      <c r="BR1266" s="15">
        <v>348.49</v>
      </c>
      <c r="BS1266" s="15">
        <v>365</v>
      </c>
      <c r="BT1266" s="15">
        <v>105.15</v>
      </c>
      <c r="BV1266" s="15">
        <v>90.11</v>
      </c>
      <c r="BW1266" s="15">
        <v>42.22</v>
      </c>
      <c r="BX1266" s="15">
        <v>40.409999999999997</v>
      </c>
      <c r="BY1266" s="15">
        <v>213.93</v>
      </c>
      <c r="BZ1266" s="15">
        <v>56.15</v>
      </c>
      <c r="CA1266" s="71"/>
      <c r="CD1266" s="71"/>
      <c r="CE1266" s="71"/>
      <c r="CF1266" s="71"/>
      <c r="CG1266" s="71"/>
      <c r="CH1266" s="15">
        <v>49.38</v>
      </c>
      <c r="CI1266" s="71"/>
      <c r="CJ1266" s="15">
        <v>29</v>
      </c>
      <c r="CM1266" s="15">
        <v>37</v>
      </c>
      <c r="CQ1266" s="71"/>
      <c r="CR1266" s="71"/>
      <c r="CS1266" s="75"/>
      <c r="CT1266" s="75"/>
    </row>
    <row r="1267" spans="1:98">
      <c r="A1267" s="71">
        <v>42420</v>
      </c>
      <c r="B1267" s="16">
        <v>132.4</v>
      </c>
      <c r="C1267" s="16">
        <v>130.04</v>
      </c>
      <c r="D1267" s="71"/>
      <c r="G1267" s="71"/>
      <c r="I1267" s="16">
        <v>109.17</v>
      </c>
      <c r="K1267" s="16">
        <v>115.12</v>
      </c>
      <c r="L1267" s="71"/>
      <c r="M1267" s="71"/>
      <c r="N1267" s="15">
        <v>184.14</v>
      </c>
      <c r="O1267" s="15">
        <v>343.71</v>
      </c>
      <c r="P1267" s="15">
        <v>48.67</v>
      </c>
      <c r="Q1267" s="15">
        <v>17.84</v>
      </c>
      <c r="R1267" s="71"/>
      <c r="S1267" s="71"/>
      <c r="T1267" s="71"/>
      <c r="U1267" s="71"/>
      <c r="W1267" s="15">
        <v>104.56</v>
      </c>
      <c r="X1267" s="71"/>
      <c r="Y1267" s="71"/>
      <c r="Z1267" s="71"/>
      <c r="AA1267" s="71"/>
      <c r="AC1267" s="71"/>
      <c r="AD1267" s="15">
        <v>200</v>
      </c>
      <c r="BD1267" s="15">
        <v>310.39999999999998</v>
      </c>
      <c r="BE1267" s="71"/>
      <c r="BF1267" s="71"/>
      <c r="BG1267" s="15">
        <v>48.65</v>
      </c>
      <c r="BH1267" s="15">
        <v>48.3</v>
      </c>
      <c r="BI1267" s="71"/>
      <c r="BM1267" s="15">
        <v>18</v>
      </c>
      <c r="BN1267" s="15">
        <v>26.82</v>
      </c>
      <c r="BO1267" s="15">
        <v>27.34</v>
      </c>
      <c r="BP1267" s="15">
        <v>220</v>
      </c>
      <c r="BQ1267" s="71"/>
      <c r="BR1267" s="15">
        <v>310</v>
      </c>
      <c r="BT1267" s="15">
        <v>105.07</v>
      </c>
      <c r="BV1267" s="15">
        <v>113.5</v>
      </c>
      <c r="BW1267" s="15">
        <v>41</v>
      </c>
      <c r="BX1267" s="15">
        <v>39.22</v>
      </c>
      <c r="BY1267" s="15">
        <v>213.07</v>
      </c>
      <c r="BZ1267" s="15">
        <v>54.48</v>
      </c>
      <c r="CA1267" s="71"/>
      <c r="CD1267" s="71"/>
      <c r="CE1267" s="71"/>
      <c r="CF1267" s="71"/>
      <c r="CG1267" s="71"/>
      <c r="CH1267" s="15">
        <v>51.4</v>
      </c>
      <c r="CI1267" s="71"/>
      <c r="CM1267" s="15">
        <v>43.5</v>
      </c>
      <c r="CN1267" s="15">
        <v>39</v>
      </c>
      <c r="CO1267" s="15">
        <v>56.82</v>
      </c>
      <c r="CQ1267" s="71"/>
      <c r="CR1267" s="71"/>
      <c r="CS1267" s="75"/>
      <c r="CT1267" s="75"/>
    </row>
    <row r="1268" spans="1:98">
      <c r="A1268" s="71">
        <v>42427</v>
      </c>
      <c r="B1268" s="16">
        <v>129.34</v>
      </c>
      <c r="C1268" s="16">
        <v>128.15</v>
      </c>
      <c r="D1268" s="71"/>
      <c r="G1268" s="71"/>
      <c r="I1268" s="16">
        <v>115.91</v>
      </c>
      <c r="K1268" s="16">
        <v>115.79</v>
      </c>
      <c r="L1268" s="71"/>
      <c r="M1268" s="71"/>
      <c r="N1268" s="15">
        <v>183.75</v>
      </c>
      <c r="O1268" s="15">
        <v>338.3</v>
      </c>
      <c r="P1268" s="15">
        <v>48.13</v>
      </c>
      <c r="Q1268" s="15">
        <v>17.25</v>
      </c>
      <c r="R1268" s="71"/>
      <c r="S1268" s="71"/>
      <c r="T1268" s="71"/>
      <c r="U1268" s="71"/>
      <c r="V1268" s="15">
        <v>311.74</v>
      </c>
      <c r="W1268" s="15">
        <v>104.61</v>
      </c>
      <c r="X1268" s="71"/>
      <c r="Y1268" s="71"/>
      <c r="Z1268" s="71"/>
      <c r="AA1268" s="71"/>
      <c r="AC1268" s="71"/>
      <c r="AD1268" s="15">
        <v>185.71</v>
      </c>
      <c r="AE1268" s="15">
        <v>119</v>
      </c>
      <c r="AF1268" s="15">
        <v>134.31</v>
      </c>
      <c r="BE1268" s="71"/>
      <c r="BF1268" s="71"/>
      <c r="BG1268" s="15">
        <v>47</v>
      </c>
      <c r="BH1268" s="15">
        <v>48.11</v>
      </c>
      <c r="BI1268" s="71"/>
      <c r="BM1268" s="15">
        <v>16</v>
      </c>
      <c r="BN1268" s="15">
        <v>24</v>
      </c>
      <c r="BO1268" s="15">
        <v>27.83</v>
      </c>
      <c r="BQ1268" s="71"/>
      <c r="BR1268" s="15">
        <v>295</v>
      </c>
      <c r="BS1268" s="15">
        <v>300</v>
      </c>
      <c r="BT1268" s="15">
        <v>104</v>
      </c>
      <c r="BV1268" s="15">
        <v>110</v>
      </c>
      <c r="BW1268" s="15">
        <v>39.25</v>
      </c>
      <c r="BX1268" s="15">
        <v>40.83</v>
      </c>
      <c r="BY1268" s="15">
        <v>205</v>
      </c>
      <c r="BZ1268" s="15">
        <v>53.89</v>
      </c>
      <c r="CA1268" s="71"/>
      <c r="CD1268" s="71"/>
      <c r="CE1268" s="71"/>
      <c r="CF1268" s="71"/>
      <c r="CG1268" s="71"/>
      <c r="CI1268" s="71"/>
      <c r="CM1268" s="15">
        <v>37.5</v>
      </c>
      <c r="CN1268" s="15">
        <v>57</v>
      </c>
      <c r="CO1268" s="15">
        <v>57</v>
      </c>
      <c r="CP1268" s="15">
        <v>104.5</v>
      </c>
      <c r="CQ1268" s="71"/>
      <c r="CR1268" s="71"/>
      <c r="CS1268" s="75"/>
      <c r="CT1268" s="75"/>
    </row>
    <row r="1269" spans="1:98">
      <c r="A1269" s="71">
        <v>42434</v>
      </c>
      <c r="B1269" s="16">
        <v>126.58</v>
      </c>
      <c r="C1269" s="16">
        <v>126.2</v>
      </c>
      <c r="D1269" s="71"/>
      <c r="G1269" s="71"/>
      <c r="I1269" s="16">
        <v>110</v>
      </c>
      <c r="K1269" s="16">
        <v>116.54</v>
      </c>
      <c r="L1269" s="71"/>
      <c r="M1269" s="71"/>
      <c r="O1269" s="15">
        <v>326.45999999999998</v>
      </c>
      <c r="P1269" s="15">
        <v>48.2</v>
      </c>
      <c r="Q1269" s="15">
        <v>17.48</v>
      </c>
      <c r="R1269" s="71"/>
      <c r="S1269" s="71"/>
      <c r="T1269" s="71"/>
      <c r="U1269" s="71"/>
      <c r="V1269" s="15">
        <v>295</v>
      </c>
      <c r="W1269" s="15">
        <v>104.41</v>
      </c>
      <c r="X1269" s="71"/>
      <c r="Y1269" s="71"/>
      <c r="Z1269" s="71"/>
      <c r="AA1269" s="71"/>
      <c r="AC1269" s="71"/>
      <c r="AD1269" s="15">
        <v>185</v>
      </c>
      <c r="AE1269" s="15">
        <v>119</v>
      </c>
      <c r="AF1269" s="15">
        <v>129.29</v>
      </c>
      <c r="BD1269" s="15">
        <v>325</v>
      </c>
      <c r="BE1269" s="71"/>
      <c r="BF1269" s="71"/>
      <c r="BG1269" s="15">
        <v>45.36</v>
      </c>
      <c r="BH1269" s="15">
        <v>49.54</v>
      </c>
      <c r="BI1269" s="71"/>
      <c r="BM1269" s="15">
        <v>19.5</v>
      </c>
      <c r="BN1269" s="15">
        <v>23.73</v>
      </c>
      <c r="BO1269" s="15">
        <v>27.62</v>
      </c>
      <c r="BP1269" s="15">
        <v>205</v>
      </c>
      <c r="BQ1269" s="71"/>
      <c r="BR1269" s="15">
        <v>275</v>
      </c>
      <c r="BS1269" s="15">
        <v>290</v>
      </c>
      <c r="BT1269" s="15">
        <v>105</v>
      </c>
      <c r="BV1269" s="15">
        <v>108</v>
      </c>
      <c r="BW1269" s="15">
        <v>35.68</v>
      </c>
      <c r="BX1269" s="15">
        <v>37.72</v>
      </c>
      <c r="BY1269" s="15">
        <v>207.29</v>
      </c>
      <c r="BZ1269" s="15">
        <v>55.81</v>
      </c>
      <c r="CA1269" s="71"/>
      <c r="CD1269" s="71"/>
      <c r="CE1269" s="71"/>
      <c r="CF1269" s="71"/>
      <c r="CG1269" s="71"/>
      <c r="CH1269" s="15">
        <v>54</v>
      </c>
      <c r="CI1269" s="71"/>
      <c r="CJ1269" s="15">
        <v>22</v>
      </c>
      <c r="CM1269" s="15">
        <v>39.5</v>
      </c>
      <c r="CN1269" s="15">
        <v>40</v>
      </c>
      <c r="CO1269" s="15">
        <v>59.5</v>
      </c>
      <c r="CP1269" s="15">
        <v>104</v>
      </c>
      <c r="CQ1269" s="71"/>
      <c r="CR1269" s="71"/>
      <c r="CS1269" s="75"/>
      <c r="CT1269" s="75"/>
    </row>
    <row r="1270" spans="1:98">
      <c r="A1270" s="71">
        <v>42441</v>
      </c>
      <c r="B1270" s="16">
        <v>130.13</v>
      </c>
      <c r="C1270" s="16">
        <v>129.99</v>
      </c>
      <c r="D1270" s="71"/>
      <c r="G1270" s="71"/>
      <c r="I1270" s="16">
        <v>114.75</v>
      </c>
      <c r="K1270" s="16">
        <v>114.06</v>
      </c>
      <c r="L1270" s="71"/>
      <c r="M1270" s="71"/>
      <c r="N1270" s="15">
        <v>183.13</v>
      </c>
      <c r="O1270" s="15">
        <v>325</v>
      </c>
      <c r="P1270" s="15">
        <v>48.13</v>
      </c>
      <c r="Q1270" s="15">
        <v>16.100000000000001</v>
      </c>
      <c r="R1270" s="71"/>
      <c r="S1270" s="71"/>
      <c r="T1270" s="71"/>
      <c r="U1270" s="71"/>
      <c r="V1270" s="15">
        <v>285</v>
      </c>
      <c r="W1270" s="15">
        <v>104.24</v>
      </c>
      <c r="X1270" s="71"/>
      <c r="Y1270" s="71"/>
      <c r="Z1270" s="71"/>
      <c r="AA1270" s="71"/>
      <c r="AC1270" s="71"/>
      <c r="AD1270" s="15">
        <v>179.5</v>
      </c>
      <c r="AE1270" s="15">
        <v>119</v>
      </c>
      <c r="AF1270" s="15">
        <v>135</v>
      </c>
      <c r="BD1270" s="15">
        <v>318.5</v>
      </c>
      <c r="BE1270" s="71"/>
      <c r="BF1270" s="71"/>
      <c r="BG1270" s="15">
        <v>44.34</v>
      </c>
      <c r="BH1270" s="15">
        <v>48.62</v>
      </c>
      <c r="BI1270" s="71"/>
      <c r="BN1270" s="15">
        <v>22.6</v>
      </c>
      <c r="BO1270" s="15">
        <v>28.04</v>
      </c>
      <c r="BP1270" s="15">
        <v>167</v>
      </c>
      <c r="BQ1270" s="71"/>
      <c r="BR1270" s="15">
        <v>265</v>
      </c>
      <c r="BS1270" s="15">
        <v>244.44</v>
      </c>
      <c r="BT1270" s="15">
        <v>103.8</v>
      </c>
      <c r="BV1270" s="15">
        <v>106.67</v>
      </c>
      <c r="BW1270" s="15">
        <v>34.08</v>
      </c>
      <c r="BX1270" s="15">
        <v>31.97</v>
      </c>
      <c r="BZ1270" s="15">
        <v>56.58</v>
      </c>
      <c r="CA1270" s="71"/>
      <c r="CD1270" s="71"/>
      <c r="CE1270" s="71"/>
      <c r="CF1270" s="71"/>
      <c r="CG1270" s="71"/>
      <c r="CH1270" s="15">
        <v>53.17</v>
      </c>
      <c r="CI1270" s="71"/>
      <c r="CJ1270" s="15">
        <v>20</v>
      </c>
      <c r="CM1270" s="15">
        <v>25</v>
      </c>
      <c r="CO1270" s="15">
        <v>56</v>
      </c>
      <c r="CP1270" s="15">
        <v>97.39</v>
      </c>
      <c r="CQ1270" s="71"/>
      <c r="CR1270" s="71"/>
      <c r="CS1270" s="75"/>
      <c r="CT1270" s="75"/>
    </row>
    <row r="1271" spans="1:98">
      <c r="A1271" s="71">
        <v>42448</v>
      </c>
      <c r="B1271" s="16">
        <v>129.38999999999999</v>
      </c>
      <c r="C1271" s="16">
        <v>129.19</v>
      </c>
      <c r="D1271" s="71"/>
      <c r="G1271" s="71"/>
      <c r="I1271" s="16">
        <v>114.4</v>
      </c>
      <c r="K1271" s="16">
        <v>114</v>
      </c>
      <c r="L1271" s="71"/>
      <c r="M1271" s="71"/>
      <c r="N1271" s="15">
        <v>184.9</v>
      </c>
      <c r="O1271" s="15">
        <v>325</v>
      </c>
      <c r="P1271" s="15">
        <v>47.2</v>
      </c>
      <c r="Q1271" s="15">
        <v>17.39</v>
      </c>
      <c r="R1271" s="71"/>
      <c r="S1271" s="71"/>
      <c r="T1271" s="71"/>
      <c r="U1271" s="71"/>
      <c r="V1271" s="15">
        <v>280</v>
      </c>
      <c r="W1271" s="15">
        <v>103.71</v>
      </c>
      <c r="X1271" s="71"/>
      <c r="Y1271" s="71"/>
      <c r="Z1271" s="71"/>
      <c r="AA1271" s="71"/>
      <c r="AC1271" s="71"/>
      <c r="AF1271" s="15">
        <v>135</v>
      </c>
      <c r="BE1271" s="71"/>
      <c r="BF1271" s="71"/>
      <c r="BG1271" s="15">
        <v>42.32</v>
      </c>
      <c r="BH1271" s="15">
        <v>48.56</v>
      </c>
      <c r="BI1271" s="71"/>
      <c r="BM1271" s="15">
        <v>18</v>
      </c>
      <c r="BN1271" s="15">
        <v>23</v>
      </c>
      <c r="BO1271" s="15">
        <v>26.2</v>
      </c>
      <c r="BP1271" s="15">
        <v>161.82</v>
      </c>
      <c r="BQ1271" s="71"/>
      <c r="BR1271" s="15">
        <v>261.67</v>
      </c>
      <c r="BT1271" s="15">
        <v>102.83</v>
      </c>
      <c r="BV1271" s="15">
        <v>105</v>
      </c>
      <c r="BX1271" s="15">
        <v>29.82</v>
      </c>
      <c r="BY1271" s="15">
        <v>205</v>
      </c>
      <c r="BZ1271" s="15">
        <v>56.52</v>
      </c>
      <c r="CA1271" s="71"/>
      <c r="CD1271" s="71"/>
      <c r="CE1271" s="71"/>
      <c r="CF1271" s="71"/>
      <c r="CG1271" s="71"/>
      <c r="CH1271" s="15">
        <v>49</v>
      </c>
      <c r="CI1271" s="71"/>
      <c r="CJ1271" s="15">
        <v>22</v>
      </c>
      <c r="CN1271" s="15">
        <v>27.13</v>
      </c>
      <c r="CO1271" s="15">
        <v>60</v>
      </c>
      <c r="CP1271" s="15">
        <v>102</v>
      </c>
      <c r="CQ1271" s="71"/>
      <c r="CR1271" s="71"/>
      <c r="CS1271" s="75"/>
      <c r="CT1271" s="75"/>
    </row>
    <row r="1272" spans="1:98">
      <c r="A1272" s="71">
        <v>42455</v>
      </c>
      <c r="B1272" s="16">
        <v>128.09</v>
      </c>
      <c r="C1272" s="16">
        <v>127.1</v>
      </c>
      <c r="D1272" s="71"/>
      <c r="G1272" s="71"/>
      <c r="I1272" s="16">
        <v>114.5</v>
      </c>
      <c r="K1272" s="16">
        <v>124.5</v>
      </c>
      <c r="L1272" s="71"/>
      <c r="M1272" s="71"/>
      <c r="N1272" s="15">
        <v>185.7</v>
      </c>
      <c r="O1272" s="15">
        <v>324</v>
      </c>
      <c r="P1272" s="15">
        <v>49</v>
      </c>
      <c r="Q1272" s="15">
        <v>18.440000000000001</v>
      </c>
      <c r="R1272" s="71"/>
      <c r="S1272" s="71"/>
      <c r="T1272" s="71"/>
      <c r="U1272" s="71"/>
      <c r="W1272" s="15">
        <v>102.52</v>
      </c>
      <c r="X1272" s="71"/>
      <c r="Y1272" s="71"/>
      <c r="Z1272" s="71"/>
      <c r="AA1272" s="71"/>
      <c r="AC1272" s="71"/>
      <c r="AD1272" s="15">
        <v>165</v>
      </c>
      <c r="BD1272" s="15">
        <v>282</v>
      </c>
      <c r="BE1272" s="71"/>
      <c r="BF1272" s="71"/>
      <c r="BG1272" s="15">
        <v>43.34</v>
      </c>
      <c r="BH1272" s="15">
        <v>50.32</v>
      </c>
      <c r="BI1272" s="71"/>
      <c r="BN1272" s="15">
        <v>21.64</v>
      </c>
      <c r="BO1272" s="15">
        <v>24.86</v>
      </c>
      <c r="BP1272" s="15">
        <v>150</v>
      </c>
      <c r="BQ1272" s="71"/>
      <c r="BR1272" s="15">
        <v>255</v>
      </c>
      <c r="BS1272" s="15">
        <v>250</v>
      </c>
      <c r="BT1272" s="15">
        <v>104</v>
      </c>
      <c r="BW1272" s="15">
        <v>27</v>
      </c>
      <c r="BX1272" s="15">
        <v>28.44</v>
      </c>
      <c r="BY1272" s="15">
        <v>205</v>
      </c>
      <c r="BZ1272" s="15">
        <v>57</v>
      </c>
      <c r="CA1272" s="71"/>
      <c r="CD1272" s="71"/>
      <c r="CE1272" s="71"/>
      <c r="CF1272" s="71"/>
      <c r="CG1272" s="71"/>
      <c r="CH1272" s="15">
        <v>54</v>
      </c>
      <c r="CI1272" s="71"/>
      <c r="CM1272" s="15">
        <v>32</v>
      </c>
      <c r="CN1272" s="15">
        <v>24.39</v>
      </c>
      <c r="CO1272" s="15">
        <v>60.5</v>
      </c>
      <c r="CQ1272" s="71"/>
      <c r="CR1272" s="71"/>
      <c r="CS1272" s="75"/>
      <c r="CT1272" s="75"/>
    </row>
    <row r="1273" spans="1:98">
      <c r="A1273" s="71">
        <v>42462</v>
      </c>
      <c r="B1273" s="16">
        <v>128.08000000000001</v>
      </c>
      <c r="C1273" s="16">
        <v>127</v>
      </c>
      <c r="D1273" s="71"/>
      <c r="G1273" s="71"/>
      <c r="I1273" s="16">
        <v>115</v>
      </c>
      <c r="K1273" s="16">
        <v>115</v>
      </c>
      <c r="L1273" s="71"/>
      <c r="M1273" s="71"/>
      <c r="N1273" s="15">
        <v>179.67</v>
      </c>
      <c r="O1273" s="15">
        <v>298.24</v>
      </c>
      <c r="P1273" s="15">
        <v>48.67</v>
      </c>
      <c r="Q1273" s="15">
        <v>19.079999999999998</v>
      </c>
      <c r="R1273" s="71"/>
      <c r="S1273" s="71"/>
      <c r="T1273" s="71"/>
      <c r="U1273" s="71"/>
      <c r="W1273" s="15">
        <v>103.36</v>
      </c>
      <c r="X1273" s="71"/>
      <c r="Y1273" s="71"/>
      <c r="Z1273" s="71"/>
      <c r="AA1273" s="71"/>
      <c r="AC1273" s="71"/>
      <c r="AD1273" s="15">
        <v>150.24</v>
      </c>
      <c r="AF1273" s="15">
        <v>135</v>
      </c>
      <c r="BD1273" s="15">
        <v>273</v>
      </c>
      <c r="BE1273" s="71"/>
      <c r="BF1273" s="71"/>
      <c r="BG1273" s="15">
        <v>39.840000000000003</v>
      </c>
      <c r="BH1273" s="15">
        <v>49.29</v>
      </c>
      <c r="BI1273" s="71"/>
      <c r="BM1273" s="15">
        <v>23.54</v>
      </c>
      <c r="BN1273" s="15">
        <v>22.43</v>
      </c>
      <c r="BO1273" s="15">
        <v>25.84</v>
      </c>
      <c r="BQ1273" s="71"/>
      <c r="BR1273" s="15">
        <v>237.5</v>
      </c>
      <c r="BS1273" s="15">
        <v>245.91</v>
      </c>
      <c r="BT1273" s="15">
        <v>100.42</v>
      </c>
      <c r="BW1273" s="15">
        <v>24.99</v>
      </c>
      <c r="BX1273" s="15">
        <v>26.56</v>
      </c>
      <c r="BY1273" s="15">
        <v>208.2</v>
      </c>
      <c r="BZ1273" s="15">
        <v>57</v>
      </c>
      <c r="CA1273" s="71"/>
      <c r="CD1273" s="71"/>
      <c r="CE1273" s="71"/>
      <c r="CF1273" s="71"/>
      <c r="CG1273" s="71"/>
      <c r="CH1273" s="15">
        <v>51.5</v>
      </c>
      <c r="CI1273" s="71"/>
      <c r="CN1273" s="15">
        <v>25.89</v>
      </c>
      <c r="CO1273" s="15">
        <v>61</v>
      </c>
      <c r="CP1273" s="15">
        <v>101.5</v>
      </c>
      <c r="CQ1273" s="71"/>
      <c r="CR1273" s="71"/>
      <c r="CS1273" s="75"/>
      <c r="CT1273" s="75"/>
    </row>
    <row r="1274" spans="1:98">
      <c r="A1274" s="71">
        <v>42469</v>
      </c>
      <c r="B1274" s="16">
        <v>128.07</v>
      </c>
      <c r="C1274" s="16">
        <v>127.08</v>
      </c>
      <c r="D1274" s="71"/>
      <c r="G1274" s="71"/>
      <c r="I1274" s="16">
        <v>117</v>
      </c>
      <c r="K1274" s="16">
        <v>125</v>
      </c>
      <c r="L1274" s="71"/>
      <c r="M1274" s="71"/>
      <c r="N1274" s="15">
        <v>183.78</v>
      </c>
      <c r="O1274" s="15">
        <v>286.43</v>
      </c>
      <c r="P1274" s="15">
        <v>49.5</v>
      </c>
      <c r="Q1274" s="15">
        <v>19.48</v>
      </c>
      <c r="R1274" s="71"/>
      <c r="S1274" s="71"/>
      <c r="T1274" s="71"/>
      <c r="U1274" s="71"/>
      <c r="V1274" s="15">
        <v>223.48</v>
      </c>
      <c r="W1274" s="15">
        <v>104.14</v>
      </c>
      <c r="X1274" s="71"/>
      <c r="Y1274" s="71"/>
      <c r="Z1274" s="71"/>
      <c r="AA1274" s="71"/>
      <c r="AC1274" s="71"/>
      <c r="AD1274" s="15">
        <v>147.5</v>
      </c>
      <c r="BD1274" s="15">
        <v>248.71</v>
      </c>
      <c r="BE1274" s="71"/>
      <c r="BF1274" s="71"/>
      <c r="BH1274" s="15">
        <v>50.69</v>
      </c>
      <c r="BI1274" s="71"/>
      <c r="BM1274" s="15">
        <v>22</v>
      </c>
      <c r="BN1274" s="15">
        <v>23</v>
      </c>
      <c r="BO1274" s="15">
        <v>23.72</v>
      </c>
      <c r="BP1274" s="15">
        <v>130.47999999999999</v>
      </c>
      <c r="BQ1274" s="71"/>
      <c r="BS1274" s="15">
        <v>190</v>
      </c>
      <c r="BT1274" s="15">
        <v>99.58</v>
      </c>
      <c r="BV1274" s="15">
        <v>61.06</v>
      </c>
      <c r="BX1274" s="15">
        <v>26.87</v>
      </c>
      <c r="BZ1274" s="15">
        <v>54.2</v>
      </c>
      <c r="CA1274" s="71"/>
      <c r="CD1274" s="71"/>
      <c r="CE1274" s="71"/>
      <c r="CF1274" s="71"/>
      <c r="CG1274" s="71"/>
      <c r="CH1274" s="15">
        <v>54.67</v>
      </c>
      <c r="CI1274" s="71"/>
      <c r="CJ1274" s="15">
        <v>22</v>
      </c>
      <c r="CN1274" s="15">
        <v>25.78</v>
      </c>
      <c r="CO1274" s="15">
        <v>62</v>
      </c>
      <c r="CP1274" s="15">
        <v>102</v>
      </c>
      <c r="CQ1274" s="71"/>
      <c r="CR1274" s="71"/>
      <c r="CS1274" s="75"/>
      <c r="CT1274" s="75"/>
    </row>
    <row r="1275" spans="1:98">
      <c r="A1275" s="71">
        <v>42476</v>
      </c>
      <c r="B1275" s="16">
        <v>128.13</v>
      </c>
      <c r="C1275" s="16">
        <v>127.08</v>
      </c>
      <c r="D1275" s="71"/>
      <c r="G1275" s="71"/>
      <c r="I1275" s="16">
        <v>116.93</v>
      </c>
      <c r="K1275" s="16">
        <v>130.09</v>
      </c>
      <c r="L1275" s="71"/>
      <c r="M1275" s="71"/>
      <c r="N1275" s="15">
        <v>183</v>
      </c>
      <c r="O1275" s="15">
        <v>265.14999999999998</v>
      </c>
      <c r="P1275" s="15">
        <v>48.13</v>
      </c>
      <c r="Q1275" s="15">
        <v>18.66</v>
      </c>
      <c r="R1275" s="71"/>
      <c r="S1275" s="71"/>
      <c r="T1275" s="71"/>
      <c r="U1275" s="71"/>
      <c r="W1275" s="15">
        <v>103.15</v>
      </c>
      <c r="X1275" s="71"/>
      <c r="Y1275" s="71"/>
      <c r="Z1275" s="71"/>
      <c r="AA1275" s="71"/>
      <c r="AC1275" s="71"/>
      <c r="AD1275" s="15">
        <v>142.38</v>
      </c>
      <c r="AE1275" s="15">
        <v>128.33000000000001</v>
      </c>
      <c r="AF1275" s="15">
        <v>135</v>
      </c>
      <c r="BD1275" s="15">
        <v>240.45</v>
      </c>
      <c r="BE1275" s="71"/>
      <c r="BF1275" s="71"/>
      <c r="BG1275" s="15">
        <v>44.52</v>
      </c>
      <c r="BH1275" s="15">
        <v>53.18</v>
      </c>
      <c r="BI1275" s="71"/>
      <c r="BM1275" s="15">
        <v>20.87</v>
      </c>
      <c r="BN1275" s="15">
        <v>23</v>
      </c>
      <c r="BO1275" s="15">
        <v>25.28</v>
      </c>
      <c r="BP1275" s="15">
        <v>121.67</v>
      </c>
      <c r="BQ1275" s="71"/>
      <c r="BR1275" s="15">
        <v>197</v>
      </c>
      <c r="BT1275" s="15">
        <v>99.2</v>
      </c>
      <c r="BV1275" s="15">
        <v>70</v>
      </c>
      <c r="BW1275" s="15">
        <v>21.84</v>
      </c>
      <c r="BX1275" s="15">
        <v>24.69</v>
      </c>
      <c r="BY1275" s="15">
        <v>205</v>
      </c>
      <c r="BZ1275" s="15">
        <v>57.76</v>
      </c>
      <c r="CA1275" s="71"/>
      <c r="CD1275" s="71"/>
      <c r="CE1275" s="71"/>
      <c r="CF1275" s="71"/>
      <c r="CG1275" s="71"/>
      <c r="CH1275" s="15">
        <v>54.38</v>
      </c>
      <c r="CI1275" s="71"/>
      <c r="CJ1275" s="15">
        <v>24</v>
      </c>
      <c r="CN1275" s="15">
        <v>23</v>
      </c>
      <c r="CO1275" s="15">
        <v>65</v>
      </c>
      <c r="CP1275" s="15">
        <v>98.1</v>
      </c>
      <c r="CQ1275" s="71"/>
      <c r="CR1275" s="71"/>
      <c r="CS1275" s="75"/>
      <c r="CT1275" s="75"/>
    </row>
    <row r="1276" spans="1:98">
      <c r="A1276" s="71">
        <v>42483</v>
      </c>
      <c r="B1276" s="16">
        <v>128.26</v>
      </c>
      <c r="C1276" s="16">
        <v>127.08</v>
      </c>
      <c r="D1276" s="71"/>
      <c r="G1276" s="71"/>
      <c r="I1276" s="16">
        <v>124.22</v>
      </c>
      <c r="K1276" s="16">
        <v>116.36</v>
      </c>
      <c r="L1276" s="71"/>
      <c r="M1276" s="71"/>
      <c r="N1276" s="15">
        <v>185</v>
      </c>
      <c r="O1276" s="15">
        <v>250.33</v>
      </c>
      <c r="P1276" s="15">
        <v>50</v>
      </c>
      <c r="Q1276" s="15">
        <v>18.84</v>
      </c>
      <c r="R1276" s="71"/>
      <c r="S1276" s="71"/>
      <c r="T1276" s="71"/>
      <c r="U1276" s="71"/>
      <c r="W1276" s="15">
        <v>104.33</v>
      </c>
      <c r="X1276" s="71"/>
      <c r="Y1276" s="71"/>
      <c r="Z1276" s="71"/>
      <c r="AA1276" s="71"/>
      <c r="AC1276" s="71"/>
      <c r="AD1276" s="15">
        <v>135</v>
      </c>
      <c r="AE1276" s="15">
        <v>125</v>
      </c>
      <c r="AF1276" s="15">
        <v>133.6</v>
      </c>
      <c r="BD1276" s="15">
        <v>233.89</v>
      </c>
      <c r="BE1276" s="71"/>
      <c r="BF1276" s="71"/>
      <c r="BG1276" s="15">
        <v>44.3</v>
      </c>
      <c r="BH1276" s="15">
        <v>53.12</v>
      </c>
      <c r="BI1276" s="71"/>
      <c r="BN1276" s="15">
        <v>23</v>
      </c>
      <c r="BO1276" s="15">
        <v>24.03</v>
      </c>
      <c r="BP1276" s="15">
        <v>120.6</v>
      </c>
      <c r="BQ1276" s="71"/>
      <c r="BR1276" s="15">
        <v>195</v>
      </c>
      <c r="BS1276" s="15">
        <v>192</v>
      </c>
      <c r="BT1276" s="15">
        <v>98.88</v>
      </c>
      <c r="BV1276" s="15">
        <v>60</v>
      </c>
      <c r="BW1276" s="15">
        <v>21.27</v>
      </c>
      <c r="BX1276" s="15">
        <v>23.5</v>
      </c>
      <c r="BY1276" s="15">
        <v>218.24</v>
      </c>
      <c r="BZ1276" s="15">
        <v>56.81</v>
      </c>
      <c r="CA1276" s="71"/>
      <c r="CD1276" s="71"/>
      <c r="CE1276" s="71"/>
      <c r="CF1276" s="71"/>
      <c r="CG1276" s="71"/>
      <c r="CH1276" s="15">
        <v>53</v>
      </c>
      <c r="CI1276" s="71"/>
      <c r="CM1276" s="15">
        <v>33</v>
      </c>
      <c r="CN1276" s="15">
        <v>23</v>
      </c>
      <c r="CO1276" s="15">
        <v>57</v>
      </c>
      <c r="CP1276" s="15">
        <v>97.82</v>
      </c>
      <c r="CQ1276" s="71"/>
      <c r="CR1276" s="71"/>
      <c r="CS1276" s="75"/>
      <c r="CT1276" s="75"/>
    </row>
    <row r="1277" spans="1:98">
      <c r="A1277" s="71">
        <v>42490</v>
      </c>
      <c r="B1277" s="16">
        <v>128.61000000000001</v>
      </c>
      <c r="C1277" s="16">
        <v>128.13999999999999</v>
      </c>
      <c r="D1277" s="71"/>
      <c r="G1277" s="71"/>
      <c r="I1277" s="16">
        <v>116.5</v>
      </c>
      <c r="K1277" s="16">
        <v>121.48</v>
      </c>
      <c r="L1277" s="71"/>
      <c r="M1277" s="71"/>
      <c r="O1277" s="15">
        <v>233.78</v>
      </c>
      <c r="P1277" s="15">
        <v>48.2</v>
      </c>
      <c r="Q1277" s="15">
        <v>18.96</v>
      </c>
      <c r="R1277" s="71"/>
      <c r="S1277" s="71"/>
      <c r="T1277" s="71"/>
      <c r="U1277" s="71"/>
      <c r="W1277" s="15">
        <v>103.32</v>
      </c>
      <c r="X1277" s="71"/>
      <c r="Y1277" s="71"/>
      <c r="Z1277" s="71"/>
      <c r="AA1277" s="71"/>
      <c r="AC1277" s="71"/>
      <c r="AD1277" s="15">
        <v>104.59</v>
      </c>
      <c r="AE1277" s="15">
        <v>119</v>
      </c>
      <c r="AF1277" s="15">
        <v>130</v>
      </c>
      <c r="BD1277" s="15">
        <v>210</v>
      </c>
      <c r="BE1277" s="71"/>
      <c r="BF1277" s="71"/>
      <c r="BG1277" s="15">
        <v>44.82</v>
      </c>
      <c r="BH1277" s="15">
        <v>53.46</v>
      </c>
      <c r="BI1277" s="71"/>
      <c r="BM1277" s="15">
        <v>22</v>
      </c>
      <c r="BN1277" s="15">
        <v>16.760000000000002</v>
      </c>
      <c r="BO1277" s="15">
        <v>23.29</v>
      </c>
      <c r="BP1277" s="15">
        <v>100</v>
      </c>
      <c r="BQ1277" s="71"/>
      <c r="BR1277" s="15">
        <v>178</v>
      </c>
      <c r="BT1277" s="15">
        <v>99.65</v>
      </c>
      <c r="BV1277" s="15">
        <v>63</v>
      </c>
      <c r="BW1277" s="15">
        <v>21.15</v>
      </c>
      <c r="BX1277" s="15">
        <v>23.2</v>
      </c>
      <c r="BY1277" s="15">
        <v>209</v>
      </c>
      <c r="BZ1277" s="15">
        <v>58.69</v>
      </c>
      <c r="CA1277" s="71"/>
      <c r="CD1277" s="71"/>
      <c r="CE1277" s="71"/>
      <c r="CF1277" s="71"/>
      <c r="CG1277" s="71"/>
      <c r="CH1277" s="15">
        <v>52.82</v>
      </c>
      <c r="CI1277" s="71"/>
      <c r="CM1277" s="15">
        <v>29</v>
      </c>
      <c r="CN1277" s="15">
        <v>23.73</v>
      </c>
      <c r="CO1277" s="15">
        <v>60</v>
      </c>
      <c r="CP1277" s="15">
        <v>96.78</v>
      </c>
      <c r="CQ1277" s="71"/>
      <c r="CR1277" s="71"/>
      <c r="CS1277" s="75"/>
      <c r="CT1277" s="75"/>
    </row>
    <row r="1278" spans="1:98">
      <c r="A1278" s="71">
        <v>42497</v>
      </c>
      <c r="B1278" s="16">
        <v>126.59</v>
      </c>
      <c r="C1278" s="16">
        <v>127.05</v>
      </c>
      <c r="D1278" s="71"/>
      <c r="G1278" s="71"/>
      <c r="I1278" s="16">
        <v>115</v>
      </c>
      <c r="K1278" s="16">
        <v>129.5</v>
      </c>
      <c r="L1278" s="71"/>
      <c r="M1278" s="71"/>
      <c r="N1278" s="15">
        <v>186</v>
      </c>
      <c r="O1278" s="15">
        <v>219</v>
      </c>
      <c r="P1278" s="15">
        <v>49.33</v>
      </c>
      <c r="Q1278" s="15">
        <v>18.5</v>
      </c>
      <c r="R1278" s="71"/>
      <c r="S1278" s="71"/>
      <c r="T1278" s="71"/>
      <c r="U1278" s="71"/>
      <c r="W1278" s="15">
        <v>104.73</v>
      </c>
      <c r="X1278" s="71"/>
      <c r="Y1278" s="71"/>
      <c r="Z1278" s="71"/>
      <c r="AA1278" s="71"/>
      <c r="AC1278" s="71"/>
      <c r="AD1278" s="15">
        <v>99.85</v>
      </c>
      <c r="BD1278" s="15">
        <v>193</v>
      </c>
      <c r="BE1278" s="71"/>
      <c r="BF1278" s="71"/>
      <c r="BG1278" s="15">
        <v>44.39</v>
      </c>
      <c r="BH1278" s="15">
        <v>54.34</v>
      </c>
      <c r="BI1278" s="71"/>
      <c r="BM1278" s="15">
        <v>19</v>
      </c>
      <c r="BN1278" s="15">
        <v>21.62</v>
      </c>
      <c r="BO1278" s="15">
        <v>24.02</v>
      </c>
      <c r="BP1278" s="15">
        <v>99.09</v>
      </c>
      <c r="BQ1278" s="71"/>
      <c r="BT1278" s="15">
        <v>97.83</v>
      </c>
      <c r="BW1278" s="15">
        <v>21.84</v>
      </c>
      <c r="BX1278" s="15">
        <v>21.94</v>
      </c>
      <c r="BY1278" s="15">
        <v>209.79</v>
      </c>
      <c r="BZ1278" s="15">
        <v>57.69</v>
      </c>
      <c r="CA1278" s="71"/>
      <c r="CD1278" s="71"/>
      <c r="CE1278" s="71"/>
      <c r="CF1278" s="71"/>
      <c r="CG1278" s="71"/>
      <c r="CI1278" s="71"/>
      <c r="CJ1278" s="15">
        <v>22</v>
      </c>
      <c r="CP1278" s="15">
        <v>97.8</v>
      </c>
      <c r="CQ1278" s="71"/>
      <c r="CR1278" s="71"/>
      <c r="CS1278" s="75"/>
      <c r="CT1278" s="75"/>
    </row>
    <row r="1279" spans="1:98">
      <c r="A1279" s="71">
        <v>42504</v>
      </c>
      <c r="B1279" s="16">
        <v>126.59</v>
      </c>
      <c r="C1279" s="16">
        <v>127.05</v>
      </c>
      <c r="D1279" s="71"/>
      <c r="G1279" s="71"/>
      <c r="I1279" s="16">
        <v>117.5</v>
      </c>
      <c r="K1279" s="16">
        <v>122.23</v>
      </c>
      <c r="L1279" s="71"/>
      <c r="M1279" s="71"/>
      <c r="N1279" s="15">
        <v>171</v>
      </c>
      <c r="O1279" s="15">
        <v>216</v>
      </c>
      <c r="P1279" s="15">
        <v>49.25</v>
      </c>
      <c r="Q1279" s="15">
        <v>17.739999999999998</v>
      </c>
      <c r="R1279" s="71"/>
      <c r="S1279" s="71"/>
      <c r="T1279" s="71"/>
      <c r="U1279" s="71"/>
      <c r="V1279" s="15">
        <v>224</v>
      </c>
      <c r="W1279" s="15">
        <v>103.94</v>
      </c>
      <c r="X1279" s="71"/>
      <c r="Y1279" s="71"/>
      <c r="Z1279" s="71"/>
      <c r="AA1279" s="71"/>
      <c r="AC1279" s="71"/>
      <c r="AD1279" s="15">
        <v>90.91</v>
      </c>
      <c r="AF1279" s="15">
        <v>135</v>
      </c>
      <c r="BD1279" s="15">
        <v>207</v>
      </c>
      <c r="BE1279" s="71"/>
      <c r="BF1279" s="71"/>
      <c r="BG1279" s="15">
        <v>45.95</v>
      </c>
      <c r="BH1279" s="15">
        <v>54.96</v>
      </c>
      <c r="BI1279" s="71"/>
      <c r="BM1279" s="15">
        <v>18</v>
      </c>
      <c r="BN1279" s="15">
        <v>21.08</v>
      </c>
      <c r="BO1279" s="15">
        <v>21.01</v>
      </c>
      <c r="BP1279" s="15">
        <v>85</v>
      </c>
      <c r="BQ1279" s="71"/>
      <c r="BS1279" s="15">
        <v>152</v>
      </c>
      <c r="BT1279" s="15">
        <v>101</v>
      </c>
      <c r="BW1279" s="15">
        <v>21.69</v>
      </c>
      <c r="BX1279" s="15">
        <v>21.55</v>
      </c>
      <c r="BY1279" s="15">
        <v>205</v>
      </c>
      <c r="BZ1279" s="15">
        <v>56.87</v>
      </c>
      <c r="CA1279" s="71"/>
      <c r="CD1279" s="71"/>
      <c r="CE1279" s="71"/>
      <c r="CF1279" s="71"/>
      <c r="CG1279" s="71"/>
      <c r="CH1279" s="15">
        <v>50</v>
      </c>
      <c r="CI1279" s="71"/>
      <c r="CJ1279" s="15">
        <v>16</v>
      </c>
      <c r="CM1279" s="15">
        <v>34</v>
      </c>
      <c r="CN1279" s="15">
        <v>20.45</v>
      </c>
      <c r="CO1279" s="15">
        <v>54</v>
      </c>
      <c r="CP1279" s="15">
        <v>96.62</v>
      </c>
      <c r="CQ1279" s="71"/>
      <c r="CR1279" s="71"/>
      <c r="CS1279" s="75"/>
      <c r="CT1279" s="75"/>
    </row>
    <row r="1280" spans="1:98">
      <c r="A1280" s="71">
        <v>42511</v>
      </c>
      <c r="B1280" s="16">
        <v>126.59</v>
      </c>
      <c r="C1280" s="16">
        <v>127.05</v>
      </c>
      <c r="D1280" s="71"/>
      <c r="G1280" s="71"/>
      <c r="I1280" s="16">
        <v>118.82</v>
      </c>
      <c r="K1280" s="16">
        <v>121.34</v>
      </c>
      <c r="L1280" s="71"/>
      <c r="M1280" s="71"/>
      <c r="N1280" s="15">
        <v>183.78</v>
      </c>
      <c r="O1280" s="15">
        <v>215</v>
      </c>
      <c r="P1280" s="15">
        <v>48.77</v>
      </c>
      <c r="Q1280" s="15">
        <v>18.37</v>
      </c>
      <c r="R1280" s="71"/>
      <c r="S1280" s="71"/>
      <c r="T1280" s="71"/>
      <c r="U1280" s="71"/>
      <c r="W1280" s="15">
        <v>103.61</v>
      </c>
      <c r="X1280" s="71"/>
      <c r="Y1280" s="71"/>
      <c r="Z1280" s="71"/>
      <c r="AA1280" s="71"/>
      <c r="AC1280" s="71"/>
      <c r="AD1280" s="15">
        <v>97.33</v>
      </c>
      <c r="AF1280" s="15">
        <v>129</v>
      </c>
      <c r="BE1280" s="71"/>
      <c r="BF1280" s="71"/>
      <c r="BG1280" s="15">
        <v>41.19</v>
      </c>
      <c r="BH1280" s="15">
        <v>54.32</v>
      </c>
      <c r="BI1280" s="71"/>
      <c r="BM1280" s="15">
        <v>17.5</v>
      </c>
      <c r="BN1280" s="15">
        <v>19.809999999999999</v>
      </c>
      <c r="BO1280" s="15">
        <v>24.76</v>
      </c>
      <c r="BQ1280" s="71"/>
      <c r="BR1280" s="15">
        <v>165</v>
      </c>
      <c r="BS1280" s="15">
        <v>170</v>
      </c>
      <c r="BT1280" s="15">
        <v>102.84</v>
      </c>
      <c r="BW1280" s="15">
        <v>20.13</v>
      </c>
      <c r="BX1280" s="15">
        <v>21.69</v>
      </c>
      <c r="BY1280" s="15">
        <v>207.62</v>
      </c>
      <c r="BZ1280" s="15">
        <v>57</v>
      </c>
      <c r="CA1280" s="71"/>
      <c r="CD1280" s="71"/>
      <c r="CE1280" s="71"/>
      <c r="CF1280" s="71"/>
      <c r="CG1280" s="71"/>
      <c r="CI1280" s="71"/>
      <c r="CJ1280" s="15">
        <v>19</v>
      </c>
      <c r="CN1280" s="15">
        <v>21.82</v>
      </c>
      <c r="CP1280" s="15">
        <v>96.63</v>
      </c>
      <c r="CQ1280" s="71"/>
      <c r="CR1280" s="71"/>
      <c r="CS1280" s="75"/>
      <c r="CT1280" s="75"/>
    </row>
    <row r="1281" spans="1:98">
      <c r="A1281" s="71">
        <v>42518</v>
      </c>
      <c r="B1281" s="16">
        <v>126.2</v>
      </c>
      <c r="C1281" s="16">
        <v>127.19</v>
      </c>
      <c r="D1281" s="71"/>
      <c r="G1281" s="71"/>
      <c r="I1281" s="16">
        <v>116.4</v>
      </c>
      <c r="K1281" s="16">
        <v>119.96</v>
      </c>
      <c r="L1281" s="71"/>
      <c r="M1281" s="71"/>
      <c r="N1281" s="15">
        <v>179.36</v>
      </c>
      <c r="O1281" s="15">
        <v>214.57</v>
      </c>
      <c r="P1281" s="15">
        <v>48</v>
      </c>
      <c r="Q1281" s="15">
        <v>18.79</v>
      </c>
      <c r="R1281" s="71"/>
      <c r="S1281" s="71"/>
      <c r="T1281" s="71"/>
      <c r="U1281" s="71"/>
      <c r="V1281" s="15">
        <v>175</v>
      </c>
      <c r="W1281" s="15">
        <v>104.68</v>
      </c>
      <c r="X1281" s="71"/>
      <c r="Y1281" s="71"/>
      <c r="Z1281" s="71"/>
      <c r="AA1281" s="71"/>
      <c r="AC1281" s="71"/>
      <c r="AD1281" s="15">
        <v>95.67</v>
      </c>
      <c r="AE1281" s="15">
        <v>119</v>
      </c>
      <c r="AF1281" s="15">
        <v>131.02000000000001</v>
      </c>
      <c r="BE1281" s="71"/>
      <c r="BF1281" s="71"/>
      <c r="BG1281" s="15">
        <v>44.88</v>
      </c>
      <c r="BH1281" s="15">
        <v>51.63</v>
      </c>
      <c r="BI1281" s="71"/>
      <c r="BN1281" s="15">
        <v>16.100000000000001</v>
      </c>
      <c r="BO1281" s="15">
        <v>23.84</v>
      </c>
      <c r="BQ1281" s="71"/>
      <c r="BT1281" s="15">
        <v>94</v>
      </c>
      <c r="BW1281" s="15">
        <v>19.850000000000001</v>
      </c>
      <c r="BX1281" s="15">
        <v>21.82</v>
      </c>
      <c r="BY1281" s="15">
        <v>206.55</v>
      </c>
      <c r="BZ1281" s="15">
        <v>56.1</v>
      </c>
      <c r="CA1281" s="71"/>
      <c r="CD1281" s="71"/>
      <c r="CE1281" s="71"/>
      <c r="CF1281" s="71"/>
      <c r="CG1281" s="71"/>
      <c r="CH1281" s="15">
        <v>48.14</v>
      </c>
      <c r="CI1281" s="71"/>
      <c r="CJ1281" s="15">
        <v>20.5</v>
      </c>
      <c r="CM1281" s="15">
        <v>30.4</v>
      </c>
      <c r="CN1281" s="15">
        <v>21</v>
      </c>
      <c r="CO1281" s="15">
        <v>42.44</v>
      </c>
      <c r="CP1281" s="15">
        <v>96.57</v>
      </c>
      <c r="CQ1281" s="71"/>
      <c r="CR1281" s="71"/>
      <c r="CS1281" s="75"/>
      <c r="CT1281" s="75"/>
    </row>
    <row r="1282" spans="1:98">
      <c r="A1282" s="71">
        <v>42525</v>
      </c>
      <c r="B1282" s="16">
        <v>128.16</v>
      </c>
      <c r="C1282" s="16">
        <v>127.61</v>
      </c>
      <c r="D1282" s="71"/>
      <c r="G1282" s="71"/>
      <c r="I1282" s="16">
        <v>117</v>
      </c>
      <c r="K1282" s="16">
        <v>130.66999999999999</v>
      </c>
      <c r="L1282" s="71"/>
      <c r="M1282" s="71"/>
      <c r="N1282" s="15">
        <v>185.18</v>
      </c>
      <c r="O1282" s="15">
        <v>212.29</v>
      </c>
      <c r="P1282" s="15">
        <v>48.83</v>
      </c>
      <c r="Q1282" s="15">
        <v>17.73</v>
      </c>
      <c r="R1282" s="71"/>
      <c r="S1282" s="71"/>
      <c r="T1282" s="71"/>
      <c r="U1282" s="71"/>
      <c r="V1282" s="15">
        <v>173</v>
      </c>
      <c r="W1282" s="15">
        <v>104.86</v>
      </c>
      <c r="X1282" s="71"/>
      <c r="Y1282" s="71"/>
      <c r="Z1282" s="71"/>
      <c r="AA1282" s="71"/>
      <c r="AC1282" s="71"/>
      <c r="AD1282" s="15">
        <v>98.04</v>
      </c>
      <c r="AF1282" s="15">
        <v>131.5</v>
      </c>
      <c r="BE1282" s="71"/>
      <c r="BF1282" s="71"/>
      <c r="BG1282" s="15">
        <v>45</v>
      </c>
      <c r="BH1282" s="15">
        <v>53.43</v>
      </c>
      <c r="BI1282" s="71"/>
      <c r="BN1282" s="15">
        <v>19.95</v>
      </c>
      <c r="BO1282" s="15">
        <v>23.68</v>
      </c>
      <c r="BP1282" s="15">
        <v>73.5</v>
      </c>
      <c r="BQ1282" s="71"/>
      <c r="BR1282" s="15">
        <v>160</v>
      </c>
      <c r="BT1282" s="15">
        <v>99.55</v>
      </c>
      <c r="BV1282" s="15">
        <v>50</v>
      </c>
      <c r="BW1282" s="15">
        <v>21</v>
      </c>
      <c r="BX1282" s="15">
        <v>23.22</v>
      </c>
      <c r="BZ1282" s="15">
        <v>52.6</v>
      </c>
      <c r="CA1282" s="71"/>
      <c r="CD1282" s="71"/>
      <c r="CE1282" s="71"/>
      <c r="CF1282" s="71"/>
      <c r="CG1282" s="71"/>
      <c r="CH1282" s="15">
        <v>43</v>
      </c>
      <c r="CI1282" s="71"/>
      <c r="CJ1282" s="15">
        <v>15</v>
      </c>
      <c r="CN1282" s="15">
        <v>20</v>
      </c>
      <c r="CO1282" s="15">
        <v>37</v>
      </c>
      <c r="CP1282" s="15">
        <v>98</v>
      </c>
      <c r="CQ1282" s="71"/>
      <c r="CR1282" s="71"/>
      <c r="CS1282" s="75"/>
      <c r="CT1282" s="75"/>
    </row>
    <row r="1283" spans="1:98">
      <c r="A1283" s="71">
        <v>42532</v>
      </c>
      <c r="B1283" s="16">
        <v>128.52000000000001</v>
      </c>
      <c r="C1283" s="16">
        <v>128.22999999999999</v>
      </c>
      <c r="D1283" s="71"/>
      <c r="G1283" s="71"/>
      <c r="I1283" s="16">
        <v>120.5</v>
      </c>
      <c r="K1283" s="16">
        <v>130.5</v>
      </c>
      <c r="L1283" s="71"/>
      <c r="M1283" s="71"/>
      <c r="N1283" s="15">
        <v>182.44</v>
      </c>
      <c r="O1283" s="15">
        <v>212</v>
      </c>
      <c r="P1283" s="15">
        <v>49.43</v>
      </c>
      <c r="Q1283" s="15">
        <v>16.73</v>
      </c>
      <c r="R1283" s="71"/>
      <c r="S1283" s="71"/>
      <c r="T1283" s="71"/>
      <c r="U1283" s="71"/>
      <c r="W1283" s="15">
        <v>103.84</v>
      </c>
      <c r="X1283" s="71"/>
      <c r="Y1283" s="71"/>
      <c r="Z1283" s="71"/>
      <c r="AA1283" s="71"/>
      <c r="AC1283" s="71"/>
      <c r="AD1283" s="15">
        <v>100</v>
      </c>
      <c r="AE1283" s="15">
        <v>119</v>
      </c>
      <c r="AF1283" s="15">
        <v>133</v>
      </c>
      <c r="BE1283" s="71"/>
      <c r="BF1283" s="71"/>
      <c r="BG1283" s="15">
        <v>39.15</v>
      </c>
      <c r="BH1283" s="15">
        <v>52.86</v>
      </c>
      <c r="BI1283" s="71"/>
      <c r="BM1283" s="15">
        <v>16</v>
      </c>
      <c r="BN1283" s="15">
        <v>15.54</v>
      </c>
      <c r="BO1283" s="15">
        <v>23.78</v>
      </c>
      <c r="BP1283" s="15">
        <v>75</v>
      </c>
      <c r="BQ1283" s="71"/>
      <c r="BR1283" s="15">
        <v>155</v>
      </c>
      <c r="BS1283" s="15">
        <v>160</v>
      </c>
      <c r="BT1283" s="15">
        <v>100</v>
      </c>
      <c r="BV1283" s="15">
        <v>50.5</v>
      </c>
      <c r="BW1283" s="15">
        <v>18</v>
      </c>
      <c r="BX1283" s="15">
        <v>20.170000000000002</v>
      </c>
      <c r="BY1283" s="15">
        <v>209</v>
      </c>
      <c r="BZ1283" s="15">
        <v>56</v>
      </c>
      <c r="CA1283" s="71"/>
      <c r="CD1283" s="71"/>
      <c r="CE1283" s="71"/>
      <c r="CF1283" s="71"/>
      <c r="CG1283" s="71"/>
      <c r="CI1283" s="71"/>
      <c r="CM1283" s="15">
        <v>31.5</v>
      </c>
      <c r="CN1283" s="15">
        <v>19</v>
      </c>
      <c r="CP1283" s="15">
        <v>96</v>
      </c>
      <c r="CQ1283" s="71"/>
      <c r="CR1283" s="71"/>
      <c r="CS1283" s="75"/>
      <c r="CT1283" s="75"/>
    </row>
    <row r="1284" spans="1:98">
      <c r="A1284" s="71">
        <v>42539</v>
      </c>
      <c r="B1284" s="16">
        <v>128.52000000000001</v>
      </c>
      <c r="C1284" s="16">
        <v>128.22999999999999</v>
      </c>
      <c r="D1284" s="71"/>
      <c r="G1284" s="71"/>
      <c r="I1284" s="16">
        <v>117</v>
      </c>
      <c r="K1284" s="16">
        <v>127.8</v>
      </c>
      <c r="L1284" s="71"/>
      <c r="M1284" s="71"/>
      <c r="N1284" s="15">
        <v>182.4</v>
      </c>
      <c r="O1284" s="15">
        <v>211.77</v>
      </c>
      <c r="P1284" s="15">
        <v>46.6</v>
      </c>
      <c r="Q1284" s="15">
        <v>17.579999999999998</v>
      </c>
      <c r="R1284" s="71"/>
      <c r="S1284" s="71"/>
      <c r="T1284" s="71"/>
      <c r="U1284" s="71"/>
      <c r="V1284" s="15">
        <v>175</v>
      </c>
      <c r="W1284" s="15">
        <v>103.92</v>
      </c>
      <c r="X1284" s="71"/>
      <c r="Y1284" s="71"/>
      <c r="Z1284" s="71"/>
      <c r="AA1284" s="71"/>
      <c r="AC1284" s="71"/>
      <c r="AD1284" s="15">
        <v>97.5</v>
      </c>
      <c r="AE1284" s="15">
        <v>129</v>
      </c>
      <c r="AF1284" s="15">
        <v>133</v>
      </c>
      <c r="BE1284" s="71"/>
      <c r="BF1284" s="71"/>
      <c r="BG1284" s="15">
        <v>45</v>
      </c>
      <c r="BH1284" s="15">
        <v>51.89</v>
      </c>
      <c r="BI1284" s="71"/>
      <c r="BN1284" s="15">
        <v>19.5</v>
      </c>
      <c r="BO1284" s="15">
        <v>20.58</v>
      </c>
      <c r="BQ1284" s="71"/>
      <c r="BR1284" s="15">
        <v>155</v>
      </c>
      <c r="BT1284" s="15">
        <v>99.95</v>
      </c>
      <c r="BV1284" s="15">
        <v>51.71</v>
      </c>
      <c r="BW1284" s="15">
        <v>19.61</v>
      </c>
      <c r="BX1284" s="15">
        <v>19.96</v>
      </c>
      <c r="BY1284" s="15">
        <v>223.87</v>
      </c>
      <c r="BZ1284" s="15">
        <v>43.72</v>
      </c>
      <c r="CA1284" s="71"/>
      <c r="CD1284" s="71"/>
      <c r="CE1284" s="71"/>
      <c r="CF1284" s="71"/>
      <c r="CG1284" s="71"/>
      <c r="CH1284" s="15">
        <v>50</v>
      </c>
      <c r="CI1284" s="71"/>
      <c r="CN1284" s="15">
        <v>18.2</v>
      </c>
      <c r="CP1284" s="15">
        <v>98.57</v>
      </c>
      <c r="CQ1284" s="71"/>
      <c r="CR1284" s="71"/>
      <c r="CS1284" s="75"/>
      <c r="CT1284" s="75"/>
    </row>
    <row r="1285" spans="1:98">
      <c r="A1285" s="71">
        <v>42546</v>
      </c>
      <c r="B1285" s="16">
        <v>128.47999999999999</v>
      </c>
      <c r="C1285" s="16">
        <v>128.59</v>
      </c>
      <c r="D1285" s="71"/>
      <c r="G1285" s="71"/>
      <c r="I1285" s="16">
        <v>117</v>
      </c>
      <c r="K1285" s="16">
        <v>118.5</v>
      </c>
      <c r="L1285" s="71"/>
      <c r="M1285" s="71"/>
      <c r="N1285" s="15">
        <v>179.71</v>
      </c>
      <c r="O1285" s="15">
        <v>213.92</v>
      </c>
      <c r="P1285" s="15">
        <v>46.75</v>
      </c>
      <c r="Q1285" s="15">
        <v>16.79</v>
      </c>
      <c r="R1285" s="71"/>
      <c r="S1285" s="71"/>
      <c r="T1285" s="71"/>
      <c r="U1285" s="71"/>
      <c r="V1285" s="15">
        <v>175</v>
      </c>
      <c r="W1285" s="15">
        <v>104.04</v>
      </c>
      <c r="X1285" s="71"/>
      <c r="Y1285" s="71"/>
      <c r="Z1285" s="71"/>
      <c r="AA1285" s="71"/>
      <c r="AC1285" s="71"/>
      <c r="AD1285" s="15">
        <v>86.31</v>
      </c>
      <c r="AF1285" s="15">
        <v>133</v>
      </c>
      <c r="BE1285" s="71"/>
      <c r="BF1285" s="71"/>
      <c r="BG1285" s="15">
        <v>41.43</v>
      </c>
      <c r="BH1285" s="15">
        <v>46.94</v>
      </c>
      <c r="BI1285" s="71"/>
      <c r="BM1285" s="15">
        <v>17</v>
      </c>
      <c r="BN1285" s="15">
        <v>18.489999999999998</v>
      </c>
      <c r="BO1285" s="15">
        <v>22.23</v>
      </c>
      <c r="BP1285" s="15">
        <v>65</v>
      </c>
      <c r="BQ1285" s="71"/>
      <c r="BR1285" s="15">
        <v>155</v>
      </c>
      <c r="BS1285" s="15">
        <v>160</v>
      </c>
      <c r="BT1285" s="15">
        <v>101</v>
      </c>
      <c r="BV1285" s="15">
        <v>44</v>
      </c>
      <c r="BW1285" s="15">
        <v>20.28</v>
      </c>
      <c r="BX1285" s="15">
        <v>19.68</v>
      </c>
      <c r="BY1285" s="15">
        <v>232.24</v>
      </c>
      <c r="BZ1285" s="15">
        <v>53.89</v>
      </c>
      <c r="CA1285" s="71"/>
      <c r="CD1285" s="71"/>
      <c r="CE1285" s="71"/>
      <c r="CF1285" s="71"/>
      <c r="CG1285" s="71"/>
      <c r="CH1285" s="15">
        <v>43.83</v>
      </c>
      <c r="CI1285" s="71"/>
      <c r="CJ1285" s="15">
        <v>17.5</v>
      </c>
      <c r="CM1285" s="15">
        <v>31</v>
      </c>
      <c r="CN1285" s="15">
        <v>18</v>
      </c>
      <c r="CP1285" s="15">
        <v>99</v>
      </c>
      <c r="CQ1285" s="71"/>
      <c r="CR1285" s="71"/>
      <c r="CS1285" s="75"/>
      <c r="CT1285" s="75"/>
    </row>
    <row r="1286" spans="1:98">
      <c r="A1286" s="71">
        <v>42553</v>
      </c>
      <c r="B1286" s="16">
        <v>129.1</v>
      </c>
      <c r="C1286" s="16">
        <v>129.19</v>
      </c>
      <c r="D1286" s="71"/>
      <c r="G1286" s="71"/>
      <c r="I1286" s="16">
        <v>116.29</v>
      </c>
      <c r="K1286" s="16">
        <v>141.99</v>
      </c>
      <c r="L1286" s="71"/>
      <c r="M1286" s="71"/>
      <c r="N1286" s="15">
        <v>185.18</v>
      </c>
      <c r="O1286" s="15">
        <v>214.12</v>
      </c>
      <c r="P1286" s="15">
        <v>42.58</v>
      </c>
      <c r="Q1286" s="15">
        <v>17.55</v>
      </c>
      <c r="R1286" s="71"/>
      <c r="S1286" s="71"/>
      <c r="T1286" s="71"/>
      <c r="U1286" s="71"/>
      <c r="V1286" s="15">
        <v>175</v>
      </c>
      <c r="W1286" s="15">
        <v>103.95</v>
      </c>
      <c r="X1286" s="71"/>
      <c r="Y1286" s="71"/>
      <c r="Z1286" s="71"/>
      <c r="AA1286" s="71"/>
      <c r="AC1286" s="71"/>
      <c r="AD1286" s="15">
        <v>84.5</v>
      </c>
      <c r="AE1286" s="15">
        <v>119</v>
      </c>
      <c r="AF1286" s="15">
        <v>132</v>
      </c>
      <c r="BD1286" s="15">
        <v>182.5</v>
      </c>
      <c r="BE1286" s="71"/>
      <c r="BF1286" s="71"/>
      <c r="BG1286" s="15">
        <v>42</v>
      </c>
      <c r="BH1286" s="15">
        <v>43.34</v>
      </c>
      <c r="BI1286" s="71"/>
      <c r="BM1286" s="15">
        <v>16.2</v>
      </c>
      <c r="BN1286" s="15">
        <v>15.29</v>
      </c>
      <c r="BO1286" s="15">
        <v>20.079999999999998</v>
      </c>
      <c r="BP1286" s="15">
        <v>68</v>
      </c>
      <c r="BQ1286" s="71"/>
      <c r="BR1286" s="15">
        <v>155</v>
      </c>
      <c r="BT1286" s="15">
        <v>96.05</v>
      </c>
      <c r="BV1286" s="15">
        <v>44</v>
      </c>
      <c r="BX1286" s="15">
        <v>18.38</v>
      </c>
      <c r="BY1286" s="15">
        <v>205</v>
      </c>
      <c r="BZ1286" s="15">
        <v>54</v>
      </c>
      <c r="CA1286" s="71"/>
      <c r="CD1286" s="71"/>
      <c r="CE1286" s="71"/>
      <c r="CF1286" s="71"/>
      <c r="CG1286" s="71"/>
      <c r="CH1286" s="15">
        <v>40.729999999999997</v>
      </c>
      <c r="CI1286" s="71"/>
      <c r="CM1286" s="15">
        <v>34</v>
      </c>
      <c r="CN1286" s="15">
        <v>18.53</v>
      </c>
      <c r="CO1286" s="15">
        <v>38.799999999999997</v>
      </c>
      <c r="CQ1286" s="71"/>
      <c r="CR1286" s="71"/>
      <c r="CS1286" s="75"/>
      <c r="CT1286" s="75"/>
    </row>
    <row r="1287" spans="1:98">
      <c r="A1287" s="71">
        <v>42560</v>
      </c>
      <c r="B1287" s="16">
        <v>128.97999999999999</v>
      </c>
      <c r="C1287" s="16">
        <v>129.13</v>
      </c>
      <c r="D1287" s="71"/>
      <c r="G1287" s="71"/>
      <c r="I1287" s="16">
        <v>121.75</v>
      </c>
      <c r="K1287" s="16">
        <v>119.85</v>
      </c>
      <c r="L1287" s="71"/>
      <c r="M1287" s="71"/>
      <c r="N1287" s="15">
        <v>180.88</v>
      </c>
      <c r="O1287" s="15">
        <v>215</v>
      </c>
      <c r="P1287" s="15">
        <v>39.64</v>
      </c>
      <c r="Q1287" s="15">
        <v>16.93</v>
      </c>
      <c r="R1287" s="71"/>
      <c r="S1287" s="71"/>
      <c r="T1287" s="71"/>
      <c r="U1287" s="71"/>
      <c r="W1287" s="15">
        <v>103.83</v>
      </c>
      <c r="X1287" s="71"/>
      <c r="Y1287" s="71"/>
      <c r="Z1287" s="71"/>
      <c r="AA1287" s="71"/>
      <c r="AC1287" s="71"/>
      <c r="AD1287" s="15">
        <v>87.49</v>
      </c>
      <c r="AF1287" s="15">
        <v>128.44</v>
      </c>
      <c r="BD1287" s="15">
        <v>185</v>
      </c>
      <c r="BE1287" s="71"/>
      <c r="BF1287" s="71"/>
      <c r="BG1287" s="15">
        <v>39.159999999999997</v>
      </c>
      <c r="BH1287" s="15">
        <v>39.270000000000003</v>
      </c>
      <c r="BI1287" s="71"/>
      <c r="BN1287" s="15">
        <v>17.23</v>
      </c>
      <c r="BO1287" s="15">
        <v>18.18</v>
      </c>
      <c r="BP1287" s="15">
        <v>67</v>
      </c>
      <c r="BQ1287" s="71"/>
      <c r="BR1287" s="15">
        <v>152.5</v>
      </c>
      <c r="BS1287" s="15">
        <v>158.33000000000001</v>
      </c>
      <c r="BT1287" s="15">
        <v>98.06</v>
      </c>
      <c r="BW1287" s="15">
        <v>20.79</v>
      </c>
      <c r="BX1287" s="15">
        <v>21.26</v>
      </c>
      <c r="BY1287" s="15">
        <v>217.2</v>
      </c>
      <c r="BZ1287" s="15">
        <v>53.34</v>
      </c>
      <c r="CA1287" s="71"/>
      <c r="CD1287" s="71"/>
      <c r="CE1287" s="71"/>
      <c r="CF1287" s="71"/>
      <c r="CG1287" s="71"/>
      <c r="CH1287" s="15">
        <v>38</v>
      </c>
      <c r="CI1287" s="71"/>
      <c r="CJ1287" s="15">
        <v>21</v>
      </c>
      <c r="CM1287" s="15">
        <v>30</v>
      </c>
      <c r="CP1287" s="15">
        <v>102</v>
      </c>
      <c r="CQ1287" s="71"/>
      <c r="CR1287" s="71"/>
      <c r="CS1287" s="75"/>
      <c r="CT1287" s="75"/>
    </row>
    <row r="1288" spans="1:98">
      <c r="A1288" s="71">
        <v>42567</v>
      </c>
      <c r="B1288" s="16">
        <v>128.97999999999999</v>
      </c>
      <c r="C1288" s="16">
        <v>129.13</v>
      </c>
      <c r="D1288" s="71"/>
      <c r="G1288" s="71"/>
      <c r="I1288" s="16">
        <v>121</v>
      </c>
      <c r="K1288" s="16">
        <v>126.5</v>
      </c>
      <c r="L1288" s="71"/>
      <c r="M1288" s="71"/>
      <c r="N1288" s="15">
        <v>182.45</v>
      </c>
      <c r="O1288" s="15">
        <v>214.19</v>
      </c>
      <c r="P1288" s="15">
        <v>37.86</v>
      </c>
      <c r="Q1288" s="15">
        <v>17.38</v>
      </c>
      <c r="R1288" s="71"/>
      <c r="S1288" s="71"/>
      <c r="T1288" s="71"/>
      <c r="U1288" s="71"/>
      <c r="W1288" s="15">
        <v>104.32</v>
      </c>
      <c r="X1288" s="71"/>
      <c r="Y1288" s="71"/>
      <c r="Z1288" s="71"/>
      <c r="AA1288" s="71"/>
      <c r="AC1288" s="71"/>
      <c r="AD1288" s="15">
        <v>85</v>
      </c>
      <c r="AE1288" s="15">
        <v>122</v>
      </c>
      <c r="AF1288" s="15">
        <v>128.30000000000001</v>
      </c>
      <c r="BE1288" s="71"/>
      <c r="BF1288" s="71"/>
      <c r="BG1288" s="15">
        <v>37</v>
      </c>
      <c r="BH1288" s="15">
        <v>37.57</v>
      </c>
      <c r="BI1288" s="71"/>
      <c r="BM1288" s="15">
        <v>17</v>
      </c>
      <c r="BN1288" s="15">
        <v>15.87</v>
      </c>
      <c r="BO1288" s="15">
        <v>17.940000000000001</v>
      </c>
      <c r="BQ1288" s="71"/>
      <c r="BS1288" s="15">
        <v>140</v>
      </c>
      <c r="BT1288" s="15">
        <v>99</v>
      </c>
      <c r="BW1288" s="15">
        <v>21</v>
      </c>
      <c r="BX1288" s="15">
        <v>20</v>
      </c>
      <c r="BY1288" s="15">
        <v>212.11</v>
      </c>
      <c r="BZ1288" s="15">
        <v>50.78</v>
      </c>
      <c r="CA1288" s="71"/>
      <c r="CD1288" s="71"/>
      <c r="CE1288" s="71"/>
      <c r="CF1288" s="71"/>
      <c r="CG1288" s="71"/>
      <c r="CH1288" s="15">
        <v>38.14</v>
      </c>
      <c r="CI1288" s="71"/>
      <c r="CM1288" s="15">
        <v>29</v>
      </c>
      <c r="CP1288" s="15">
        <v>95.76</v>
      </c>
      <c r="CQ1288" s="71"/>
      <c r="CR1288" s="71"/>
      <c r="CS1288" s="75"/>
      <c r="CT1288" s="75"/>
    </row>
    <row r="1289" spans="1:98">
      <c r="A1289" s="71">
        <v>42574</v>
      </c>
      <c r="B1289" s="16">
        <v>129.53</v>
      </c>
      <c r="C1289" s="16">
        <v>129.43</v>
      </c>
      <c r="D1289" s="71"/>
      <c r="G1289" s="71"/>
      <c r="I1289" s="16">
        <v>120.2</v>
      </c>
      <c r="K1289" s="16">
        <v>126.9</v>
      </c>
      <c r="L1289" s="71"/>
      <c r="M1289" s="71"/>
      <c r="N1289" s="15">
        <v>183.78</v>
      </c>
      <c r="O1289" s="15">
        <v>214.87</v>
      </c>
      <c r="P1289" s="15">
        <v>38.46</v>
      </c>
      <c r="Q1289" s="15">
        <v>16.72</v>
      </c>
      <c r="R1289" s="71"/>
      <c r="S1289" s="71"/>
      <c r="T1289" s="71"/>
      <c r="U1289" s="71"/>
      <c r="V1289" s="15">
        <v>175</v>
      </c>
      <c r="W1289" s="15">
        <v>104.11</v>
      </c>
      <c r="X1289" s="71"/>
      <c r="Y1289" s="71"/>
      <c r="Z1289" s="71"/>
      <c r="AA1289" s="71"/>
      <c r="AC1289" s="71"/>
      <c r="AD1289" s="15">
        <v>80</v>
      </c>
      <c r="AF1289" s="15">
        <v>125.5</v>
      </c>
      <c r="BD1289" s="15">
        <v>180.83</v>
      </c>
      <c r="BE1289" s="71"/>
      <c r="BF1289" s="71"/>
      <c r="BG1289" s="15">
        <v>36.19</v>
      </c>
      <c r="BH1289" s="15">
        <v>37.33</v>
      </c>
      <c r="BI1289" s="71"/>
      <c r="BN1289" s="15">
        <v>12.9</v>
      </c>
      <c r="BO1289" s="15">
        <v>17.93</v>
      </c>
      <c r="BP1289" s="15">
        <v>68</v>
      </c>
      <c r="BQ1289" s="71"/>
      <c r="BR1289" s="15">
        <v>145</v>
      </c>
      <c r="BS1289" s="15">
        <v>140</v>
      </c>
      <c r="BT1289" s="15">
        <v>98.42</v>
      </c>
      <c r="BV1289" s="15">
        <v>52</v>
      </c>
      <c r="BW1289" s="15">
        <v>19.100000000000001</v>
      </c>
      <c r="BX1289" s="15">
        <v>14.65</v>
      </c>
      <c r="BY1289" s="15">
        <v>201.71</v>
      </c>
      <c r="BZ1289" s="15">
        <v>46.2</v>
      </c>
      <c r="CA1289" s="71"/>
      <c r="CD1289" s="71"/>
      <c r="CE1289" s="71"/>
      <c r="CF1289" s="71"/>
      <c r="CG1289" s="71"/>
      <c r="CH1289" s="15">
        <v>36</v>
      </c>
      <c r="CI1289" s="71"/>
      <c r="CJ1289" s="15">
        <v>18</v>
      </c>
      <c r="CM1289" s="15">
        <v>30.8</v>
      </c>
      <c r="CN1289" s="15">
        <v>17.64</v>
      </c>
      <c r="CO1289" s="15">
        <v>40.909999999999997</v>
      </c>
      <c r="CP1289" s="15">
        <v>97</v>
      </c>
      <c r="CQ1289" s="71"/>
      <c r="CR1289" s="71"/>
      <c r="CS1289" s="75"/>
      <c r="CT1289" s="75"/>
    </row>
    <row r="1290" spans="1:98">
      <c r="A1290" s="71">
        <v>42581</v>
      </c>
      <c r="B1290" s="16">
        <v>129.53</v>
      </c>
      <c r="C1290" s="16">
        <v>129.43</v>
      </c>
      <c r="D1290" s="71"/>
      <c r="G1290" s="71"/>
      <c r="I1290" s="16">
        <v>118.5</v>
      </c>
      <c r="K1290" s="16">
        <v>127</v>
      </c>
      <c r="L1290" s="71"/>
      <c r="M1290" s="71"/>
      <c r="N1290" s="15">
        <v>181.25</v>
      </c>
      <c r="O1290" s="15">
        <v>215</v>
      </c>
      <c r="P1290" s="15">
        <v>39.03</v>
      </c>
      <c r="Q1290" s="15">
        <v>17.34</v>
      </c>
      <c r="R1290" s="71"/>
      <c r="S1290" s="71"/>
      <c r="T1290" s="71"/>
      <c r="U1290" s="71"/>
      <c r="V1290" s="15">
        <v>175</v>
      </c>
      <c r="W1290" s="15">
        <v>104.2</v>
      </c>
      <c r="X1290" s="71"/>
      <c r="Y1290" s="71"/>
      <c r="Z1290" s="71"/>
      <c r="AA1290" s="71"/>
      <c r="AC1290" s="71"/>
      <c r="AE1290" s="15">
        <v>115</v>
      </c>
      <c r="BD1290" s="15">
        <v>147</v>
      </c>
      <c r="BE1290" s="71"/>
      <c r="BF1290" s="71"/>
      <c r="BG1290" s="15">
        <v>34</v>
      </c>
      <c r="BH1290" s="15">
        <v>37.49</v>
      </c>
      <c r="BI1290" s="71"/>
      <c r="BM1290" s="15">
        <v>19</v>
      </c>
      <c r="BN1290" s="15">
        <v>12.4</v>
      </c>
      <c r="BO1290" s="15">
        <v>16.829999999999998</v>
      </c>
      <c r="BP1290" s="15">
        <v>65</v>
      </c>
      <c r="BQ1290" s="71"/>
      <c r="BS1290" s="15">
        <v>140</v>
      </c>
      <c r="BV1290" s="15">
        <v>54</v>
      </c>
      <c r="BW1290" s="15">
        <v>18</v>
      </c>
      <c r="BX1290" s="15">
        <v>16.760000000000002</v>
      </c>
      <c r="BY1290" s="15">
        <v>200</v>
      </c>
      <c r="BZ1290" s="15">
        <v>45</v>
      </c>
      <c r="CA1290" s="71"/>
      <c r="CD1290" s="71"/>
      <c r="CE1290" s="71"/>
      <c r="CF1290" s="71"/>
      <c r="CG1290" s="71"/>
      <c r="CH1290" s="15">
        <v>38</v>
      </c>
      <c r="CI1290" s="71"/>
      <c r="CJ1290" s="15">
        <v>17</v>
      </c>
      <c r="CM1290" s="15">
        <v>30</v>
      </c>
      <c r="CN1290" s="15">
        <v>16.57</v>
      </c>
      <c r="CP1290" s="15">
        <v>98</v>
      </c>
      <c r="CQ1290" s="71"/>
      <c r="CR1290" s="71"/>
      <c r="CS1290" s="75"/>
      <c r="CT1290" s="75"/>
    </row>
    <row r="1291" spans="1:98">
      <c r="A1291" s="71">
        <v>42588</v>
      </c>
      <c r="B1291" s="16">
        <v>129.53</v>
      </c>
      <c r="C1291" s="16">
        <v>129.43</v>
      </c>
      <c r="D1291" s="71"/>
      <c r="G1291" s="71"/>
      <c r="I1291" s="16">
        <v>118.5</v>
      </c>
      <c r="K1291" s="16">
        <v>127</v>
      </c>
      <c r="L1291" s="71"/>
      <c r="M1291" s="71"/>
      <c r="N1291" s="15">
        <v>182.45</v>
      </c>
      <c r="O1291" s="15">
        <v>215</v>
      </c>
      <c r="P1291" s="15">
        <v>38.28</v>
      </c>
      <c r="Q1291" s="15">
        <v>16.09</v>
      </c>
      <c r="R1291" s="71"/>
      <c r="S1291" s="71"/>
      <c r="T1291" s="71"/>
      <c r="U1291" s="71"/>
      <c r="V1291" s="15">
        <v>170</v>
      </c>
      <c r="W1291" s="15">
        <v>103.42</v>
      </c>
      <c r="X1291" s="71"/>
      <c r="Y1291" s="71"/>
      <c r="Z1291" s="71"/>
      <c r="AA1291" s="71"/>
      <c r="AC1291" s="71"/>
      <c r="AD1291" s="15">
        <v>75</v>
      </c>
      <c r="AE1291" s="15">
        <v>115</v>
      </c>
      <c r="AF1291" s="15">
        <v>125</v>
      </c>
      <c r="BD1291" s="15">
        <v>147</v>
      </c>
      <c r="BE1291" s="71"/>
      <c r="BF1291" s="71"/>
      <c r="BH1291" s="15">
        <v>36.89</v>
      </c>
      <c r="BI1291" s="71"/>
      <c r="BO1291" s="15">
        <v>35.119999999999997</v>
      </c>
      <c r="BP1291" s="15">
        <v>65</v>
      </c>
      <c r="BQ1291" s="71"/>
      <c r="BR1291" s="15">
        <v>145</v>
      </c>
      <c r="BS1291" s="15">
        <v>143.91</v>
      </c>
      <c r="BT1291" s="15">
        <v>99.5</v>
      </c>
      <c r="BV1291" s="15">
        <v>54</v>
      </c>
      <c r="BW1291" s="15">
        <v>18</v>
      </c>
      <c r="BX1291" s="15">
        <v>17.64</v>
      </c>
      <c r="BY1291" s="15">
        <v>195</v>
      </c>
      <c r="BZ1291" s="15">
        <v>44</v>
      </c>
      <c r="CA1291" s="71"/>
      <c r="CD1291" s="71"/>
      <c r="CE1291" s="71"/>
      <c r="CF1291" s="71"/>
      <c r="CG1291" s="71"/>
      <c r="CH1291" s="15">
        <v>38</v>
      </c>
      <c r="CI1291" s="71"/>
      <c r="CJ1291" s="15">
        <v>17</v>
      </c>
      <c r="CM1291" s="15">
        <v>31.5</v>
      </c>
      <c r="CN1291" s="15">
        <v>17</v>
      </c>
      <c r="CO1291" s="15">
        <v>44</v>
      </c>
      <c r="CP1291" s="15">
        <v>99</v>
      </c>
      <c r="CQ1291" s="71"/>
      <c r="CR1291" s="71"/>
      <c r="CS1291" s="75"/>
      <c r="CT1291" s="75"/>
    </row>
    <row r="1292" spans="1:98">
      <c r="A1292" s="71">
        <v>42595</v>
      </c>
      <c r="B1292" s="16">
        <v>129.54</v>
      </c>
      <c r="C1292" s="16">
        <v>129.43</v>
      </c>
      <c r="D1292" s="71"/>
      <c r="G1292" s="71"/>
      <c r="I1292" s="16">
        <v>118.5</v>
      </c>
      <c r="K1292" s="16">
        <v>105.4</v>
      </c>
      <c r="L1292" s="71"/>
      <c r="M1292" s="71"/>
      <c r="N1292" s="15">
        <v>181.8</v>
      </c>
      <c r="O1292" s="15">
        <v>214.29</v>
      </c>
      <c r="P1292" s="15">
        <v>38.22</v>
      </c>
      <c r="Q1292" s="15">
        <v>17</v>
      </c>
      <c r="R1292" s="71"/>
      <c r="S1292" s="71"/>
      <c r="T1292" s="71"/>
      <c r="U1292" s="71"/>
      <c r="V1292" s="15">
        <v>175</v>
      </c>
      <c r="W1292" s="15">
        <v>104.6</v>
      </c>
      <c r="X1292" s="71"/>
      <c r="Y1292" s="71"/>
      <c r="Z1292" s="71"/>
      <c r="AA1292" s="71"/>
      <c r="AC1292" s="71"/>
      <c r="AD1292" s="15">
        <v>70.12</v>
      </c>
      <c r="AE1292" s="15">
        <v>116</v>
      </c>
      <c r="AF1292" s="15">
        <v>120</v>
      </c>
      <c r="BD1292" s="15">
        <v>162</v>
      </c>
      <c r="BE1292" s="71"/>
      <c r="BF1292" s="71"/>
      <c r="BG1292" s="15">
        <v>35.6</v>
      </c>
      <c r="BH1292" s="15">
        <v>37.369999999999997</v>
      </c>
      <c r="BI1292" s="71"/>
      <c r="BM1292" s="15">
        <v>17</v>
      </c>
      <c r="BN1292" s="15">
        <v>13.67</v>
      </c>
      <c r="BO1292" s="15">
        <v>18.16</v>
      </c>
      <c r="BP1292" s="15">
        <v>68</v>
      </c>
      <c r="BQ1292" s="71"/>
      <c r="BR1292" s="15">
        <v>145</v>
      </c>
      <c r="BS1292" s="15">
        <v>134.38</v>
      </c>
      <c r="BT1292" s="15">
        <v>99.22</v>
      </c>
      <c r="BV1292" s="15">
        <v>53</v>
      </c>
      <c r="BW1292" s="15">
        <v>20.05</v>
      </c>
      <c r="BX1292" s="15">
        <v>22.22</v>
      </c>
      <c r="BY1292" s="15">
        <v>206.97</v>
      </c>
      <c r="BZ1292" s="15">
        <v>45</v>
      </c>
      <c r="CA1292" s="71"/>
      <c r="CD1292" s="71"/>
      <c r="CE1292" s="71"/>
      <c r="CF1292" s="71"/>
      <c r="CG1292" s="71"/>
      <c r="CH1292" s="15">
        <v>36.67</v>
      </c>
      <c r="CI1292" s="71"/>
      <c r="CJ1292" s="15">
        <v>17</v>
      </c>
      <c r="CN1292" s="15">
        <v>17.670000000000002</v>
      </c>
      <c r="CP1292" s="15">
        <v>98</v>
      </c>
      <c r="CQ1292" s="71"/>
      <c r="CR1292" s="71"/>
      <c r="CS1292" s="75"/>
      <c r="CT1292" s="75"/>
    </row>
    <row r="1293" spans="1:98">
      <c r="A1293" s="71">
        <v>42602</v>
      </c>
      <c r="B1293" s="16">
        <v>132.99</v>
      </c>
      <c r="C1293" s="16">
        <v>131.99</v>
      </c>
      <c r="D1293" s="71"/>
      <c r="G1293" s="71"/>
      <c r="I1293" s="16">
        <v>121.5</v>
      </c>
      <c r="K1293" s="16">
        <v>129.5</v>
      </c>
      <c r="L1293" s="71"/>
      <c r="M1293" s="71"/>
      <c r="N1293" s="15">
        <v>183.58</v>
      </c>
      <c r="O1293" s="15">
        <v>214.67</v>
      </c>
      <c r="P1293" s="15">
        <v>39.18</v>
      </c>
      <c r="Q1293" s="15">
        <v>17.170000000000002</v>
      </c>
      <c r="R1293" s="71"/>
      <c r="S1293" s="71"/>
      <c r="T1293" s="71"/>
      <c r="U1293" s="71"/>
      <c r="V1293" s="15">
        <v>175</v>
      </c>
      <c r="W1293" s="15">
        <v>104.23</v>
      </c>
      <c r="X1293" s="71"/>
      <c r="Y1293" s="71"/>
      <c r="Z1293" s="71"/>
      <c r="AA1293" s="71"/>
      <c r="AC1293" s="71"/>
      <c r="AD1293" s="15">
        <v>67</v>
      </c>
      <c r="AF1293" s="15">
        <v>126.58</v>
      </c>
      <c r="BD1293" s="15">
        <v>170</v>
      </c>
      <c r="BE1293" s="71"/>
      <c r="BF1293" s="71"/>
      <c r="BG1293" s="15">
        <v>36.29</v>
      </c>
      <c r="BH1293" s="15">
        <v>38.619999999999997</v>
      </c>
      <c r="BI1293" s="71"/>
      <c r="BM1293" s="15">
        <v>16.5</v>
      </c>
      <c r="BN1293" s="15">
        <v>14.02</v>
      </c>
      <c r="BO1293" s="15">
        <v>18.940000000000001</v>
      </c>
      <c r="BP1293" s="15">
        <v>65</v>
      </c>
      <c r="BQ1293" s="71"/>
      <c r="BR1293" s="15">
        <v>145</v>
      </c>
      <c r="BS1293" s="15">
        <v>150</v>
      </c>
      <c r="BT1293" s="15">
        <v>100</v>
      </c>
      <c r="BV1293" s="15">
        <v>54</v>
      </c>
      <c r="BW1293" s="15">
        <v>21.82</v>
      </c>
      <c r="BX1293" s="15">
        <v>25.04</v>
      </c>
      <c r="BY1293" s="15">
        <v>205</v>
      </c>
      <c r="BZ1293" s="15">
        <v>45</v>
      </c>
      <c r="CA1293" s="71"/>
      <c r="CD1293" s="71"/>
      <c r="CE1293" s="71"/>
      <c r="CF1293" s="71"/>
      <c r="CG1293" s="71"/>
      <c r="CI1293" s="71"/>
      <c r="CN1293" s="15">
        <v>22</v>
      </c>
      <c r="CP1293" s="15">
        <v>97.75</v>
      </c>
      <c r="CQ1293" s="71"/>
      <c r="CR1293" s="71"/>
      <c r="CS1293" s="75"/>
      <c r="CT1293" s="75"/>
    </row>
    <row r="1294" spans="1:98">
      <c r="A1294" s="71">
        <v>42609</v>
      </c>
      <c r="B1294" s="16">
        <v>134.44</v>
      </c>
      <c r="C1294" s="16">
        <v>133.16</v>
      </c>
      <c r="D1294" s="71"/>
      <c r="G1294" s="71"/>
      <c r="I1294" s="16">
        <v>132.27000000000001</v>
      </c>
      <c r="K1294" s="16">
        <v>120.39</v>
      </c>
      <c r="L1294" s="71"/>
      <c r="M1294" s="71"/>
      <c r="N1294" s="15">
        <v>177.71</v>
      </c>
      <c r="O1294" s="15">
        <v>214.33</v>
      </c>
      <c r="P1294" s="15">
        <v>40.72</v>
      </c>
      <c r="Q1294" s="15">
        <v>17.75</v>
      </c>
      <c r="R1294" s="71"/>
      <c r="S1294" s="71"/>
      <c r="T1294" s="71"/>
      <c r="U1294" s="71"/>
      <c r="V1294" s="15">
        <v>175</v>
      </c>
      <c r="W1294" s="15">
        <v>104.66</v>
      </c>
      <c r="X1294" s="71"/>
      <c r="Y1294" s="71"/>
      <c r="Z1294" s="71"/>
      <c r="AA1294" s="71"/>
      <c r="AC1294" s="71"/>
      <c r="AD1294" s="15">
        <v>63</v>
      </c>
      <c r="AE1294" s="15">
        <v>115</v>
      </c>
      <c r="BE1294" s="71"/>
      <c r="BF1294" s="71"/>
      <c r="BG1294" s="15">
        <v>35.03</v>
      </c>
      <c r="BH1294" s="15">
        <v>44.72</v>
      </c>
      <c r="BI1294" s="71"/>
      <c r="BM1294" s="15">
        <v>24</v>
      </c>
      <c r="BN1294" s="15">
        <v>14.8</v>
      </c>
      <c r="BO1294" s="15">
        <v>20.11</v>
      </c>
      <c r="BP1294" s="15">
        <v>65</v>
      </c>
      <c r="BQ1294" s="71"/>
      <c r="BR1294" s="15">
        <v>140</v>
      </c>
      <c r="BS1294" s="15">
        <v>140</v>
      </c>
      <c r="BT1294" s="15">
        <v>99.2</v>
      </c>
      <c r="BV1294" s="15">
        <v>35</v>
      </c>
      <c r="BW1294" s="15">
        <v>22.13</v>
      </c>
      <c r="BX1294" s="15">
        <v>27.75</v>
      </c>
      <c r="BY1294" s="15">
        <v>193.62</v>
      </c>
      <c r="BZ1294" s="15">
        <v>44.56</v>
      </c>
      <c r="CA1294" s="71"/>
      <c r="CD1294" s="71"/>
      <c r="CE1294" s="71"/>
      <c r="CF1294" s="71"/>
      <c r="CG1294" s="71"/>
      <c r="CH1294" s="15">
        <v>40.630000000000003</v>
      </c>
      <c r="CI1294" s="71"/>
      <c r="CJ1294" s="15">
        <v>23.5</v>
      </c>
      <c r="CM1294" s="15">
        <v>25.18</v>
      </c>
      <c r="CN1294" s="15">
        <v>27</v>
      </c>
      <c r="CP1294" s="15">
        <v>98.44</v>
      </c>
      <c r="CQ1294" s="71"/>
      <c r="CR1294" s="71"/>
      <c r="CS1294" s="75"/>
      <c r="CT1294" s="75"/>
    </row>
    <row r="1295" spans="1:98">
      <c r="A1295" s="71">
        <v>42616</v>
      </c>
      <c r="B1295" s="16">
        <v>134.49</v>
      </c>
      <c r="C1295" s="16">
        <v>133.18</v>
      </c>
      <c r="D1295" s="71"/>
      <c r="G1295" s="71"/>
      <c r="I1295" s="16">
        <v>122</v>
      </c>
      <c r="K1295" s="16">
        <v>128.19999999999999</v>
      </c>
      <c r="L1295" s="71"/>
      <c r="M1295" s="71"/>
      <c r="N1295" s="15">
        <v>177</v>
      </c>
      <c r="O1295" s="15">
        <v>215</v>
      </c>
      <c r="P1295" s="15">
        <v>42.32</v>
      </c>
      <c r="Q1295" s="15">
        <v>17.96</v>
      </c>
      <c r="R1295" s="71"/>
      <c r="S1295" s="71"/>
      <c r="T1295" s="71"/>
      <c r="U1295" s="71"/>
      <c r="W1295" s="15">
        <v>103.72</v>
      </c>
      <c r="X1295" s="71"/>
      <c r="Y1295" s="71"/>
      <c r="Z1295" s="71"/>
      <c r="AA1295" s="71"/>
      <c r="AC1295" s="71"/>
      <c r="AD1295" s="15">
        <v>64</v>
      </c>
      <c r="AE1295" s="15">
        <v>115</v>
      </c>
      <c r="AF1295" s="15">
        <v>120</v>
      </c>
      <c r="BE1295" s="71"/>
      <c r="BF1295" s="71"/>
      <c r="BH1295" s="15">
        <v>48.15</v>
      </c>
      <c r="BI1295" s="71"/>
      <c r="BO1295" s="15">
        <v>19</v>
      </c>
      <c r="BQ1295" s="71"/>
      <c r="BT1295" s="15">
        <v>100</v>
      </c>
      <c r="BX1295" s="15">
        <v>28.5</v>
      </c>
      <c r="CA1295" s="71"/>
      <c r="CD1295" s="71"/>
      <c r="CE1295" s="71"/>
      <c r="CF1295" s="71"/>
      <c r="CG1295" s="71"/>
      <c r="CH1295" s="15">
        <v>41.56</v>
      </c>
      <c r="CI1295" s="71"/>
      <c r="CJ1295" s="15">
        <v>18</v>
      </c>
      <c r="CQ1295" s="71"/>
      <c r="CR1295" s="71"/>
      <c r="CS1295" s="75"/>
      <c r="CT1295" s="75"/>
    </row>
    <row r="1296" spans="1:98">
      <c r="A1296" s="71">
        <v>42623</v>
      </c>
      <c r="B1296" s="16">
        <v>134.44</v>
      </c>
      <c r="C1296" s="16">
        <v>133.16</v>
      </c>
      <c r="D1296" s="71"/>
      <c r="G1296" s="71"/>
      <c r="I1296" s="16">
        <v>120.5</v>
      </c>
      <c r="K1296" s="16">
        <v>129</v>
      </c>
      <c r="L1296" s="71"/>
      <c r="M1296" s="71"/>
      <c r="N1296" s="15">
        <v>181.11</v>
      </c>
      <c r="O1296" s="15">
        <v>212.87</v>
      </c>
      <c r="P1296" s="15">
        <v>42.4</v>
      </c>
      <c r="Q1296" s="15">
        <v>18.53</v>
      </c>
      <c r="R1296" s="71"/>
      <c r="S1296" s="71"/>
      <c r="T1296" s="71"/>
      <c r="U1296" s="71"/>
      <c r="V1296" s="15">
        <v>175</v>
      </c>
      <c r="W1296" s="15">
        <v>103.27</v>
      </c>
      <c r="X1296" s="71"/>
      <c r="Y1296" s="71"/>
      <c r="Z1296" s="71"/>
      <c r="AA1296" s="71"/>
      <c r="AC1296" s="71"/>
      <c r="AD1296" s="15">
        <v>58.2</v>
      </c>
      <c r="AE1296" s="15">
        <v>120</v>
      </c>
      <c r="AF1296" s="15">
        <v>130</v>
      </c>
      <c r="BD1296" s="15">
        <v>170</v>
      </c>
      <c r="BE1296" s="71"/>
      <c r="BF1296" s="71"/>
      <c r="BG1296" s="15">
        <v>36</v>
      </c>
      <c r="BH1296" s="15">
        <v>47.65</v>
      </c>
      <c r="BI1296" s="71"/>
      <c r="BM1296" s="15">
        <v>13.25</v>
      </c>
      <c r="BN1296" s="15">
        <v>15</v>
      </c>
      <c r="BO1296" s="15">
        <v>20.03</v>
      </c>
      <c r="BP1296" s="15">
        <v>65</v>
      </c>
      <c r="BQ1296" s="71"/>
      <c r="BR1296" s="15">
        <v>140</v>
      </c>
      <c r="BS1296" s="15">
        <v>135.06</v>
      </c>
      <c r="BT1296" s="15">
        <v>100</v>
      </c>
      <c r="BV1296" s="15">
        <v>40.44</v>
      </c>
      <c r="BW1296" s="15">
        <v>24</v>
      </c>
      <c r="BX1296" s="15">
        <v>27.78</v>
      </c>
      <c r="BY1296" s="15">
        <v>198.33</v>
      </c>
      <c r="BZ1296" s="15">
        <v>43.86</v>
      </c>
      <c r="CA1296" s="71"/>
      <c r="CD1296" s="71"/>
      <c r="CE1296" s="71"/>
      <c r="CF1296" s="71"/>
      <c r="CG1296" s="71"/>
      <c r="CI1296" s="71"/>
      <c r="CJ1296" s="15">
        <v>17</v>
      </c>
      <c r="CM1296" s="15">
        <v>20.75</v>
      </c>
      <c r="CN1296" s="15">
        <v>28</v>
      </c>
      <c r="CO1296" s="15">
        <v>48</v>
      </c>
      <c r="CP1296" s="15">
        <v>98</v>
      </c>
      <c r="CQ1296" s="71"/>
      <c r="CR1296" s="71"/>
      <c r="CS1296" s="75"/>
      <c r="CT1296" s="75"/>
    </row>
    <row r="1297" spans="1:98">
      <c r="A1297" s="71">
        <v>42630</v>
      </c>
      <c r="B1297" s="16">
        <v>134.94999999999999</v>
      </c>
      <c r="C1297" s="16">
        <v>133.93</v>
      </c>
      <c r="D1297" s="71"/>
      <c r="G1297" s="71"/>
      <c r="I1297" s="16">
        <v>127.44</v>
      </c>
      <c r="K1297" s="16">
        <v>124.64</v>
      </c>
      <c r="L1297" s="71"/>
      <c r="M1297" s="71"/>
      <c r="N1297" s="15">
        <v>181.9</v>
      </c>
      <c r="O1297" s="15">
        <v>213.55</v>
      </c>
      <c r="P1297" s="15">
        <v>43.5</v>
      </c>
      <c r="Q1297" s="15">
        <v>18.55</v>
      </c>
      <c r="R1297" s="71"/>
      <c r="S1297" s="71"/>
      <c r="T1297" s="71"/>
      <c r="U1297" s="71"/>
      <c r="V1297" s="15">
        <v>175</v>
      </c>
      <c r="W1297" s="15">
        <v>104.47</v>
      </c>
      <c r="X1297" s="71"/>
      <c r="Y1297" s="71"/>
      <c r="Z1297" s="71"/>
      <c r="AA1297" s="71"/>
      <c r="AC1297" s="71"/>
      <c r="AD1297" s="15">
        <v>63</v>
      </c>
      <c r="AF1297" s="15">
        <v>130</v>
      </c>
      <c r="BD1297" s="15">
        <v>162</v>
      </c>
      <c r="BE1297" s="71"/>
      <c r="BF1297" s="71"/>
      <c r="BG1297" s="15">
        <v>37.549999999999997</v>
      </c>
      <c r="BH1297" s="15">
        <v>50.6</v>
      </c>
      <c r="BI1297" s="71"/>
      <c r="BM1297" s="15">
        <v>17</v>
      </c>
      <c r="BN1297" s="15">
        <v>14.05</v>
      </c>
      <c r="BO1297" s="15">
        <v>20.79</v>
      </c>
      <c r="BP1297" s="15">
        <v>65</v>
      </c>
      <c r="BQ1297" s="71"/>
      <c r="BR1297" s="15">
        <v>139.33000000000001</v>
      </c>
      <c r="BT1297" s="15">
        <v>99.85</v>
      </c>
      <c r="BV1297" s="15">
        <v>45.91</v>
      </c>
      <c r="BW1297" s="15">
        <v>23.17</v>
      </c>
      <c r="BX1297" s="15">
        <v>27.85</v>
      </c>
      <c r="BY1297" s="15">
        <v>195.98</v>
      </c>
      <c r="BZ1297" s="15">
        <v>44.67</v>
      </c>
      <c r="CA1297" s="71"/>
      <c r="CD1297" s="71"/>
      <c r="CE1297" s="71"/>
      <c r="CF1297" s="71"/>
      <c r="CG1297" s="71"/>
      <c r="CI1297" s="71"/>
      <c r="CN1297" s="15">
        <v>27.85</v>
      </c>
      <c r="CQ1297" s="71"/>
      <c r="CR1297" s="71"/>
      <c r="CS1297" s="75"/>
      <c r="CT1297" s="75"/>
    </row>
    <row r="1298" spans="1:98">
      <c r="A1298" s="71">
        <v>42637</v>
      </c>
      <c r="B1298" s="16">
        <v>135.1</v>
      </c>
      <c r="C1298" s="16">
        <v>134.13</v>
      </c>
      <c r="D1298" s="71"/>
      <c r="G1298" s="71"/>
      <c r="I1298" s="16">
        <v>124.44</v>
      </c>
      <c r="K1298" s="16">
        <v>124.05</v>
      </c>
      <c r="L1298" s="71"/>
      <c r="M1298" s="71"/>
      <c r="N1298" s="15">
        <v>182.64</v>
      </c>
      <c r="O1298" s="15">
        <v>213.57</v>
      </c>
      <c r="P1298" s="15">
        <v>44.51</v>
      </c>
      <c r="Q1298" s="15">
        <v>18.07</v>
      </c>
      <c r="R1298" s="71"/>
      <c r="S1298" s="71"/>
      <c r="T1298" s="71"/>
      <c r="U1298" s="71"/>
      <c r="V1298" s="15">
        <v>175</v>
      </c>
      <c r="W1298" s="15">
        <v>104.8</v>
      </c>
      <c r="X1298" s="71"/>
      <c r="Y1298" s="71"/>
      <c r="Z1298" s="71"/>
      <c r="AA1298" s="71"/>
      <c r="AC1298" s="71"/>
      <c r="AE1298" s="15">
        <v>105</v>
      </c>
      <c r="AF1298" s="15">
        <v>130</v>
      </c>
      <c r="BD1298" s="15">
        <v>170</v>
      </c>
      <c r="BE1298" s="71"/>
      <c r="BF1298" s="71"/>
      <c r="BG1298" s="15">
        <v>34.43</v>
      </c>
      <c r="BH1298" s="15">
        <v>54.21</v>
      </c>
      <c r="BI1298" s="71"/>
      <c r="BN1298" s="15">
        <v>15.71</v>
      </c>
      <c r="BO1298" s="15">
        <v>19.940000000000001</v>
      </c>
      <c r="BP1298" s="15">
        <v>65</v>
      </c>
      <c r="BQ1298" s="71"/>
      <c r="BR1298" s="15">
        <v>137.5</v>
      </c>
      <c r="BT1298" s="15">
        <v>100.02</v>
      </c>
      <c r="BV1298" s="15">
        <v>46.53</v>
      </c>
      <c r="BW1298" s="15">
        <v>25</v>
      </c>
      <c r="BX1298" s="15">
        <v>27.69</v>
      </c>
      <c r="BY1298" s="15">
        <v>195</v>
      </c>
      <c r="BZ1298" s="15">
        <v>44.34</v>
      </c>
      <c r="CA1298" s="71"/>
      <c r="CD1298" s="71"/>
      <c r="CE1298" s="71"/>
      <c r="CF1298" s="71"/>
      <c r="CG1298" s="71"/>
      <c r="CI1298" s="71"/>
      <c r="CM1298" s="15">
        <v>29</v>
      </c>
      <c r="CN1298" s="15">
        <v>27.5</v>
      </c>
      <c r="CO1298" s="15">
        <v>46</v>
      </c>
      <c r="CQ1298" s="71"/>
      <c r="CR1298" s="71"/>
      <c r="CS1298" s="75"/>
      <c r="CT1298" s="75"/>
    </row>
    <row r="1299" spans="1:98">
      <c r="A1299" s="71">
        <v>42644</v>
      </c>
      <c r="B1299" s="16">
        <v>134.80000000000001</v>
      </c>
      <c r="C1299" s="16">
        <v>133.69</v>
      </c>
      <c r="D1299" s="71"/>
      <c r="G1299" s="71"/>
      <c r="I1299" s="16">
        <v>130.68</v>
      </c>
      <c r="K1299" s="16">
        <v>124.02</v>
      </c>
      <c r="L1299" s="71"/>
      <c r="M1299" s="71"/>
      <c r="N1299" s="15">
        <v>183.17</v>
      </c>
      <c r="O1299" s="15">
        <v>214.09</v>
      </c>
      <c r="P1299" s="15">
        <v>46.92</v>
      </c>
      <c r="Q1299" s="15">
        <v>18.239999999999998</v>
      </c>
      <c r="R1299" s="71"/>
      <c r="S1299" s="71"/>
      <c r="T1299" s="71"/>
      <c r="U1299" s="71"/>
      <c r="V1299" s="15">
        <v>175</v>
      </c>
      <c r="W1299" s="15">
        <v>105.83</v>
      </c>
      <c r="X1299" s="71"/>
      <c r="Y1299" s="71"/>
      <c r="Z1299" s="71"/>
      <c r="AA1299" s="71"/>
      <c r="AC1299" s="71"/>
      <c r="AD1299" s="15">
        <v>63</v>
      </c>
      <c r="AE1299" s="15">
        <v>115</v>
      </c>
      <c r="AF1299" s="15">
        <v>130</v>
      </c>
      <c r="BD1299" s="15">
        <v>160</v>
      </c>
      <c r="BE1299" s="71"/>
      <c r="BF1299" s="71"/>
      <c r="BG1299" s="15">
        <v>35</v>
      </c>
      <c r="BH1299" s="15">
        <v>56</v>
      </c>
      <c r="BI1299" s="71"/>
      <c r="BM1299" s="15">
        <v>15.67</v>
      </c>
      <c r="BN1299" s="15">
        <v>15</v>
      </c>
      <c r="BO1299" s="15">
        <v>19.88</v>
      </c>
      <c r="BP1299" s="15">
        <v>67</v>
      </c>
      <c r="BQ1299" s="71"/>
      <c r="BR1299" s="15">
        <v>135</v>
      </c>
      <c r="BS1299" s="15">
        <v>135</v>
      </c>
      <c r="BT1299" s="15">
        <v>103.31</v>
      </c>
      <c r="BW1299" s="15">
        <v>25</v>
      </c>
      <c r="BX1299" s="15">
        <v>28.36</v>
      </c>
      <c r="BY1299" s="15">
        <v>190.48</v>
      </c>
      <c r="BZ1299" s="15">
        <v>45</v>
      </c>
      <c r="CA1299" s="71"/>
      <c r="CD1299" s="71"/>
      <c r="CE1299" s="71"/>
      <c r="CF1299" s="71"/>
      <c r="CG1299" s="71"/>
      <c r="CH1299" s="15">
        <v>56</v>
      </c>
      <c r="CI1299" s="71"/>
      <c r="CJ1299" s="15">
        <v>19</v>
      </c>
      <c r="CM1299" s="15">
        <v>28</v>
      </c>
      <c r="CN1299" s="15">
        <v>27</v>
      </c>
      <c r="CO1299" s="15">
        <v>47.5</v>
      </c>
      <c r="CP1299" s="15">
        <v>99</v>
      </c>
      <c r="CQ1299" s="71"/>
      <c r="CR1299" s="71"/>
      <c r="CS1299" s="75"/>
      <c r="CT1299" s="75"/>
    </row>
    <row r="1300" spans="1:98">
      <c r="A1300" s="71">
        <v>42651</v>
      </c>
      <c r="B1300" s="16">
        <v>134.75</v>
      </c>
      <c r="C1300" s="16">
        <v>133.75</v>
      </c>
      <c r="D1300" s="71"/>
      <c r="G1300" s="71"/>
      <c r="I1300" s="16">
        <v>124.5</v>
      </c>
      <c r="K1300" s="16">
        <v>124.17</v>
      </c>
      <c r="L1300" s="71"/>
      <c r="M1300" s="71"/>
      <c r="N1300" s="15">
        <v>180.87</v>
      </c>
      <c r="O1300" s="15">
        <v>214.2</v>
      </c>
      <c r="P1300" s="15">
        <v>48.28</v>
      </c>
      <c r="Q1300" s="15">
        <v>18.350000000000001</v>
      </c>
      <c r="R1300" s="71"/>
      <c r="S1300" s="71"/>
      <c r="T1300" s="71"/>
      <c r="U1300" s="71"/>
      <c r="V1300" s="15">
        <v>178.25</v>
      </c>
      <c r="W1300" s="15">
        <v>107.37</v>
      </c>
      <c r="X1300" s="71"/>
      <c r="Y1300" s="71"/>
      <c r="Z1300" s="71"/>
      <c r="AA1300" s="71"/>
      <c r="AC1300" s="71"/>
      <c r="AD1300" s="15">
        <v>63</v>
      </c>
      <c r="BD1300" s="15">
        <v>170</v>
      </c>
      <c r="BE1300" s="71"/>
      <c r="BF1300" s="71"/>
      <c r="BG1300" s="15">
        <v>34.78</v>
      </c>
      <c r="BH1300" s="15">
        <v>55.84</v>
      </c>
      <c r="BI1300" s="71"/>
      <c r="BM1300" s="15">
        <v>17.329999999999998</v>
      </c>
      <c r="BN1300" s="15">
        <v>15</v>
      </c>
      <c r="BO1300" s="15">
        <v>20.37</v>
      </c>
      <c r="BP1300" s="15">
        <v>65</v>
      </c>
      <c r="BQ1300" s="71"/>
      <c r="BR1300" s="15">
        <v>135</v>
      </c>
      <c r="BT1300" s="15">
        <v>101.09</v>
      </c>
      <c r="BW1300" s="15">
        <v>25</v>
      </c>
      <c r="BX1300" s="15">
        <v>28.86</v>
      </c>
      <c r="BY1300" s="15">
        <v>188.52</v>
      </c>
      <c r="BZ1300" s="15">
        <v>45</v>
      </c>
      <c r="CA1300" s="71"/>
      <c r="CD1300" s="71"/>
      <c r="CE1300" s="71"/>
      <c r="CF1300" s="71"/>
      <c r="CG1300" s="71"/>
      <c r="CH1300" s="15">
        <v>55</v>
      </c>
      <c r="CI1300" s="71"/>
      <c r="CJ1300" s="15">
        <v>19.829999999999998</v>
      </c>
      <c r="CM1300" s="15">
        <v>26</v>
      </c>
      <c r="CN1300" s="15">
        <v>27.67</v>
      </c>
      <c r="CO1300" s="15">
        <v>46.15</v>
      </c>
      <c r="CP1300" s="15">
        <v>102</v>
      </c>
      <c r="CQ1300" s="71"/>
      <c r="CR1300" s="71"/>
      <c r="CS1300" s="75"/>
      <c r="CT1300" s="75"/>
    </row>
    <row r="1301" spans="1:98">
      <c r="A1301" s="71">
        <v>42658</v>
      </c>
      <c r="B1301" s="16">
        <v>134.80000000000001</v>
      </c>
      <c r="C1301" s="16">
        <v>133.69</v>
      </c>
      <c r="D1301" s="71"/>
      <c r="G1301" s="71"/>
      <c r="I1301" s="16">
        <v>123.04</v>
      </c>
      <c r="K1301" s="16">
        <v>117.63</v>
      </c>
      <c r="L1301" s="71"/>
      <c r="M1301" s="71"/>
      <c r="N1301" s="15">
        <v>179.11</v>
      </c>
      <c r="O1301" s="15">
        <v>213.95</v>
      </c>
      <c r="P1301" s="15">
        <v>50.58</v>
      </c>
      <c r="Q1301" s="15">
        <v>18.34</v>
      </c>
      <c r="R1301" s="71"/>
      <c r="S1301" s="71"/>
      <c r="T1301" s="71"/>
      <c r="U1301" s="71"/>
      <c r="W1301" s="15">
        <v>111.55</v>
      </c>
      <c r="X1301" s="71"/>
      <c r="Y1301" s="71"/>
      <c r="Z1301" s="71"/>
      <c r="AA1301" s="71"/>
      <c r="AC1301" s="71"/>
      <c r="AE1301" s="15">
        <v>128</v>
      </c>
      <c r="AF1301" s="15">
        <v>133</v>
      </c>
      <c r="BD1301" s="15">
        <v>170</v>
      </c>
      <c r="BE1301" s="71"/>
      <c r="BF1301" s="71"/>
      <c r="BG1301" s="15">
        <v>35</v>
      </c>
      <c r="BH1301" s="15">
        <v>55.75</v>
      </c>
      <c r="BI1301" s="71"/>
      <c r="BM1301" s="15">
        <v>18</v>
      </c>
      <c r="BN1301" s="15">
        <v>17.29</v>
      </c>
      <c r="BO1301" s="15">
        <v>21.74</v>
      </c>
      <c r="BP1301" s="15">
        <v>70</v>
      </c>
      <c r="BQ1301" s="71"/>
      <c r="BR1301" s="15">
        <v>130</v>
      </c>
      <c r="BS1301" s="15">
        <v>135</v>
      </c>
      <c r="BT1301" s="15">
        <v>101.62</v>
      </c>
      <c r="BV1301" s="15">
        <v>55</v>
      </c>
      <c r="BW1301" s="15">
        <v>26</v>
      </c>
      <c r="BX1301" s="15">
        <v>28.72</v>
      </c>
      <c r="BY1301" s="15">
        <v>196.46</v>
      </c>
      <c r="BZ1301" s="15">
        <v>45.36</v>
      </c>
      <c r="CA1301" s="71"/>
      <c r="CD1301" s="71"/>
      <c r="CE1301" s="71"/>
      <c r="CF1301" s="71"/>
      <c r="CG1301" s="71"/>
      <c r="CH1301" s="15">
        <v>55.5</v>
      </c>
      <c r="CI1301" s="71"/>
      <c r="CJ1301" s="15">
        <v>20</v>
      </c>
      <c r="CM1301" s="15">
        <v>26</v>
      </c>
      <c r="CN1301" s="15">
        <v>29</v>
      </c>
      <c r="CO1301" s="15">
        <v>47</v>
      </c>
      <c r="CP1301" s="15">
        <v>102</v>
      </c>
      <c r="CQ1301" s="71"/>
      <c r="CR1301" s="71"/>
      <c r="CS1301" s="75"/>
      <c r="CT1301" s="75"/>
    </row>
    <row r="1302" spans="1:98">
      <c r="A1302" s="71">
        <v>42665</v>
      </c>
      <c r="B1302" s="16">
        <v>145</v>
      </c>
      <c r="C1302" s="16">
        <v>147.28</v>
      </c>
      <c r="D1302" s="71"/>
      <c r="G1302" s="71"/>
      <c r="I1302" s="16">
        <v>119.4</v>
      </c>
      <c r="K1302" s="16">
        <v>120.51</v>
      </c>
      <c r="L1302" s="71"/>
      <c r="M1302" s="71"/>
      <c r="N1302" s="15">
        <v>170.91</v>
      </c>
      <c r="O1302" s="15">
        <v>212.29</v>
      </c>
      <c r="P1302" s="15">
        <v>50.65</v>
      </c>
      <c r="Q1302" s="15">
        <v>18.59</v>
      </c>
      <c r="R1302" s="71"/>
      <c r="S1302" s="71"/>
      <c r="T1302" s="71"/>
      <c r="U1302" s="71"/>
      <c r="V1302" s="15">
        <v>175</v>
      </c>
      <c r="W1302" s="15">
        <v>115.26</v>
      </c>
      <c r="X1302" s="71"/>
      <c r="Y1302" s="71"/>
      <c r="Z1302" s="71"/>
      <c r="AA1302" s="71"/>
      <c r="AC1302" s="71"/>
      <c r="AD1302" s="15">
        <v>63</v>
      </c>
      <c r="AE1302" s="15">
        <v>128</v>
      </c>
      <c r="AF1302" s="15">
        <v>132.97999999999999</v>
      </c>
      <c r="BD1302" s="15">
        <v>170</v>
      </c>
      <c r="BE1302" s="71"/>
      <c r="BF1302" s="71"/>
      <c r="BG1302" s="15">
        <v>38</v>
      </c>
      <c r="BH1302" s="15">
        <v>56.36</v>
      </c>
      <c r="BI1302" s="71"/>
      <c r="BM1302" s="15">
        <v>19</v>
      </c>
      <c r="BO1302" s="15">
        <v>22.48</v>
      </c>
      <c r="BP1302" s="15">
        <v>71</v>
      </c>
      <c r="BQ1302" s="71"/>
      <c r="BR1302" s="15">
        <v>135.71</v>
      </c>
      <c r="BT1302" s="15">
        <v>101.83</v>
      </c>
      <c r="BW1302" s="15">
        <v>27.82</v>
      </c>
      <c r="BX1302" s="15">
        <v>28.13</v>
      </c>
      <c r="BY1302" s="15">
        <v>192</v>
      </c>
      <c r="BZ1302" s="15">
        <v>45</v>
      </c>
      <c r="CA1302" s="71"/>
      <c r="CD1302" s="71"/>
      <c r="CE1302" s="71"/>
      <c r="CF1302" s="71"/>
      <c r="CG1302" s="71"/>
      <c r="CI1302" s="71"/>
      <c r="CJ1302" s="15">
        <v>20</v>
      </c>
      <c r="CO1302" s="15">
        <v>38</v>
      </c>
      <c r="CP1302" s="15">
        <v>102</v>
      </c>
      <c r="CQ1302" s="71"/>
      <c r="CR1302" s="71"/>
      <c r="CS1302" s="75"/>
      <c r="CT1302" s="75"/>
    </row>
    <row r="1303" spans="1:98">
      <c r="A1303" s="71">
        <v>42672</v>
      </c>
      <c r="B1303" s="16">
        <v>144.72</v>
      </c>
      <c r="C1303" s="16">
        <v>147.41</v>
      </c>
      <c r="D1303" s="71"/>
      <c r="G1303" s="71"/>
      <c r="I1303" s="16">
        <v>122</v>
      </c>
      <c r="K1303" s="16">
        <v>118.5</v>
      </c>
      <c r="L1303" s="71"/>
      <c r="M1303" s="71"/>
      <c r="N1303" s="15">
        <v>183.27</v>
      </c>
      <c r="O1303" s="15">
        <v>213.24</v>
      </c>
      <c r="P1303" s="15">
        <v>50.36</v>
      </c>
      <c r="Q1303" s="15">
        <v>17.95</v>
      </c>
      <c r="R1303" s="71"/>
      <c r="S1303" s="71"/>
      <c r="T1303" s="71"/>
      <c r="U1303" s="71"/>
      <c r="V1303" s="15">
        <v>175</v>
      </c>
      <c r="W1303" s="15">
        <v>120.58</v>
      </c>
      <c r="X1303" s="71"/>
      <c r="Y1303" s="71"/>
      <c r="Z1303" s="71"/>
      <c r="AA1303" s="71"/>
      <c r="AC1303" s="71"/>
      <c r="AD1303" s="15">
        <v>61.21</v>
      </c>
      <c r="AE1303" s="15">
        <v>125</v>
      </c>
      <c r="AF1303" s="15">
        <v>132</v>
      </c>
      <c r="BE1303" s="71"/>
      <c r="BF1303" s="71"/>
      <c r="BG1303" s="15">
        <v>38</v>
      </c>
      <c r="BH1303" s="15">
        <v>57.01</v>
      </c>
      <c r="BI1303" s="71"/>
      <c r="BM1303" s="15">
        <v>21</v>
      </c>
      <c r="BN1303" s="15">
        <v>22</v>
      </c>
      <c r="BO1303" s="15">
        <v>24.11</v>
      </c>
      <c r="BP1303" s="15">
        <v>75</v>
      </c>
      <c r="BQ1303" s="71"/>
      <c r="BR1303" s="15">
        <v>130</v>
      </c>
      <c r="BS1303" s="15">
        <v>130</v>
      </c>
      <c r="BT1303" s="15">
        <v>104.67</v>
      </c>
      <c r="BV1303" s="15">
        <v>53.79</v>
      </c>
      <c r="BX1303" s="15">
        <v>28.01</v>
      </c>
      <c r="BY1303" s="15">
        <v>190.26</v>
      </c>
      <c r="BZ1303" s="15">
        <v>43.8</v>
      </c>
      <c r="CA1303" s="71"/>
      <c r="CD1303" s="71"/>
      <c r="CE1303" s="71"/>
      <c r="CF1303" s="71"/>
      <c r="CG1303" s="71"/>
      <c r="CH1303" s="15">
        <v>60</v>
      </c>
      <c r="CI1303" s="71"/>
      <c r="CM1303" s="15">
        <v>26</v>
      </c>
      <c r="CN1303" s="15">
        <v>28</v>
      </c>
      <c r="CO1303" s="15">
        <v>38.770000000000003</v>
      </c>
      <c r="CQ1303" s="71"/>
      <c r="CR1303" s="71"/>
      <c r="CS1303" s="75"/>
      <c r="CT1303" s="75"/>
    </row>
    <row r="1304" spans="1:98">
      <c r="A1304" s="71">
        <v>42679</v>
      </c>
      <c r="B1304" s="16">
        <v>145.07</v>
      </c>
      <c r="C1304" s="16">
        <v>147.31</v>
      </c>
      <c r="D1304" s="71"/>
      <c r="G1304" s="71"/>
      <c r="I1304" s="16">
        <v>124.5</v>
      </c>
      <c r="K1304" s="16">
        <v>118.75</v>
      </c>
      <c r="L1304" s="71"/>
      <c r="M1304" s="71"/>
      <c r="N1304" s="15">
        <v>181.06</v>
      </c>
      <c r="O1304" s="15">
        <v>213.05</v>
      </c>
      <c r="P1304" s="15">
        <v>50.06</v>
      </c>
      <c r="Q1304" s="15">
        <v>18.190000000000001</v>
      </c>
      <c r="R1304" s="71"/>
      <c r="S1304" s="71"/>
      <c r="T1304" s="71"/>
      <c r="U1304" s="71"/>
      <c r="V1304" s="15">
        <v>175</v>
      </c>
      <c r="W1304" s="15">
        <v>124.45</v>
      </c>
      <c r="X1304" s="71"/>
      <c r="Y1304" s="71"/>
      <c r="Z1304" s="71"/>
      <c r="AA1304" s="71"/>
      <c r="AC1304" s="71"/>
      <c r="AD1304" s="15">
        <v>55.6</v>
      </c>
      <c r="AE1304" s="15">
        <v>120</v>
      </c>
      <c r="AF1304" s="15">
        <v>130</v>
      </c>
      <c r="BE1304" s="71"/>
      <c r="BF1304" s="71"/>
      <c r="BG1304" s="15">
        <v>38.4</v>
      </c>
      <c r="BH1304" s="15">
        <v>58.47</v>
      </c>
      <c r="BI1304" s="71"/>
      <c r="BM1304" s="15">
        <v>17</v>
      </c>
      <c r="BO1304" s="15">
        <v>25.02</v>
      </c>
      <c r="BP1304" s="15">
        <v>76.81</v>
      </c>
      <c r="BQ1304" s="71"/>
      <c r="BR1304" s="15">
        <v>130</v>
      </c>
      <c r="BT1304" s="15">
        <v>106.88</v>
      </c>
      <c r="BW1304" s="15">
        <v>26</v>
      </c>
      <c r="BX1304" s="15">
        <v>28.44</v>
      </c>
      <c r="BZ1304" s="15">
        <v>43.11</v>
      </c>
      <c r="CA1304" s="71"/>
      <c r="CD1304" s="71"/>
      <c r="CE1304" s="71"/>
      <c r="CF1304" s="71"/>
      <c r="CG1304" s="71"/>
      <c r="CH1304" s="15">
        <v>54</v>
      </c>
      <c r="CI1304" s="71"/>
      <c r="CJ1304" s="15">
        <v>20</v>
      </c>
      <c r="CO1304" s="15">
        <v>39</v>
      </c>
      <c r="CP1304" s="15">
        <v>105</v>
      </c>
      <c r="CQ1304" s="71"/>
      <c r="CR1304" s="71"/>
      <c r="CS1304" s="75"/>
      <c r="CT1304" s="75"/>
    </row>
    <row r="1305" spans="1:98">
      <c r="A1305" s="71">
        <v>42686</v>
      </c>
      <c r="B1305" s="16">
        <v>143.94</v>
      </c>
      <c r="C1305" s="16">
        <v>143.1</v>
      </c>
      <c r="D1305" s="71"/>
      <c r="G1305" s="71"/>
      <c r="I1305" s="16">
        <v>123.83</v>
      </c>
      <c r="K1305" s="16">
        <v>123.5</v>
      </c>
      <c r="L1305" s="71"/>
      <c r="M1305" s="71"/>
      <c r="O1305" s="15">
        <v>210.39</v>
      </c>
      <c r="P1305" s="15">
        <v>52.81</v>
      </c>
      <c r="Q1305" s="15">
        <v>20</v>
      </c>
      <c r="R1305" s="71"/>
      <c r="S1305" s="71"/>
      <c r="T1305" s="71"/>
      <c r="U1305" s="71"/>
      <c r="V1305" s="15">
        <v>175</v>
      </c>
      <c r="W1305" s="15">
        <v>126.19</v>
      </c>
      <c r="X1305" s="71"/>
      <c r="Y1305" s="71"/>
      <c r="Z1305" s="71"/>
      <c r="AA1305" s="71"/>
      <c r="AC1305" s="71"/>
      <c r="AD1305" s="15">
        <v>50</v>
      </c>
      <c r="AE1305" s="15">
        <v>125</v>
      </c>
      <c r="AF1305" s="15">
        <v>131.69</v>
      </c>
      <c r="BD1305" s="15">
        <v>170</v>
      </c>
      <c r="BE1305" s="71"/>
      <c r="BF1305" s="71"/>
      <c r="BG1305" s="15">
        <v>38.29</v>
      </c>
      <c r="BH1305" s="15">
        <v>59.04</v>
      </c>
      <c r="BI1305" s="71"/>
      <c r="BM1305" s="15">
        <v>20.75</v>
      </c>
      <c r="BN1305" s="15">
        <v>22</v>
      </c>
      <c r="BO1305" s="15">
        <v>27.17</v>
      </c>
      <c r="BP1305" s="15">
        <v>77</v>
      </c>
      <c r="BQ1305" s="71"/>
      <c r="BR1305" s="15">
        <v>130</v>
      </c>
      <c r="BT1305" s="15">
        <v>110</v>
      </c>
      <c r="BV1305" s="15">
        <v>55</v>
      </c>
      <c r="BW1305" s="15">
        <v>26</v>
      </c>
      <c r="BX1305" s="15">
        <v>28.76</v>
      </c>
      <c r="BY1305" s="15">
        <v>187</v>
      </c>
      <c r="BZ1305" s="15">
        <v>43</v>
      </c>
      <c r="CA1305" s="71"/>
      <c r="CD1305" s="71"/>
      <c r="CE1305" s="71"/>
      <c r="CF1305" s="71"/>
      <c r="CG1305" s="71"/>
      <c r="CH1305" s="15">
        <v>60</v>
      </c>
      <c r="CI1305" s="71"/>
      <c r="CJ1305" s="15">
        <v>20.75</v>
      </c>
      <c r="CO1305" s="15">
        <v>41.5</v>
      </c>
      <c r="CQ1305" s="71"/>
      <c r="CR1305" s="71"/>
      <c r="CS1305" s="75"/>
      <c r="CT1305" s="75"/>
    </row>
    <row r="1306" spans="1:98">
      <c r="A1306" s="71">
        <v>42693</v>
      </c>
      <c r="B1306" s="16">
        <v>141.96</v>
      </c>
      <c r="C1306" s="16">
        <v>141.87</v>
      </c>
      <c r="D1306" s="71"/>
      <c r="G1306" s="71"/>
      <c r="I1306" s="16">
        <v>115.41</v>
      </c>
      <c r="K1306" s="16">
        <v>111.19</v>
      </c>
      <c r="L1306" s="71"/>
      <c r="M1306" s="71"/>
      <c r="N1306" s="15">
        <v>170.56</v>
      </c>
      <c r="O1306" s="15">
        <v>198.2</v>
      </c>
      <c r="P1306" s="15">
        <v>52.79</v>
      </c>
      <c r="Q1306" s="15">
        <v>18.57</v>
      </c>
      <c r="R1306" s="71"/>
      <c r="S1306" s="71"/>
      <c r="T1306" s="71"/>
      <c r="U1306" s="71"/>
      <c r="V1306" s="15">
        <v>174.35</v>
      </c>
      <c r="W1306" s="15">
        <v>130.07</v>
      </c>
      <c r="X1306" s="71"/>
      <c r="Y1306" s="71"/>
      <c r="Z1306" s="71"/>
      <c r="AA1306" s="71"/>
      <c r="AC1306" s="71"/>
      <c r="AE1306" s="15">
        <v>118.43</v>
      </c>
      <c r="AF1306" s="15">
        <v>130</v>
      </c>
      <c r="BE1306" s="71"/>
      <c r="BF1306" s="71"/>
      <c r="BG1306" s="15">
        <v>46.67</v>
      </c>
      <c r="BH1306" s="15">
        <v>61.6</v>
      </c>
      <c r="BI1306" s="71"/>
      <c r="BO1306" s="15">
        <v>30.87</v>
      </c>
      <c r="BQ1306" s="71"/>
      <c r="BR1306" s="15">
        <v>130</v>
      </c>
      <c r="BS1306" s="15">
        <v>130</v>
      </c>
      <c r="BT1306" s="15">
        <v>112</v>
      </c>
      <c r="BV1306" s="15">
        <v>52</v>
      </c>
      <c r="BW1306" s="15">
        <v>26</v>
      </c>
      <c r="BX1306" s="15">
        <v>29.78</v>
      </c>
      <c r="BY1306" s="15">
        <v>187</v>
      </c>
      <c r="BZ1306" s="15">
        <v>39.909999999999997</v>
      </c>
      <c r="CA1306" s="71"/>
      <c r="CD1306" s="71"/>
      <c r="CE1306" s="71"/>
      <c r="CF1306" s="71"/>
      <c r="CG1306" s="71"/>
      <c r="CI1306" s="71"/>
      <c r="CJ1306" s="15">
        <v>20.5</v>
      </c>
      <c r="CM1306" s="15">
        <v>27.7</v>
      </c>
      <c r="CN1306" s="15">
        <v>28.6</v>
      </c>
      <c r="CO1306" s="15">
        <v>37.32</v>
      </c>
      <c r="CP1306" s="15">
        <v>112.75</v>
      </c>
      <c r="CQ1306" s="71"/>
      <c r="CR1306" s="71"/>
      <c r="CS1306" s="75"/>
      <c r="CT1306" s="75"/>
    </row>
    <row r="1307" spans="1:98">
      <c r="A1307" s="71">
        <v>42700</v>
      </c>
      <c r="B1307" s="16">
        <v>141.79</v>
      </c>
      <c r="C1307" s="16">
        <v>141.22999999999999</v>
      </c>
      <c r="D1307" s="71"/>
      <c r="G1307" s="71"/>
      <c r="I1307" s="16">
        <v>106.4</v>
      </c>
      <c r="K1307" s="16">
        <v>110.83</v>
      </c>
      <c r="L1307" s="71"/>
      <c r="M1307" s="71"/>
      <c r="N1307" s="15">
        <v>181.17</v>
      </c>
      <c r="O1307" s="15">
        <v>186</v>
      </c>
      <c r="P1307" s="15">
        <v>52</v>
      </c>
      <c r="Q1307" s="15">
        <v>18</v>
      </c>
      <c r="R1307" s="71"/>
      <c r="S1307" s="71"/>
      <c r="T1307" s="71"/>
      <c r="U1307" s="71"/>
      <c r="V1307" s="15">
        <v>170</v>
      </c>
      <c r="W1307" s="15">
        <v>130</v>
      </c>
      <c r="X1307" s="71"/>
      <c r="Y1307" s="71"/>
      <c r="Z1307" s="71"/>
      <c r="AA1307" s="71"/>
      <c r="AC1307" s="71"/>
      <c r="AD1307" s="15">
        <v>60</v>
      </c>
      <c r="AF1307" s="15">
        <v>130</v>
      </c>
      <c r="BE1307" s="71"/>
      <c r="BF1307" s="71"/>
      <c r="BG1307" s="15">
        <v>48</v>
      </c>
      <c r="BH1307" s="15">
        <v>64</v>
      </c>
      <c r="BI1307" s="71"/>
      <c r="BN1307" s="15">
        <v>32</v>
      </c>
      <c r="BO1307" s="15">
        <v>34</v>
      </c>
      <c r="BP1307" s="15">
        <v>77</v>
      </c>
      <c r="BQ1307" s="71"/>
      <c r="BR1307" s="15">
        <v>130</v>
      </c>
      <c r="BT1307" s="15">
        <v>112</v>
      </c>
      <c r="BW1307" s="15">
        <v>26.91</v>
      </c>
      <c r="BX1307" s="15">
        <v>30.21</v>
      </c>
      <c r="BY1307" s="15">
        <v>183</v>
      </c>
      <c r="BZ1307" s="15">
        <v>36</v>
      </c>
      <c r="CA1307" s="71"/>
      <c r="CD1307" s="71"/>
      <c r="CE1307" s="71"/>
      <c r="CF1307" s="71"/>
      <c r="CG1307" s="71"/>
      <c r="CH1307" s="15">
        <v>62</v>
      </c>
      <c r="CI1307" s="71"/>
      <c r="CJ1307" s="15">
        <v>20</v>
      </c>
      <c r="CO1307" s="15">
        <v>34.5</v>
      </c>
      <c r="CP1307" s="15">
        <v>112</v>
      </c>
      <c r="CQ1307" s="71"/>
      <c r="CR1307" s="71"/>
      <c r="CS1307" s="75"/>
      <c r="CT1307" s="75"/>
    </row>
    <row r="1308" spans="1:98">
      <c r="A1308" s="71">
        <v>42707</v>
      </c>
      <c r="B1308" s="16">
        <v>136</v>
      </c>
      <c r="C1308" s="16">
        <v>133</v>
      </c>
      <c r="D1308" s="71"/>
      <c r="G1308" s="71"/>
      <c r="I1308" s="16">
        <v>110.01</v>
      </c>
      <c r="K1308" s="16">
        <v>108.79</v>
      </c>
      <c r="L1308" s="71"/>
      <c r="M1308" s="71"/>
      <c r="N1308" s="15">
        <v>189</v>
      </c>
      <c r="O1308" s="15">
        <v>184.69</v>
      </c>
      <c r="P1308" s="15">
        <v>52.58</v>
      </c>
      <c r="Q1308" s="15">
        <v>18.47</v>
      </c>
      <c r="R1308" s="71"/>
      <c r="S1308" s="71"/>
      <c r="T1308" s="71"/>
      <c r="U1308" s="71"/>
      <c r="V1308" s="15">
        <v>169.5</v>
      </c>
      <c r="W1308" s="15">
        <v>130.84</v>
      </c>
      <c r="X1308" s="71"/>
      <c r="Y1308" s="71"/>
      <c r="Z1308" s="71"/>
      <c r="AA1308" s="71"/>
      <c r="AC1308" s="71"/>
      <c r="AD1308" s="15">
        <v>60</v>
      </c>
      <c r="AE1308" s="15">
        <v>120</v>
      </c>
      <c r="AF1308" s="15">
        <v>130</v>
      </c>
      <c r="BE1308" s="71"/>
      <c r="BF1308" s="71"/>
      <c r="BG1308" s="15">
        <v>51</v>
      </c>
      <c r="BH1308" s="15">
        <v>61.59</v>
      </c>
      <c r="BI1308" s="71"/>
      <c r="BM1308" s="15">
        <v>17.78</v>
      </c>
      <c r="BN1308" s="15">
        <v>22</v>
      </c>
      <c r="BO1308" s="15">
        <v>34.6</v>
      </c>
      <c r="BQ1308" s="71"/>
      <c r="BR1308" s="15">
        <v>130</v>
      </c>
      <c r="BT1308" s="15">
        <v>114.91</v>
      </c>
      <c r="BW1308" s="15">
        <v>27</v>
      </c>
      <c r="BX1308" s="15">
        <v>30.29</v>
      </c>
      <c r="BZ1308" s="15">
        <v>38.53</v>
      </c>
      <c r="CA1308" s="71"/>
      <c r="CD1308" s="71"/>
      <c r="CE1308" s="71"/>
      <c r="CF1308" s="71"/>
      <c r="CG1308" s="71"/>
      <c r="CH1308" s="15">
        <v>59.89</v>
      </c>
      <c r="CI1308" s="71"/>
      <c r="CJ1308" s="15">
        <v>20</v>
      </c>
      <c r="CN1308" s="15">
        <v>31</v>
      </c>
      <c r="CO1308" s="15">
        <v>34.75</v>
      </c>
      <c r="CP1308" s="15">
        <v>122.67</v>
      </c>
      <c r="CQ1308" s="71"/>
      <c r="CR1308" s="71"/>
      <c r="CS1308" s="75"/>
      <c r="CT1308" s="75"/>
    </row>
    <row r="1309" spans="1:98">
      <c r="A1309" s="71">
        <v>42714</v>
      </c>
      <c r="B1309" s="16">
        <v>135.75</v>
      </c>
      <c r="C1309" s="16">
        <v>133.66999999999999</v>
      </c>
      <c r="D1309" s="71"/>
      <c r="G1309" s="71"/>
      <c r="I1309" s="16">
        <v>104.5</v>
      </c>
      <c r="K1309" s="16">
        <v>106.6</v>
      </c>
      <c r="L1309" s="71"/>
      <c r="M1309" s="71"/>
      <c r="N1309" s="15">
        <v>175</v>
      </c>
      <c r="O1309" s="15">
        <v>174.62</v>
      </c>
      <c r="P1309" s="15">
        <v>52.8</v>
      </c>
      <c r="Q1309" s="15">
        <v>18.25</v>
      </c>
      <c r="R1309" s="71"/>
      <c r="S1309" s="71"/>
      <c r="T1309" s="71"/>
      <c r="U1309" s="71"/>
      <c r="W1309" s="15">
        <v>131.33000000000001</v>
      </c>
      <c r="X1309" s="71"/>
      <c r="Y1309" s="71"/>
      <c r="Z1309" s="71"/>
      <c r="AA1309" s="71"/>
      <c r="AC1309" s="71"/>
      <c r="AD1309" s="15">
        <v>60</v>
      </c>
      <c r="AE1309" s="15">
        <v>120</v>
      </c>
      <c r="AF1309" s="15">
        <v>130</v>
      </c>
      <c r="BE1309" s="71"/>
      <c r="BF1309" s="71"/>
      <c r="BG1309" s="15">
        <v>51</v>
      </c>
      <c r="BH1309" s="15">
        <v>59.93</v>
      </c>
      <c r="BI1309" s="71"/>
      <c r="BM1309" s="15">
        <v>20</v>
      </c>
      <c r="BN1309" s="15">
        <v>22</v>
      </c>
      <c r="BO1309" s="15">
        <v>34.97</v>
      </c>
      <c r="BQ1309" s="71"/>
      <c r="BT1309" s="15">
        <v>123.39</v>
      </c>
      <c r="BW1309" s="15">
        <v>28</v>
      </c>
      <c r="BX1309" s="15">
        <v>30.11</v>
      </c>
      <c r="BY1309" s="15">
        <v>180</v>
      </c>
      <c r="BZ1309" s="15">
        <v>37.58</v>
      </c>
      <c r="CA1309" s="71"/>
      <c r="CD1309" s="71"/>
      <c r="CE1309" s="71"/>
      <c r="CF1309" s="71"/>
      <c r="CG1309" s="71"/>
      <c r="CH1309" s="15">
        <v>60.68</v>
      </c>
      <c r="CI1309" s="71"/>
      <c r="CJ1309" s="15">
        <v>21</v>
      </c>
      <c r="CQ1309" s="71"/>
      <c r="CR1309" s="71"/>
      <c r="CS1309" s="75"/>
      <c r="CT1309" s="75"/>
    </row>
    <row r="1310" spans="1:98">
      <c r="A1310" s="71">
        <v>42721</v>
      </c>
      <c r="B1310" s="16">
        <v>141.18</v>
      </c>
      <c r="C1310" s="16">
        <v>139.09</v>
      </c>
      <c r="D1310" s="71"/>
      <c r="G1310" s="71"/>
      <c r="I1310" s="16">
        <v>104.81</v>
      </c>
      <c r="K1310" s="16">
        <v>104.5</v>
      </c>
      <c r="L1310" s="71"/>
      <c r="M1310" s="71"/>
      <c r="N1310" s="15">
        <v>181</v>
      </c>
      <c r="O1310" s="15">
        <v>168.4</v>
      </c>
      <c r="P1310" s="15">
        <v>52.4</v>
      </c>
      <c r="Q1310" s="15">
        <v>18.649999999999999</v>
      </c>
      <c r="R1310" s="71"/>
      <c r="S1310" s="71"/>
      <c r="T1310" s="71"/>
      <c r="U1310" s="71"/>
      <c r="V1310" s="15">
        <v>160</v>
      </c>
      <c r="W1310" s="15">
        <v>133.69</v>
      </c>
      <c r="X1310" s="71"/>
      <c r="Y1310" s="71"/>
      <c r="Z1310" s="71"/>
      <c r="AA1310" s="71"/>
      <c r="AC1310" s="71"/>
      <c r="AD1310" s="15">
        <v>59.43</v>
      </c>
      <c r="AF1310" s="15">
        <v>129</v>
      </c>
      <c r="BE1310" s="71"/>
      <c r="BF1310" s="71"/>
      <c r="BG1310" s="15">
        <v>48</v>
      </c>
      <c r="BH1310" s="15">
        <v>59.71</v>
      </c>
      <c r="BI1310" s="71"/>
      <c r="BM1310" s="15">
        <v>16</v>
      </c>
      <c r="BO1310" s="15">
        <v>35.130000000000003</v>
      </c>
      <c r="BQ1310" s="71"/>
      <c r="BR1310" s="15">
        <v>130</v>
      </c>
      <c r="BS1310" s="15">
        <v>102.5</v>
      </c>
      <c r="BT1310" s="15">
        <v>125</v>
      </c>
      <c r="BX1310" s="15">
        <v>29.89</v>
      </c>
      <c r="BY1310" s="15">
        <v>179</v>
      </c>
      <c r="BZ1310" s="15">
        <v>40</v>
      </c>
      <c r="CA1310" s="71"/>
      <c r="CD1310" s="71"/>
      <c r="CE1310" s="71"/>
      <c r="CF1310" s="71"/>
      <c r="CG1310" s="71"/>
      <c r="CI1310" s="71"/>
      <c r="CJ1310" s="15">
        <v>20</v>
      </c>
      <c r="CN1310" s="15">
        <v>29</v>
      </c>
      <c r="CQ1310" s="71"/>
      <c r="CR1310" s="71"/>
      <c r="CS1310" s="75"/>
      <c r="CT1310" s="75"/>
    </row>
    <row r="1311" spans="1:98">
      <c r="A1311" s="71">
        <v>42728</v>
      </c>
      <c r="B1311" s="16">
        <v>135.75</v>
      </c>
      <c r="C1311" s="16">
        <v>133.66999999999999</v>
      </c>
      <c r="D1311" s="71"/>
      <c r="G1311" s="71"/>
      <c r="I1311" s="16">
        <v>107.2</v>
      </c>
      <c r="K1311" s="16">
        <v>107</v>
      </c>
      <c r="L1311" s="71"/>
      <c r="M1311" s="71"/>
      <c r="N1311" s="15">
        <v>178.67</v>
      </c>
      <c r="O1311" s="15">
        <v>165</v>
      </c>
      <c r="P1311" s="15">
        <v>52</v>
      </c>
      <c r="Q1311" s="15">
        <v>18.21</v>
      </c>
      <c r="R1311" s="71"/>
      <c r="S1311" s="71"/>
      <c r="T1311" s="71"/>
      <c r="U1311" s="71"/>
      <c r="V1311" s="15">
        <v>160</v>
      </c>
      <c r="W1311" s="15">
        <v>134.56</v>
      </c>
      <c r="X1311" s="71"/>
      <c r="Y1311" s="71"/>
      <c r="Z1311" s="71"/>
      <c r="AA1311" s="71"/>
      <c r="AC1311" s="71"/>
      <c r="AD1311" s="15">
        <v>60</v>
      </c>
      <c r="BE1311" s="71"/>
      <c r="BF1311" s="71"/>
      <c r="BH1311" s="15">
        <v>55.49</v>
      </c>
      <c r="BI1311" s="71"/>
      <c r="BO1311" s="15">
        <v>33.22</v>
      </c>
      <c r="BP1311" s="15">
        <v>83.82</v>
      </c>
      <c r="BQ1311" s="71"/>
      <c r="BS1311" s="15">
        <v>130</v>
      </c>
      <c r="BT1311" s="15">
        <v>125</v>
      </c>
      <c r="BV1311" s="15">
        <v>53</v>
      </c>
      <c r="BW1311" s="15">
        <v>27.27</v>
      </c>
      <c r="BX1311" s="15">
        <v>29.64</v>
      </c>
      <c r="BY1311" s="15">
        <v>179.58</v>
      </c>
      <c r="BZ1311" s="15">
        <v>36.69</v>
      </c>
      <c r="CA1311" s="71"/>
      <c r="CD1311" s="71"/>
      <c r="CE1311" s="71"/>
      <c r="CF1311" s="71"/>
      <c r="CG1311" s="71"/>
      <c r="CH1311" s="15">
        <v>50.63</v>
      </c>
      <c r="CI1311" s="71"/>
      <c r="CJ1311" s="15">
        <v>21</v>
      </c>
      <c r="CO1311" s="15">
        <v>31.5</v>
      </c>
      <c r="CP1311" s="15">
        <v>128</v>
      </c>
      <c r="CQ1311" s="71"/>
      <c r="CR1311" s="71"/>
      <c r="CS1311" s="75"/>
      <c r="CT1311" s="75"/>
    </row>
    <row r="1312" spans="1:98">
      <c r="A1312" s="71">
        <v>42735</v>
      </c>
      <c r="B1312" s="16">
        <v>124</v>
      </c>
      <c r="C1312" s="16">
        <v>124.2</v>
      </c>
      <c r="D1312" s="71"/>
      <c r="G1312" s="71"/>
      <c r="I1312" s="16">
        <v>103</v>
      </c>
      <c r="K1312" s="16">
        <v>104.5</v>
      </c>
      <c r="L1312" s="71"/>
      <c r="M1312" s="71"/>
      <c r="P1312" s="15">
        <v>54.13</v>
      </c>
      <c r="Q1312" s="15">
        <v>18.28</v>
      </c>
      <c r="R1312" s="71"/>
      <c r="S1312" s="71"/>
      <c r="T1312" s="71"/>
      <c r="U1312" s="71"/>
      <c r="W1312" s="15">
        <v>134.38</v>
      </c>
      <c r="X1312" s="71"/>
      <c r="Y1312" s="71"/>
      <c r="Z1312" s="71"/>
      <c r="AA1312" s="71"/>
      <c r="AC1312" s="71"/>
      <c r="BD1312" s="15">
        <v>168</v>
      </c>
      <c r="BE1312" s="71"/>
      <c r="BF1312" s="71"/>
      <c r="BH1312" s="15">
        <v>56.24</v>
      </c>
      <c r="BI1312" s="71"/>
      <c r="BM1312" s="15">
        <v>17</v>
      </c>
      <c r="BN1312" s="15">
        <v>24.21</v>
      </c>
      <c r="BO1312" s="15">
        <v>34.020000000000003</v>
      </c>
      <c r="BP1312" s="15">
        <v>86.31</v>
      </c>
      <c r="BQ1312" s="71"/>
      <c r="BS1312" s="15">
        <v>127.2</v>
      </c>
      <c r="BT1312" s="15">
        <v>129.28</v>
      </c>
      <c r="BW1312" s="15">
        <v>28</v>
      </c>
      <c r="BX1312" s="15">
        <v>30.11</v>
      </c>
      <c r="BY1312" s="15">
        <v>152.72999999999999</v>
      </c>
      <c r="BZ1312" s="15">
        <v>37.700000000000003</v>
      </c>
      <c r="CA1312" s="71"/>
      <c r="CD1312" s="71"/>
      <c r="CE1312" s="71"/>
      <c r="CF1312" s="71"/>
      <c r="CG1312" s="71"/>
      <c r="CH1312" s="15">
        <v>50.5</v>
      </c>
      <c r="CI1312" s="71"/>
      <c r="CJ1312" s="15">
        <v>16.809999999999999</v>
      </c>
      <c r="CN1312" s="15">
        <v>29</v>
      </c>
      <c r="CO1312" s="15">
        <v>35</v>
      </c>
      <c r="CP1312" s="15">
        <v>125.5</v>
      </c>
      <c r="CQ1312" s="71"/>
      <c r="CR1312" s="71"/>
      <c r="CS1312" s="75"/>
      <c r="CT1312" s="75"/>
    </row>
    <row r="1313" spans="1:98">
      <c r="A1313" s="71">
        <v>42742</v>
      </c>
      <c r="B1313" s="16">
        <v>122.38</v>
      </c>
      <c r="C1313" s="16">
        <v>121.33</v>
      </c>
      <c r="D1313" s="71"/>
      <c r="G1313" s="71"/>
      <c r="I1313" s="16">
        <v>101.25</v>
      </c>
      <c r="K1313" s="16">
        <v>101.25</v>
      </c>
      <c r="L1313" s="71"/>
      <c r="M1313" s="71"/>
      <c r="N1313" s="15">
        <v>177.58</v>
      </c>
      <c r="O1313" s="15">
        <v>165</v>
      </c>
      <c r="P1313" s="15">
        <v>50</v>
      </c>
      <c r="Q1313" s="15">
        <v>17.75</v>
      </c>
      <c r="R1313" s="71"/>
      <c r="S1313" s="71"/>
      <c r="T1313" s="71"/>
      <c r="U1313" s="71"/>
      <c r="V1313" s="15">
        <v>158.33000000000001</v>
      </c>
      <c r="W1313" s="15">
        <v>134.72999999999999</v>
      </c>
      <c r="X1313" s="71"/>
      <c r="Y1313" s="71"/>
      <c r="Z1313" s="71"/>
      <c r="AA1313" s="71"/>
      <c r="AC1313" s="71"/>
      <c r="AD1313" s="15">
        <v>60</v>
      </c>
      <c r="AF1313" s="15">
        <v>113</v>
      </c>
      <c r="BE1313" s="71"/>
      <c r="BF1313" s="71"/>
      <c r="BH1313" s="15">
        <v>49.94</v>
      </c>
      <c r="BI1313" s="71"/>
      <c r="BM1313" s="15">
        <v>18.329999999999998</v>
      </c>
      <c r="BO1313" s="15">
        <v>31.08</v>
      </c>
      <c r="BP1313" s="15">
        <v>83</v>
      </c>
      <c r="BQ1313" s="71"/>
      <c r="BS1313" s="15">
        <v>127</v>
      </c>
      <c r="BT1313" s="15">
        <v>129.32</v>
      </c>
      <c r="BW1313" s="15">
        <v>28</v>
      </c>
      <c r="BX1313" s="15">
        <v>29.4</v>
      </c>
      <c r="BY1313" s="15">
        <v>180</v>
      </c>
      <c r="BZ1313" s="15">
        <v>35.869999999999997</v>
      </c>
      <c r="CA1313" s="71"/>
      <c r="CD1313" s="71"/>
      <c r="CE1313" s="71"/>
      <c r="CF1313" s="71"/>
      <c r="CG1313" s="71"/>
      <c r="CH1313" s="15">
        <v>44.25</v>
      </c>
      <c r="CI1313" s="71"/>
      <c r="CJ1313" s="15">
        <v>16.82</v>
      </c>
      <c r="CO1313" s="15">
        <v>35</v>
      </c>
      <c r="CP1313" s="15">
        <v>130.80000000000001</v>
      </c>
      <c r="CQ1313" s="71"/>
      <c r="CR1313" s="71"/>
      <c r="CS1313" s="75"/>
      <c r="CT1313" s="75"/>
    </row>
    <row r="1314" spans="1:98">
      <c r="A1314" s="71">
        <v>42749</v>
      </c>
      <c r="B1314" s="16">
        <v>121.66</v>
      </c>
      <c r="C1314" s="16">
        <v>119.88</v>
      </c>
      <c r="D1314" s="71"/>
      <c r="G1314" s="71"/>
      <c r="I1314" s="16">
        <v>98.6</v>
      </c>
      <c r="K1314" s="16">
        <v>98.6</v>
      </c>
      <c r="L1314" s="71"/>
      <c r="M1314" s="71"/>
      <c r="N1314" s="15">
        <v>176.4</v>
      </c>
      <c r="O1314" s="15">
        <v>161</v>
      </c>
      <c r="P1314" s="15">
        <v>49</v>
      </c>
      <c r="Q1314" s="15">
        <v>18.3</v>
      </c>
      <c r="R1314" s="71"/>
      <c r="S1314" s="71"/>
      <c r="T1314" s="71"/>
      <c r="U1314" s="71"/>
      <c r="V1314" s="15">
        <v>155</v>
      </c>
      <c r="W1314" s="15">
        <v>135.5</v>
      </c>
      <c r="X1314" s="71"/>
      <c r="Y1314" s="71"/>
      <c r="Z1314" s="71"/>
      <c r="AA1314" s="71"/>
      <c r="AC1314" s="71"/>
      <c r="BE1314" s="71"/>
      <c r="BF1314" s="71"/>
      <c r="BG1314" s="15">
        <v>51</v>
      </c>
      <c r="BH1314" s="15">
        <v>46.4</v>
      </c>
      <c r="BI1314" s="71"/>
      <c r="BM1314" s="15">
        <v>17</v>
      </c>
      <c r="BO1314" s="15">
        <v>25.2</v>
      </c>
      <c r="BQ1314" s="71"/>
      <c r="BR1314" s="15">
        <v>130</v>
      </c>
      <c r="BT1314" s="15">
        <v>131.69999999999999</v>
      </c>
      <c r="BW1314" s="15">
        <v>28</v>
      </c>
      <c r="BX1314" s="15">
        <v>28.2</v>
      </c>
      <c r="BZ1314" s="15">
        <v>38</v>
      </c>
      <c r="CA1314" s="71"/>
      <c r="CD1314" s="71"/>
      <c r="CE1314" s="71"/>
      <c r="CF1314" s="71"/>
      <c r="CG1314" s="71"/>
      <c r="CH1314" s="15">
        <v>44.2</v>
      </c>
      <c r="CI1314" s="71"/>
      <c r="CJ1314" s="15">
        <v>21</v>
      </c>
      <c r="CM1314" s="15">
        <v>31</v>
      </c>
      <c r="CP1314" s="15">
        <v>129.69999999999999</v>
      </c>
      <c r="CQ1314" s="71"/>
      <c r="CR1314" s="71"/>
      <c r="CS1314" s="75"/>
      <c r="CT1314" s="75"/>
    </row>
    <row r="1315" spans="1:98">
      <c r="A1315" s="71">
        <v>42756</v>
      </c>
      <c r="B1315" s="16">
        <v>121.53</v>
      </c>
      <c r="C1315" s="16">
        <v>119.7</v>
      </c>
      <c r="D1315" s="71"/>
      <c r="G1315" s="71"/>
      <c r="I1315" s="16">
        <v>95.5</v>
      </c>
      <c r="K1315" s="16">
        <v>97.69</v>
      </c>
      <c r="L1315" s="71"/>
      <c r="M1315" s="71"/>
      <c r="N1315" s="15">
        <v>175.63</v>
      </c>
      <c r="O1315" s="15">
        <v>164.17</v>
      </c>
      <c r="Q1315" s="15">
        <v>18.440000000000001</v>
      </c>
      <c r="R1315" s="71"/>
      <c r="S1315" s="71"/>
      <c r="T1315" s="71"/>
      <c r="U1315" s="71"/>
      <c r="V1315" s="15">
        <v>155</v>
      </c>
      <c r="W1315" s="15">
        <v>135.88</v>
      </c>
      <c r="X1315" s="71"/>
      <c r="Y1315" s="71"/>
      <c r="Z1315" s="71"/>
      <c r="AA1315" s="71"/>
      <c r="AC1315" s="71"/>
      <c r="AD1315" s="15">
        <v>58.18</v>
      </c>
      <c r="AE1315" s="15">
        <v>107</v>
      </c>
      <c r="AF1315" s="15">
        <v>124</v>
      </c>
      <c r="BD1315" s="15">
        <v>160</v>
      </c>
      <c r="BE1315" s="71"/>
      <c r="BF1315" s="71"/>
      <c r="BG1315" s="15">
        <v>51.65</v>
      </c>
      <c r="BH1315" s="15">
        <v>46.17</v>
      </c>
      <c r="BI1315" s="71"/>
      <c r="BM1315" s="15">
        <v>17.59</v>
      </c>
      <c r="BN1315" s="15">
        <v>22</v>
      </c>
      <c r="BO1315" s="15">
        <v>25.07</v>
      </c>
      <c r="BP1315" s="15">
        <v>85</v>
      </c>
      <c r="BQ1315" s="71"/>
      <c r="BR1315" s="15">
        <v>130</v>
      </c>
      <c r="BT1315" s="15">
        <v>130</v>
      </c>
      <c r="BW1315" s="15">
        <v>26.57</v>
      </c>
      <c r="BX1315" s="15">
        <v>28.3</v>
      </c>
      <c r="BY1315" s="15">
        <v>180</v>
      </c>
      <c r="BZ1315" s="15">
        <v>35.799999999999997</v>
      </c>
      <c r="CA1315" s="71"/>
      <c r="CD1315" s="71"/>
      <c r="CE1315" s="71"/>
      <c r="CF1315" s="71"/>
      <c r="CG1315" s="71"/>
      <c r="CH1315" s="15">
        <v>41</v>
      </c>
      <c r="CI1315" s="71"/>
      <c r="CJ1315" s="15">
        <v>19</v>
      </c>
      <c r="CN1315" s="15">
        <v>28</v>
      </c>
      <c r="CP1315" s="15">
        <v>129.9</v>
      </c>
      <c r="CQ1315" s="71"/>
      <c r="CR1315" s="71"/>
      <c r="CS1315" s="75"/>
      <c r="CT1315" s="75"/>
    </row>
    <row r="1316" spans="1:98">
      <c r="A1316" s="71">
        <v>42763</v>
      </c>
      <c r="B1316" s="16">
        <v>119.65</v>
      </c>
      <c r="C1316" s="16">
        <v>118.48</v>
      </c>
      <c r="D1316" s="71"/>
      <c r="G1316" s="71"/>
      <c r="I1316" s="16">
        <v>102.82</v>
      </c>
      <c r="K1316" s="16">
        <v>101.68</v>
      </c>
      <c r="L1316" s="71"/>
      <c r="M1316" s="71"/>
      <c r="N1316" s="15">
        <v>178.78</v>
      </c>
      <c r="O1316" s="15">
        <v>162</v>
      </c>
      <c r="P1316" s="15">
        <v>51.83</v>
      </c>
      <c r="Q1316" s="15">
        <v>18.670000000000002</v>
      </c>
      <c r="R1316" s="71"/>
      <c r="S1316" s="71"/>
      <c r="T1316" s="71"/>
      <c r="U1316" s="71"/>
      <c r="W1316" s="15">
        <v>134.68</v>
      </c>
      <c r="X1316" s="71"/>
      <c r="Y1316" s="71"/>
      <c r="Z1316" s="71"/>
      <c r="AA1316" s="71"/>
      <c r="AC1316" s="71"/>
      <c r="AE1316" s="15">
        <v>109</v>
      </c>
      <c r="AF1316" s="15">
        <v>121.8</v>
      </c>
      <c r="BD1316" s="15">
        <v>150</v>
      </c>
      <c r="BE1316" s="71"/>
      <c r="BF1316" s="71"/>
      <c r="BG1316" s="15">
        <v>50</v>
      </c>
      <c r="BH1316" s="15">
        <v>47</v>
      </c>
      <c r="BI1316" s="71"/>
      <c r="BM1316" s="15">
        <v>19.11</v>
      </c>
      <c r="BN1316" s="15">
        <v>22</v>
      </c>
      <c r="BO1316" s="15">
        <v>25.08</v>
      </c>
      <c r="BQ1316" s="71"/>
      <c r="BR1316" s="15">
        <v>130</v>
      </c>
      <c r="BT1316" s="15">
        <v>129.94</v>
      </c>
      <c r="BW1316" s="15">
        <v>28</v>
      </c>
      <c r="BX1316" s="15">
        <v>27.74</v>
      </c>
      <c r="BY1316" s="15">
        <v>127.33</v>
      </c>
      <c r="BZ1316" s="15">
        <v>37.92</v>
      </c>
      <c r="CA1316" s="71"/>
      <c r="CD1316" s="71"/>
      <c r="CE1316" s="71"/>
      <c r="CF1316" s="71"/>
      <c r="CG1316" s="71"/>
      <c r="CH1316" s="15">
        <v>39.700000000000003</v>
      </c>
      <c r="CI1316" s="71"/>
      <c r="CJ1316" s="15">
        <v>19</v>
      </c>
      <c r="CN1316" s="15">
        <v>27.75</v>
      </c>
      <c r="CP1316" s="15">
        <v>129</v>
      </c>
      <c r="CQ1316" s="71"/>
      <c r="CR1316" s="71"/>
      <c r="CS1316" s="75"/>
      <c r="CT1316" s="75"/>
    </row>
    <row r="1317" spans="1:98">
      <c r="A1317" s="71">
        <v>42770</v>
      </c>
      <c r="B1317" s="16">
        <v>117.7</v>
      </c>
      <c r="C1317" s="16">
        <v>117.66</v>
      </c>
      <c r="D1317" s="71"/>
      <c r="G1317" s="71"/>
      <c r="I1317" s="16">
        <v>100.5</v>
      </c>
      <c r="K1317" s="16">
        <v>100.5</v>
      </c>
      <c r="L1317" s="71"/>
      <c r="M1317" s="71"/>
      <c r="N1317" s="15">
        <v>178.11</v>
      </c>
      <c r="O1317" s="15">
        <v>165</v>
      </c>
      <c r="P1317" s="15">
        <v>47.74</v>
      </c>
      <c r="Q1317" s="15">
        <v>17.78</v>
      </c>
      <c r="R1317" s="71"/>
      <c r="S1317" s="71"/>
      <c r="T1317" s="71"/>
      <c r="U1317" s="71"/>
      <c r="V1317" s="15">
        <v>165</v>
      </c>
      <c r="W1317" s="15">
        <v>135.86000000000001</v>
      </c>
      <c r="X1317" s="71"/>
      <c r="Y1317" s="71"/>
      <c r="Z1317" s="71"/>
      <c r="AA1317" s="71"/>
      <c r="AC1317" s="71"/>
      <c r="AD1317" s="15">
        <v>60</v>
      </c>
      <c r="AE1317" s="15">
        <v>107.5</v>
      </c>
      <c r="AF1317" s="15">
        <v>120.5</v>
      </c>
      <c r="BD1317" s="15">
        <v>150</v>
      </c>
      <c r="BE1317" s="71"/>
      <c r="BF1317" s="71"/>
      <c r="BG1317" s="15">
        <v>50</v>
      </c>
      <c r="BH1317" s="15">
        <v>44.43</v>
      </c>
      <c r="BI1317" s="71"/>
      <c r="BN1317" s="15">
        <v>23</v>
      </c>
      <c r="BO1317" s="15">
        <v>25.32</v>
      </c>
      <c r="BP1317" s="15">
        <v>88</v>
      </c>
      <c r="BQ1317" s="71"/>
      <c r="BS1317" s="15">
        <v>163</v>
      </c>
      <c r="BT1317" s="15">
        <v>131.38</v>
      </c>
      <c r="BV1317" s="15">
        <v>55</v>
      </c>
      <c r="BX1317" s="15">
        <v>27.32</v>
      </c>
      <c r="CA1317" s="71"/>
      <c r="CD1317" s="71"/>
      <c r="CE1317" s="71"/>
      <c r="CF1317" s="71"/>
      <c r="CG1317" s="71"/>
      <c r="CH1317" s="15">
        <v>40</v>
      </c>
      <c r="CI1317" s="71"/>
      <c r="CN1317" s="15">
        <v>27</v>
      </c>
      <c r="CQ1317" s="71"/>
      <c r="CR1317" s="71"/>
      <c r="CS1317" s="75"/>
      <c r="CT1317" s="75"/>
    </row>
    <row r="1318" spans="1:98">
      <c r="A1318" s="71">
        <v>42777</v>
      </c>
      <c r="B1318" s="16">
        <v>117.7</v>
      </c>
      <c r="C1318" s="16">
        <v>117.66</v>
      </c>
      <c r="D1318" s="71"/>
      <c r="G1318" s="71"/>
      <c r="I1318" s="16">
        <v>100.5</v>
      </c>
      <c r="K1318" s="16">
        <v>100.5</v>
      </c>
      <c r="L1318" s="71"/>
      <c r="M1318" s="71"/>
      <c r="N1318" s="15">
        <v>178</v>
      </c>
      <c r="O1318" s="15">
        <v>158.54</v>
      </c>
      <c r="P1318" s="15">
        <v>46.88</v>
      </c>
      <c r="Q1318" s="15">
        <v>19.010000000000002</v>
      </c>
      <c r="R1318" s="71"/>
      <c r="S1318" s="71"/>
      <c r="T1318" s="71"/>
      <c r="U1318" s="71"/>
      <c r="V1318" s="15">
        <v>155</v>
      </c>
      <c r="W1318" s="15">
        <v>134.80000000000001</v>
      </c>
      <c r="X1318" s="71"/>
      <c r="Y1318" s="71"/>
      <c r="Z1318" s="71"/>
      <c r="AA1318" s="71"/>
      <c r="AC1318" s="71"/>
      <c r="AE1318" s="15">
        <v>107.5</v>
      </c>
      <c r="AF1318" s="15">
        <v>120.5</v>
      </c>
      <c r="BD1318" s="15">
        <v>160</v>
      </c>
      <c r="BE1318" s="71"/>
      <c r="BF1318" s="71"/>
      <c r="BH1318" s="15">
        <v>46</v>
      </c>
      <c r="BI1318" s="71"/>
      <c r="BO1318" s="15">
        <v>25.23</v>
      </c>
      <c r="BQ1318" s="71"/>
      <c r="BX1318" s="15">
        <v>27.36</v>
      </c>
      <c r="CA1318" s="71"/>
      <c r="CD1318" s="71"/>
      <c r="CE1318" s="71"/>
      <c r="CF1318" s="71"/>
      <c r="CG1318" s="71"/>
      <c r="CI1318" s="71"/>
      <c r="CJ1318" s="15">
        <v>21</v>
      </c>
      <c r="CN1318" s="15">
        <v>27.82</v>
      </c>
      <c r="CP1318" s="15">
        <v>130</v>
      </c>
      <c r="CQ1318" s="71"/>
      <c r="CR1318" s="71"/>
      <c r="CS1318" s="75"/>
      <c r="CT1318" s="75"/>
    </row>
    <row r="1319" spans="1:98">
      <c r="A1319" s="71">
        <v>42784</v>
      </c>
      <c r="B1319" s="16">
        <v>117.7</v>
      </c>
      <c r="C1319" s="16">
        <v>117.66</v>
      </c>
      <c r="D1319" s="71"/>
      <c r="G1319" s="71"/>
      <c r="I1319" s="16">
        <v>99.35</v>
      </c>
      <c r="K1319" s="16">
        <v>99.43</v>
      </c>
      <c r="L1319" s="71"/>
      <c r="M1319" s="71"/>
      <c r="N1319" s="15">
        <v>182</v>
      </c>
      <c r="O1319" s="15">
        <v>158</v>
      </c>
      <c r="P1319" s="15">
        <v>45.29</v>
      </c>
      <c r="Q1319" s="15">
        <v>21.23</v>
      </c>
      <c r="R1319" s="71"/>
      <c r="S1319" s="71"/>
      <c r="T1319" s="71"/>
      <c r="U1319" s="71"/>
      <c r="V1319" s="15">
        <v>152.66999999999999</v>
      </c>
      <c r="W1319" s="15">
        <v>134.16</v>
      </c>
      <c r="X1319" s="71"/>
      <c r="Y1319" s="71"/>
      <c r="Z1319" s="71"/>
      <c r="AA1319" s="71"/>
      <c r="AC1319" s="71"/>
      <c r="AD1319" s="15">
        <v>67</v>
      </c>
      <c r="AF1319" s="15">
        <v>122</v>
      </c>
      <c r="BD1319" s="15">
        <v>154.6</v>
      </c>
      <c r="BE1319" s="71"/>
      <c r="BF1319" s="71"/>
      <c r="BG1319" s="15">
        <v>50</v>
      </c>
      <c r="BH1319" s="15">
        <v>45.36</v>
      </c>
      <c r="BI1319" s="71"/>
      <c r="BM1319" s="15">
        <v>20.14</v>
      </c>
      <c r="BO1319" s="15">
        <v>25.73</v>
      </c>
      <c r="BP1319" s="15">
        <v>89</v>
      </c>
      <c r="BQ1319" s="71"/>
      <c r="BS1319" s="15">
        <v>128</v>
      </c>
      <c r="BT1319" s="15">
        <v>129.65</v>
      </c>
      <c r="BW1319" s="15">
        <v>27</v>
      </c>
      <c r="BX1319" s="15">
        <v>29.42</v>
      </c>
      <c r="BY1319" s="15">
        <v>111.63</v>
      </c>
      <c r="BZ1319" s="15">
        <v>36.72</v>
      </c>
      <c r="CA1319" s="71"/>
      <c r="CD1319" s="71"/>
      <c r="CE1319" s="71"/>
      <c r="CF1319" s="71"/>
      <c r="CG1319" s="71"/>
      <c r="CH1319" s="15">
        <v>43</v>
      </c>
      <c r="CI1319" s="71"/>
      <c r="CJ1319" s="15">
        <v>20</v>
      </c>
      <c r="CM1319" s="15">
        <v>24.85</v>
      </c>
      <c r="CO1319" s="15">
        <v>30</v>
      </c>
      <c r="CP1319" s="15">
        <v>129</v>
      </c>
      <c r="CQ1319" s="71"/>
      <c r="CR1319" s="71"/>
      <c r="CS1319" s="75"/>
      <c r="CT1319" s="75"/>
    </row>
    <row r="1320" spans="1:98">
      <c r="A1320" s="71">
        <v>42791</v>
      </c>
      <c r="B1320" s="16">
        <v>118.49</v>
      </c>
      <c r="C1320" s="16">
        <v>117</v>
      </c>
      <c r="D1320" s="71"/>
      <c r="G1320" s="71"/>
      <c r="I1320" s="16">
        <v>99.9</v>
      </c>
      <c r="K1320" s="16">
        <v>100.9</v>
      </c>
      <c r="L1320" s="71"/>
      <c r="M1320" s="71"/>
      <c r="N1320" s="15">
        <v>178.88</v>
      </c>
      <c r="O1320" s="15">
        <v>160.38</v>
      </c>
      <c r="P1320" s="15">
        <v>47</v>
      </c>
      <c r="Q1320" s="15">
        <v>20.85</v>
      </c>
      <c r="R1320" s="71"/>
      <c r="S1320" s="71"/>
      <c r="T1320" s="71"/>
      <c r="U1320" s="71"/>
      <c r="W1320" s="15">
        <v>134.1</v>
      </c>
      <c r="X1320" s="71"/>
      <c r="Y1320" s="71"/>
      <c r="Z1320" s="71"/>
      <c r="AA1320" s="71"/>
      <c r="AC1320" s="71"/>
      <c r="AE1320" s="15">
        <v>106</v>
      </c>
      <c r="AF1320" s="15">
        <v>121.35</v>
      </c>
      <c r="BD1320" s="15">
        <v>160</v>
      </c>
      <c r="BE1320" s="71"/>
      <c r="BF1320" s="71"/>
      <c r="BH1320" s="15">
        <v>46.61</v>
      </c>
      <c r="BI1320" s="71"/>
      <c r="BM1320" s="15">
        <v>24</v>
      </c>
      <c r="BO1320" s="15">
        <v>25.49</v>
      </c>
      <c r="BP1320" s="15">
        <v>89.49</v>
      </c>
      <c r="BQ1320" s="71"/>
      <c r="BR1320" s="15">
        <v>130</v>
      </c>
      <c r="BT1320" s="15">
        <v>128.79</v>
      </c>
      <c r="BW1320" s="15">
        <v>29</v>
      </c>
      <c r="BX1320" s="15">
        <v>33.58</v>
      </c>
      <c r="BZ1320" s="15">
        <v>34.67</v>
      </c>
      <c r="CA1320" s="71"/>
      <c r="CD1320" s="71"/>
      <c r="CE1320" s="71"/>
      <c r="CF1320" s="71"/>
      <c r="CG1320" s="71"/>
      <c r="CI1320" s="71"/>
      <c r="CJ1320" s="15">
        <v>21.5</v>
      </c>
      <c r="CM1320" s="15">
        <v>25</v>
      </c>
      <c r="CN1320" s="15">
        <v>33.5</v>
      </c>
      <c r="CO1320" s="15">
        <v>32.880000000000003</v>
      </c>
      <c r="CP1320" s="15">
        <v>128</v>
      </c>
      <c r="CQ1320" s="71"/>
      <c r="CR1320" s="71"/>
      <c r="CS1320" s="75"/>
      <c r="CT1320" s="75"/>
    </row>
    <row r="1321" spans="1:98">
      <c r="A1321" s="71">
        <v>42798</v>
      </c>
      <c r="B1321" s="16">
        <v>119.4</v>
      </c>
      <c r="C1321" s="16">
        <v>117.22</v>
      </c>
      <c r="D1321" s="71"/>
      <c r="G1321" s="71"/>
      <c r="I1321" s="16">
        <v>101.5</v>
      </c>
      <c r="K1321" s="16">
        <v>101.5</v>
      </c>
      <c r="L1321" s="71"/>
      <c r="M1321" s="71"/>
      <c r="N1321" s="15">
        <v>179</v>
      </c>
      <c r="O1321" s="15">
        <v>150.35</v>
      </c>
      <c r="P1321" s="15">
        <v>48.08</v>
      </c>
      <c r="Q1321" s="15">
        <v>24.89</v>
      </c>
      <c r="R1321" s="71"/>
      <c r="S1321" s="71"/>
      <c r="T1321" s="71"/>
      <c r="U1321" s="71"/>
      <c r="W1321" s="15">
        <v>133.61000000000001</v>
      </c>
      <c r="X1321" s="71"/>
      <c r="Y1321" s="71"/>
      <c r="Z1321" s="71"/>
      <c r="AA1321" s="71"/>
      <c r="AC1321" s="71"/>
      <c r="AD1321" s="15">
        <v>51</v>
      </c>
      <c r="AE1321" s="15">
        <v>106</v>
      </c>
      <c r="AF1321" s="15">
        <v>121.25</v>
      </c>
      <c r="BE1321" s="71"/>
      <c r="BF1321" s="71"/>
      <c r="BG1321" s="15">
        <v>50</v>
      </c>
      <c r="BH1321" s="15">
        <v>47.02</v>
      </c>
      <c r="BI1321" s="71"/>
      <c r="BN1321" s="15">
        <v>22</v>
      </c>
      <c r="BO1321" s="15">
        <v>25.45</v>
      </c>
      <c r="BP1321" s="15">
        <v>90</v>
      </c>
      <c r="BQ1321" s="71"/>
      <c r="BR1321" s="15">
        <v>130</v>
      </c>
      <c r="BS1321" s="15">
        <v>149</v>
      </c>
      <c r="BT1321" s="15">
        <v>130</v>
      </c>
      <c r="BW1321" s="15">
        <v>29.7</v>
      </c>
      <c r="BX1321" s="15">
        <v>43.37</v>
      </c>
      <c r="BZ1321" s="15">
        <v>35.81</v>
      </c>
      <c r="CA1321" s="71"/>
      <c r="CD1321" s="71"/>
      <c r="CE1321" s="71"/>
      <c r="CF1321" s="71"/>
      <c r="CG1321" s="71"/>
      <c r="CH1321" s="15">
        <v>45</v>
      </c>
      <c r="CI1321" s="71"/>
      <c r="CJ1321" s="15">
        <v>22</v>
      </c>
      <c r="CO1321" s="15">
        <v>30</v>
      </c>
      <c r="CP1321" s="15">
        <v>129</v>
      </c>
      <c r="CQ1321" s="71"/>
      <c r="CR1321" s="71"/>
      <c r="CS1321" s="75"/>
      <c r="CT1321" s="75"/>
    </row>
    <row r="1322" spans="1:98">
      <c r="A1322" s="71">
        <v>42805</v>
      </c>
      <c r="B1322" s="16">
        <v>118.53</v>
      </c>
      <c r="C1322" s="16">
        <v>117.22</v>
      </c>
      <c r="D1322" s="71"/>
      <c r="G1322" s="71"/>
      <c r="I1322" s="16">
        <v>102</v>
      </c>
      <c r="K1322" s="16">
        <v>102</v>
      </c>
      <c r="L1322" s="71"/>
      <c r="M1322" s="71"/>
      <c r="N1322" s="15">
        <v>178.57</v>
      </c>
      <c r="O1322" s="15">
        <v>149.80000000000001</v>
      </c>
      <c r="P1322" s="15">
        <v>45.4</v>
      </c>
      <c r="Q1322" s="15">
        <v>27</v>
      </c>
      <c r="R1322" s="71"/>
      <c r="S1322" s="71"/>
      <c r="T1322" s="71"/>
      <c r="U1322" s="71"/>
      <c r="V1322" s="15">
        <v>149.53</v>
      </c>
      <c r="W1322" s="15">
        <v>133.77000000000001</v>
      </c>
      <c r="X1322" s="71"/>
      <c r="Y1322" s="71"/>
      <c r="Z1322" s="71"/>
      <c r="AA1322" s="71"/>
      <c r="AC1322" s="71"/>
      <c r="AE1322" s="15">
        <v>106</v>
      </c>
      <c r="AF1322" s="15">
        <v>119.67</v>
      </c>
      <c r="BE1322" s="71"/>
      <c r="BF1322" s="71"/>
      <c r="BG1322" s="15">
        <v>50</v>
      </c>
      <c r="BH1322" s="15">
        <v>49.78</v>
      </c>
      <c r="BI1322" s="71"/>
      <c r="BN1322" s="15">
        <v>22</v>
      </c>
      <c r="BO1322" s="15">
        <v>25.93</v>
      </c>
      <c r="BP1322" s="15">
        <v>90</v>
      </c>
      <c r="BQ1322" s="71"/>
      <c r="BR1322" s="15">
        <v>131</v>
      </c>
      <c r="BT1322" s="15">
        <v>130</v>
      </c>
      <c r="BW1322" s="15">
        <v>31</v>
      </c>
      <c r="BX1322" s="15">
        <v>46.66</v>
      </c>
      <c r="BY1322" s="15">
        <v>186</v>
      </c>
      <c r="BZ1322" s="15">
        <v>36.1</v>
      </c>
      <c r="CA1322" s="71"/>
      <c r="CD1322" s="71"/>
      <c r="CE1322" s="71"/>
      <c r="CF1322" s="71"/>
      <c r="CG1322" s="71"/>
      <c r="CH1322" s="15">
        <v>47</v>
      </c>
      <c r="CI1322" s="71"/>
      <c r="CM1322" s="15">
        <v>25.75</v>
      </c>
      <c r="CO1322" s="15">
        <v>35</v>
      </c>
      <c r="CP1322" s="15">
        <v>125</v>
      </c>
      <c r="CQ1322" s="71"/>
      <c r="CR1322" s="71"/>
      <c r="CS1322" s="75"/>
      <c r="CT1322" s="75"/>
    </row>
    <row r="1323" spans="1:98">
      <c r="A1323" s="71">
        <v>42812</v>
      </c>
      <c r="B1323" s="16">
        <v>118.67</v>
      </c>
      <c r="C1323" s="16">
        <v>116.83</v>
      </c>
      <c r="D1323" s="71"/>
      <c r="G1323" s="71"/>
      <c r="I1323" s="16">
        <v>102.5</v>
      </c>
      <c r="K1323" s="16">
        <v>100.5</v>
      </c>
      <c r="L1323" s="71"/>
      <c r="M1323" s="71"/>
      <c r="N1323" s="15">
        <v>188.11</v>
      </c>
      <c r="O1323" s="15">
        <v>150</v>
      </c>
      <c r="P1323" s="15">
        <v>47</v>
      </c>
      <c r="Q1323" s="15">
        <v>28.67</v>
      </c>
      <c r="R1323" s="71"/>
      <c r="S1323" s="71"/>
      <c r="T1323" s="71"/>
      <c r="U1323" s="71"/>
      <c r="V1323" s="15">
        <v>150.62</v>
      </c>
      <c r="W1323" s="15">
        <v>131.69999999999999</v>
      </c>
      <c r="X1323" s="71"/>
      <c r="Y1323" s="71"/>
      <c r="Z1323" s="71"/>
      <c r="AA1323" s="71"/>
      <c r="AC1323" s="71"/>
      <c r="AE1323" s="15">
        <v>105</v>
      </c>
      <c r="AF1323" s="15">
        <v>122</v>
      </c>
      <c r="BD1323" s="15">
        <v>155</v>
      </c>
      <c r="BE1323" s="71"/>
      <c r="BF1323" s="71"/>
      <c r="BG1323" s="15">
        <v>49.45</v>
      </c>
      <c r="BH1323" s="15">
        <v>49.98</v>
      </c>
      <c r="BI1323" s="71"/>
      <c r="BM1323" s="15">
        <v>26</v>
      </c>
      <c r="BN1323" s="15">
        <v>21</v>
      </c>
      <c r="BO1323" s="15">
        <v>26.02</v>
      </c>
      <c r="BP1323" s="15">
        <v>91</v>
      </c>
      <c r="BQ1323" s="71"/>
      <c r="BR1323" s="15">
        <v>130</v>
      </c>
      <c r="BT1323" s="15">
        <v>128.66999999999999</v>
      </c>
      <c r="BW1323" s="15">
        <v>35</v>
      </c>
      <c r="BX1323" s="15">
        <v>44.6</v>
      </c>
      <c r="BZ1323" s="15">
        <v>37.4</v>
      </c>
      <c r="CA1323" s="71"/>
      <c r="CD1323" s="71"/>
      <c r="CE1323" s="71"/>
      <c r="CF1323" s="71"/>
      <c r="CG1323" s="71"/>
      <c r="CH1323" s="15">
        <v>50</v>
      </c>
      <c r="CI1323" s="71"/>
      <c r="CJ1323" s="15">
        <v>29</v>
      </c>
      <c r="CM1323" s="15">
        <v>27.33</v>
      </c>
      <c r="CN1323" s="15">
        <v>47.67</v>
      </c>
      <c r="CQ1323" s="71"/>
      <c r="CR1323" s="71"/>
      <c r="CS1323" s="75"/>
      <c r="CT1323" s="75"/>
    </row>
    <row r="1324" spans="1:98">
      <c r="A1324" s="71">
        <v>42819</v>
      </c>
      <c r="B1324" s="16">
        <v>119.86</v>
      </c>
      <c r="C1324" s="16">
        <v>117.62</v>
      </c>
      <c r="D1324" s="71"/>
      <c r="G1324" s="71"/>
      <c r="I1324" s="16">
        <v>102.07</v>
      </c>
      <c r="K1324" s="16">
        <v>101.7</v>
      </c>
      <c r="L1324" s="71"/>
      <c r="M1324" s="71"/>
      <c r="N1324" s="15">
        <v>179.33</v>
      </c>
      <c r="O1324" s="15">
        <v>150.94</v>
      </c>
      <c r="P1324" s="15">
        <v>47.67</v>
      </c>
      <c r="Q1324" s="15">
        <v>28.61</v>
      </c>
      <c r="R1324" s="71"/>
      <c r="S1324" s="71"/>
      <c r="T1324" s="71"/>
      <c r="U1324" s="71"/>
      <c r="V1324" s="15">
        <v>148</v>
      </c>
      <c r="W1324" s="15">
        <v>127.35</v>
      </c>
      <c r="X1324" s="71"/>
      <c r="Y1324" s="71"/>
      <c r="Z1324" s="71"/>
      <c r="AA1324" s="71"/>
      <c r="AC1324" s="71"/>
      <c r="AE1324" s="15">
        <v>105</v>
      </c>
      <c r="AF1324" s="15">
        <v>117.29</v>
      </c>
      <c r="BD1324" s="15">
        <v>155</v>
      </c>
      <c r="BE1324" s="71"/>
      <c r="BF1324" s="71"/>
      <c r="BG1324" s="15">
        <v>50</v>
      </c>
      <c r="BH1324" s="15">
        <v>49.04</v>
      </c>
      <c r="BI1324" s="71"/>
      <c r="BN1324" s="15">
        <v>21</v>
      </c>
      <c r="BO1324" s="15">
        <v>26.05</v>
      </c>
      <c r="BP1324" s="15">
        <v>94.26</v>
      </c>
      <c r="BQ1324" s="71"/>
      <c r="BR1324" s="15">
        <v>130</v>
      </c>
      <c r="BT1324" s="15">
        <v>127.45</v>
      </c>
      <c r="BV1324" s="15">
        <v>57</v>
      </c>
      <c r="BW1324" s="15">
        <v>35.67</v>
      </c>
      <c r="BX1324" s="15">
        <v>45.42</v>
      </c>
      <c r="BY1324" s="15">
        <v>180</v>
      </c>
      <c r="BZ1324" s="15">
        <v>37.5</v>
      </c>
      <c r="CA1324" s="71"/>
      <c r="CD1324" s="71"/>
      <c r="CE1324" s="71"/>
      <c r="CF1324" s="71"/>
      <c r="CG1324" s="71"/>
      <c r="CH1324" s="15">
        <v>49</v>
      </c>
      <c r="CI1324" s="71"/>
      <c r="CM1324" s="15">
        <v>26</v>
      </c>
      <c r="CO1324" s="15">
        <v>38</v>
      </c>
      <c r="CP1324" s="15">
        <v>116</v>
      </c>
      <c r="CQ1324" s="71"/>
      <c r="CR1324" s="71"/>
      <c r="CS1324" s="75"/>
      <c r="CT1324" s="75"/>
    </row>
    <row r="1325" spans="1:98">
      <c r="A1325" s="71">
        <v>42826</v>
      </c>
      <c r="B1325" s="16">
        <v>119.06</v>
      </c>
      <c r="C1325" s="16">
        <v>116.92</v>
      </c>
      <c r="D1325" s="71"/>
      <c r="G1325" s="71"/>
      <c r="I1325" s="16">
        <v>100.4</v>
      </c>
      <c r="K1325" s="16">
        <v>100</v>
      </c>
      <c r="L1325" s="71"/>
      <c r="M1325" s="71"/>
      <c r="N1325" s="15">
        <v>180.09</v>
      </c>
      <c r="O1325" s="15">
        <v>154.82</v>
      </c>
      <c r="P1325" s="15">
        <v>46.84</v>
      </c>
      <c r="Q1325" s="15">
        <v>28.81</v>
      </c>
      <c r="R1325" s="71"/>
      <c r="S1325" s="71"/>
      <c r="T1325" s="71"/>
      <c r="U1325" s="71"/>
      <c r="W1325" s="15">
        <v>122.41</v>
      </c>
      <c r="X1325" s="71"/>
      <c r="Y1325" s="71"/>
      <c r="Z1325" s="71"/>
      <c r="AA1325" s="71"/>
      <c r="AC1325" s="71"/>
      <c r="AE1325" s="15">
        <v>108.55</v>
      </c>
      <c r="AF1325" s="15">
        <v>122.5</v>
      </c>
      <c r="BE1325" s="71"/>
      <c r="BF1325" s="71"/>
      <c r="BG1325" s="15">
        <v>49.5</v>
      </c>
      <c r="BH1325" s="15">
        <v>49.14</v>
      </c>
      <c r="BI1325" s="71"/>
      <c r="BO1325" s="15">
        <v>26.51</v>
      </c>
      <c r="BP1325" s="15">
        <v>91.5</v>
      </c>
      <c r="BQ1325" s="71"/>
      <c r="BR1325" s="15">
        <v>130</v>
      </c>
      <c r="BT1325" s="15">
        <v>126</v>
      </c>
      <c r="BW1325" s="15">
        <v>38.61</v>
      </c>
      <c r="BX1325" s="15">
        <v>46.45</v>
      </c>
      <c r="BY1325" s="15">
        <v>171.16</v>
      </c>
      <c r="BZ1325" s="15">
        <v>36.700000000000003</v>
      </c>
      <c r="CA1325" s="71"/>
      <c r="CD1325" s="71"/>
      <c r="CE1325" s="71"/>
      <c r="CF1325" s="71"/>
      <c r="CG1325" s="71"/>
      <c r="CH1325" s="15">
        <v>48</v>
      </c>
      <c r="CI1325" s="71"/>
      <c r="CN1325" s="15">
        <v>43.93</v>
      </c>
      <c r="CO1325" s="15">
        <v>36</v>
      </c>
      <c r="CP1325" s="15">
        <v>123.2</v>
      </c>
      <c r="CQ1325" s="71"/>
      <c r="CR1325" s="71"/>
      <c r="CS1325" s="75"/>
      <c r="CT1325" s="75"/>
    </row>
    <row r="1326" spans="1:98">
      <c r="A1326" s="71">
        <v>42833</v>
      </c>
      <c r="B1326" s="16">
        <v>118.96</v>
      </c>
      <c r="C1326" s="16">
        <v>117.22</v>
      </c>
      <c r="D1326" s="71"/>
      <c r="G1326" s="71"/>
      <c r="I1326" s="16">
        <v>99.05</v>
      </c>
      <c r="K1326" s="16">
        <v>102.57</v>
      </c>
      <c r="L1326" s="71"/>
      <c r="M1326" s="71"/>
      <c r="N1326" s="15">
        <v>177.8</v>
      </c>
      <c r="O1326" s="15">
        <v>153.59</v>
      </c>
      <c r="P1326" s="15">
        <v>48.18</v>
      </c>
      <c r="Q1326" s="15">
        <v>30.61</v>
      </c>
      <c r="R1326" s="71"/>
      <c r="S1326" s="71"/>
      <c r="T1326" s="71"/>
      <c r="U1326" s="71"/>
      <c r="W1326" s="15">
        <v>122.18</v>
      </c>
      <c r="X1326" s="71"/>
      <c r="Y1326" s="71"/>
      <c r="Z1326" s="71"/>
      <c r="AA1326" s="71"/>
      <c r="AC1326" s="71"/>
      <c r="BE1326" s="71"/>
      <c r="BF1326" s="71"/>
      <c r="BH1326" s="15">
        <v>50.33</v>
      </c>
      <c r="BI1326" s="71"/>
      <c r="BM1326" s="15">
        <v>28</v>
      </c>
      <c r="BN1326" s="15">
        <v>22</v>
      </c>
      <c r="BO1326" s="15">
        <v>26.55</v>
      </c>
      <c r="BQ1326" s="71"/>
      <c r="BT1326" s="15">
        <v>122</v>
      </c>
      <c r="BX1326" s="15">
        <v>43.38</v>
      </c>
      <c r="BY1326" s="15">
        <v>180</v>
      </c>
      <c r="BZ1326" s="15">
        <v>37.65</v>
      </c>
      <c r="CA1326" s="71"/>
      <c r="CD1326" s="71"/>
      <c r="CE1326" s="71"/>
      <c r="CF1326" s="71"/>
      <c r="CG1326" s="71"/>
      <c r="CH1326" s="15">
        <v>50</v>
      </c>
      <c r="CI1326" s="71"/>
      <c r="CJ1326" s="15">
        <v>36.33</v>
      </c>
      <c r="CM1326" s="15">
        <v>26</v>
      </c>
      <c r="CN1326" s="15">
        <v>40.92</v>
      </c>
      <c r="CO1326" s="15">
        <v>35</v>
      </c>
      <c r="CP1326" s="15">
        <v>119.33</v>
      </c>
      <c r="CQ1326" s="71"/>
      <c r="CR1326" s="71"/>
      <c r="CS1326" s="75"/>
      <c r="CT1326" s="75"/>
    </row>
    <row r="1327" spans="1:98">
      <c r="A1327" s="71">
        <v>42840</v>
      </c>
      <c r="B1327" s="16">
        <v>116.16</v>
      </c>
      <c r="C1327" s="16">
        <v>116.2</v>
      </c>
      <c r="D1327" s="71"/>
      <c r="G1327" s="71"/>
      <c r="I1327" s="16">
        <v>99</v>
      </c>
      <c r="K1327" s="16">
        <v>99</v>
      </c>
      <c r="L1327" s="71"/>
      <c r="M1327" s="71"/>
      <c r="N1327" s="15">
        <v>177.8</v>
      </c>
      <c r="O1327" s="15">
        <v>152.79</v>
      </c>
      <c r="P1327" s="15">
        <v>48.77</v>
      </c>
      <c r="Q1327" s="15">
        <v>30.8</v>
      </c>
      <c r="R1327" s="71"/>
      <c r="S1327" s="71"/>
      <c r="T1327" s="71"/>
      <c r="U1327" s="71"/>
      <c r="V1327" s="15">
        <v>147</v>
      </c>
      <c r="W1327" s="15">
        <v>121.21</v>
      </c>
      <c r="X1327" s="71"/>
      <c r="Y1327" s="71"/>
      <c r="Z1327" s="71"/>
      <c r="AA1327" s="71"/>
      <c r="AC1327" s="71"/>
      <c r="BE1327" s="71"/>
      <c r="BF1327" s="71"/>
      <c r="BG1327" s="15">
        <v>50</v>
      </c>
      <c r="BH1327" s="15">
        <v>49.97</v>
      </c>
      <c r="BI1327" s="71"/>
      <c r="BM1327" s="15">
        <v>34</v>
      </c>
      <c r="BN1327" s="15">
        <v>22</v>
      </c>
      <c r="BO1327" s="15">
        <v>27.01</v>
      </c>
      <c r="BQ1327" s="71"/>
      <c r="BS1327" s="15">
        <v>115</v>
      </c>
      <c r="BT1327" s="15">
        <v>120.28</v>
      </c>
      <c r="BW1327" s="15">
        <v>38</v>
      </c>
      <c r="BX1327" s="15">
        <v>39.68</v>
      </c>
      <c r="BY1327" s="15">
        <v>180</v>
      </c>
      <c r="BZ1327" s="15">
        <v>38</v>
      </c>
      <c r="CA1327" s="71"/>
      <c r="CD1327" s="71"/>
      <c r="CE1327" s="71"/>
      <c r="CF1327" s="71"/>
      <c r="CG1327" s="71"/>
      <c r="CH1327" s="15">
        <v>50.11</v>
      </c>
      <c r="CI1327" s="71"/>
      <c r="CM1327" s="15">
        <v>27</v>
      </c>
      <c r="CN1327" s="15">
        <v>39.96</v>
      </c>
      <c r="CQ1327" s="71"/>
      <c r="CR1327" s="71"/>
      <c r="CS1327" s="75"/>
      <c r="CT1327" s="75"/>
    </row>
    <row r="1328" spans="1:98">
      <c r="A1328" s="71">
        <v>42847</v>
      </c>
      <c r="B1328" s="16">
        <v>118.53</v>
      </c>
      <c r="C1328" s="16">
        <v>117.22</v>
      </c>
      <c r="D1328" s="71"/>
      <c r="G1328" s="71"/>
      <c r="I1328" s="16">
        <v>99</v>
      </c>
      <c r="K1328" s="16">
        <v>98.52</v>
      </c>
      <c r="L1328" s="71"/>
      <c r="M1328" s="71"/>
      <c r="N1328" s="15">
        <v>174</v>
      </c>
      <c r="O1328" s="15">
        <v>153.16999999999999</v>
      </c>
      <c r="P1328" s="15">
        <v>47.82</v>
      </c>
      <c r="Q1328" s="15">
        <v>31.44</v>
      </c>
      <c r="R1328" s="71"/>
      <c r="S1328" s="71"/>
      <c r="T1328" s="71"/>
      <c r="U1328" s="71"/>
      <c r="W1328" s="15">
        <v>120.67</v>
      </c>
      <c r="X1328" s="71"/>
      <c r="Y1328" s="71"/>
      <c r="Z1328" s="71"/>
      <c r="AA1328" s="71"/>
      <c r="AC1328" s="71"/>
      <c r="AF1328" s="15">
        <v>117</v>
      </c>
      <c r="BD1328" s="15">
        <v>148</v>
      </c>
      <c r="BE1328" s="71"/>
      <c r="BF1328" s="71"/>
      <c r="BG1328" s="15">
        <v>49.95</v>
      </c>
      <c r="BH1328" s="15">
        <v>49.52</v>
      </c>
      <c r="BI1328" s="71"/>
      <c r="BN1328" s="15">
        <v>21.75</v>
      </c>
      <c r="BO1328" s="15">
        <v>27.27</v>
      </c>
      <c r="BP1328" s="15">
        <v>95</v>
      </c>
      <c r="BQ1328" s="71"/>
      <c r="BR1328" s="15">
        <v>128</v>
      </c>
      <c r="BS1328" s="15">
        <v>128</v>
      </c>
      <c r="BT1328" s="15">
        <v>121.67</v>
      </c>
      <c r="BW1328" s="15">
        <v>38</v>
      </c>
      <c r="BX1328" s="15">
        <v>38.909999999999997</v>
      </c>
      <c r="BY1328" s="15">
        <v>180</v>
      </c>
      <c r="BZ1328" s="15">
        <v>35.840000000000003</v>
      </c>
      <c r="CA1328" s="71"/>
      <c r="CD1328" s="71"/>
      <c r="CE1328" s="71"/>
      <c r="CF1328" s="71"/>
      <c r="CG1328" s="71"/>
      <c r="CH1328" s="15">
        <v>50.25</v>
      </c>
      <c r="CI1328" s="71"/>
      <c r="CJ1328" s="15">
        <v>37</v>
      </c>
      <c r="CM1328" s="15">
        <v>27.6</v>
      </c>
      <c r="CN1328" s="15">
        <v>39</v>
      </c>
      <c r="CO1328" s="15">
        <v>34</v>
      </c>
      <c r="CP1328" s="15">
        <v>118</v>
      </c>
      <c r="CQ1328" s="71"/>
      <c r="CR1328" s="71"/>
      <c r="CS1328" s="75"/>
      <c r="CT1328" s="75"/>
    </row>
    <row r="1329" spans="1:98">
      <c r="A1329" s="71">
        <v>42854</v>
      </c>
      <c r="B1329" s="16">
        <v>116.04</v>
      </c>
      <c r="C1329" s="16">
        <v>116.56</v>
      </c>
      <c r="D1329" s="71"/>
      <c r="G1329" s="71"/>
      <c r="I1329" s="16">
        <v>99.5</v>
      </c>
      <c r="K1329" s="16">
        <v>99.5</v>
      </c>
      <c r="L1329" s="71"/>
      <c r="M1329" s="71"/>
      <c r="N1329" s="15">
        <v>177.82</v>
      </c>
      <c r="O1329" s="15">
        <v>152.41999999999999</v>
      </c>
      <c r="P1329" s="15">
        <v>49.56</v>
      </c>
      <c r="Q1329" s="15">
        <v>33.74</v>
      </c>
      <c r="R1329" s="71"/>
      <c r="S1329" s="71"/>
      <c r="T1329" s="71"/>
      <c r="U1329" s="71"/>
      <c r="W1329" s="15">
        <v>119.26</v>
      </c>
      <c r="X1329" s="71"/>
      <c r="Y1329" s="71"/>
      <c r="Z1329" s="71"/>
      <c r="AA1329" s="71"/>
      <c r="AC1329" s="71"/>
      <c r="AD1329" s="15">
        <v>53</v>
      </c>
      <c r="AF1329" s="15">
        <v>117.33</v>
      </c>
      <c r="BD1329" s="15">
        <v>153</v>
      </c>
      <c r="BE1329" s="71"/>
      <c r="BF1329" s="71"/>
      <c r="BG1329" s="15">
        <v>50</v>
      </c>
      <c r="BH1329" s="15">
        <v>50.33</v>
      </c>
      <c r="BI1329" s="71"/>
      <c r="BN1329" s="15">
        <v>23.39</v>
      </c>
      <c r="BO1329" s="15">
        <v>29.06</v>
      </c>
      <c r="BP1329" s="15">
        <v>111.82</v>
      </c>
      <c r="BQ1329" s="71"/>
      <c r="BT1329" s="15">
        <v>118.02</v>
      </c>
      <c r="BW1329" s="15">
        <v>38.46</v>
      </c>
      <c r="BX1329" s="15">
        <v>38.700000000000003</v>
      </c>
      <c r="BZ1329" s="15">
        <v>38</v>
      </c>
      <c r="CA1329" s="71"/>
      <c r="CD1329" s="71"/>
      <c r="CE1329" s="71"/>
      <c r="CF1329" s="71"/>
      <c r="CG1329" s="71"/>
      <c r="CI1329" s="71"/>
      <c r="CN1329" s="15">
        <v>38</v>
      </c>
      <c r="CP1329" s="15">
        <v>114.86</v>
      </c>
      <c r="CQ1329" s="71"/>
      <c r="CR1329" s="71"/>
      <c r="CS1329" s="75"/>
      <c r="CT1329" s="75"/>
    </row>
    <row r="1330" spans="1:98">
      <c r="A1330" s="71">
        <v>42861</v>
      </c>
      <c r="B1330" s="16">
        <v>116.32</v>
      </c>
      <c r="C1330" s="16">
        <v>116.56</v>
      </c>
      <c r="D1330" s="71"/>
      <c r="G1330" s="71"/>
      <c r="I1330" s="16">
        <v>99.25</v>
      </c>
      <c r="K1330" s="16">
        <v>101.5</v>
      </c>
      <c r="L1330" s="71"/>
      <c r="M1330" s="71"/>
      <c r="N1330" s="15">
        <v>178.38</v>
      </c>
      <c r="O1330" s="15">
        <v>153</v>
      </c>
      <c r="P1330" s="15">
        <v>51.04</v>
      </c>
      <c r="Q1330" s="15">
        <v>34.99</v>
      </c>
      <c r="R1330" s="71"/>
      <c r="S1330" s="71"/>
      <c r="T1330" s="71"/>
      <c r="U1330" s="71"/>
      <c r="V1330" s="15">
        <v>148</v>
      </c>
      <c r="W1330" s="15">
        <v>119.2</v>
      </c>
      <c r="X1330" s="71"/>
      <c r="Y1330" s="71"/>
      <c r="Z1330" s="71"/>
      <c r="AA1330" s="71"/>
      <c r="AC1330" s="71"/>
      <c r="AD1330" s="15">
        <v>61.5</v>
      </c>
      <c r="BD1330" s="15">
        <v>153</v>
      </c>
      <c r="BE1330" s="71"/>
      <c r="BF1330" s="71"/>
      <c r="BG1330" s="15">
        <v>51</v>
      </c>
      <c r="BH1330" s="15">
        <v>53.52</v>
      </c>
      <c r="BI1330" s="71"/>
      <c r="BM1330" s="15">
        <v>39.6</v>
      </c>
      <c r="BN1330" s="15">
        <v>22.77</v>
      </c>
      <c r="BO1330" s="15">
        <v>32.78</v>
      </c>
      <c r="BP1330" s="15">
        <v>110</v>
      </c>
      <c r="BQ1330" s="71"/>
      <c r="BR1330" s="15">
        <v>128</v>
      </c>
      <c r="BS1330" s="15">
        <v>119</v>
      </c>
      <c r="BT1330" s="15">
        <v>122.86</v>
      </c>
      <c r="BW1330" s="15">
        <v>38.909999999999997</v>
      </c>
      <c r="BX1330" s="15">
        <v>37.630000000000003</v>
      </c>
      <c r="BY1330" s="15">
        <v>175</v>
      </c>
      <c r="BZ1330" s="15">
        <v>35.67</v>
      </c>
      <c r="CA1330" s="71"/>
      <c r="CD1330" s="71"/>
      <c r="CE1330" s="71"/>
      <c r="CF1330" s="71"/>
      <c r="CG1330" s="71"/>
      <c r="CH1330" s="15">
        <v>52</v>
      </c>
      <c r="CI1330" s="71"/>
      <c r="CM1330" s="15">
        <v>29</v>
      </c>
      <c r="CN1330" s="15">
        <v>38</v>
      </c>
      <c r="CP1330" s="15">
        <v>117.5</v>
      </c>
      <c r="CQ1330" s="71"/>
      <c r="CR1330" s="71"/>
      <c r="CS1330" s="75"/>
      <c r="CT1330" s="75"/>
    </row>
    <row r="1331" spans="1:98">
      <c r="A1331" s="71">
        <v>42868</v>
      </c>
      <c r="B1331" s="16">
        <v>115.19</v>
      </c>
      <c r="C1331" s="16">
        <v>115.1</v>
      </c>
      <c r="D1331" s="71"/>
      <c r="G1331" s="71"/>
      <c r="I1331" s="16">
        <v>101.5</v>
      </c>
      <c r="K1331" s="16">
        <v>101.5</v>
      </c>
      <c r="L1331" s="71"/>
      <c r="M1331" s="71"/>
      <c r="N1331" s="15">
        <v>175.76</v>
      </c>
      <c r="O1331" s="15">
        <v>152.47</v>
      </c>
      <c r="P1331" s="15">
        <v>51.06</v>
      </c>
      <c r="Q1331" s="15">
        <v>34</v>
      </c>
      <c r="R1331" s="71"/>
      <c r="S1331" s="71"/>
      <c r="T1331" s="71"/>
      <c r="U1331" s="71"/>
      <c r="V1331" s="15">
        <v>148</v>
      </c>
      <c r="W1331" s="15">
        <v>118.87</v>
      </c>
      <c r="X1331" s="71"/>
      <c r="Y1331" s="71"/>
      <c r="Z1331" s="71"/>
      <c r="AA1331" s="71"/>
      <c r="AC1331" s="71"/>
      <c r="AD1331" s="15">
        <v>53.44</v>
      </c>
      <c r="AE1331" s="15">
        <v>112</v>
      </c>
      <c r="AF1331" s="15">
        <v>121</v>
      </c>
      <c r="BE1331" s="71"/>
      <c r="BF1331" s="71"/>
      <c r="BG1331" s="15">
        <v>51</v>
      </c>
      <c r="BH1331" s="15">
        <v>55.58</v>
      </c>
      <c r="BI1331" s="71"/>
      <c r="BN1331" s="15">
        <v>22</v>
      </c>
      <c r="BO1331" s="15">
        <v>35.86</v>
      </c>
      <c r="BP1331" s="15">
        <v>112</v>
      </c>
      <c r="BQ1331" s="71"/>
      <c r="BS1331" s="15">
        <v>128</v>
      </c>
      <c r="BT1331" s="15">
        <v>120.06</v>
      </c>
      <c r="BW1331" s="15">
        <v>37.770000000000003</v>
      </c>
      <c r="BX1331" s="15">
        <v>39.33</v>
      </c>
      <c r="BY1331" s="15">
        <v>180</v>
      </c>
      <c r="BZ1331" s="15">
        <v>38.270000000000003</v>
      </c>
      <c r="CA1331" s="71"/>
      <c r="CD1331" s="71"/>
      <c r="CE1331" s="71"/>
      <c r="CF1331" s="71"/>
      <c r="CG1331" s="71"/>
      <c r="CI1331" s="71"/>
      <c r="CM1331" s="15">
        <v>32</v>
      </c>
      <c r="CN1331" s="15">
        <v>38.67</v>
      </c>
      <c r="CP1331" s="15">
        <v>120</v>
      </c>
      <c r="CQ1331" s="71"/>
      <c r="CR1331" s="71"/>
      <c r="CS1331" s="75"/>
      <c r="CT1331" s="75"/>
    </row>
    <row r="1332" spans="1:98">
      <c r="A1332" s="71">
        <v>42875</v>
      </c>
      <c r="B1332" s="16">
        <v>115.85</v>
      </c>
      <c r="C1332" s="16">
        <v>115.1</v>
      </c>
      <c r="D1332" s="71"/>
      <c r="G1332" s="71"/>
      <c r="I1332" s="16">
        <v>102.5</v>
      </c>
      <c r="K1332" s="16">
        <v>102.5</v>
      </c>
      <c r="L1332" s="71"/>
      <c r="M1332" s="71"/>
      <c r="N1332" s="15">
        <v>174</v>
      </c>
      <c r="O1332" s="15">
        <v>153</v>
      </c>
      <c r="P1332" s="15">
        <v>53.67</v>
      </c>
      <c r="Q1332" s="15">
        <v>34.130000000000003</v>
      </c>
      <c r="R1332" s="71"/>
      <c r="S1332" s="71"/>
      <c r="T1332" s="71"/>
      <c r="U1332" s="71"/>
      <c r="W1332" s="15">
        <v>119.55</v>
      </c>
      <c r="X1332" s="71"/>
      <c r="Y1332" s="71"/>
      <c r="Z1332" s="71"/>
      <c r="AA1332" s="71"/>
      <c r="AC1332" s="71"/>
      <c r="AD1332" s="15">
        <v>56</v>
      </c>
      <c r="BD1332" s="15">
        <v>150</v>
      </c>
      <c r="BE1332" s="71"/>
      <c r="BF1332" s="71"/>
      <c r="BG1332" s="15">
        <v>53.86</v>
      </c>
      <c r="BH1332" s="15">
        <v>55.42</v>
      </c>
      <c r="BI1332" s="71"/>
      <c r="BO1332" s="15">
        <v>38.15</v>
      </c>
      <c r="BQ1332" s="71"/>
      <c r="BR1332" s="15">
        <v>122</v>
      </c>
      <c r="BS1332" s="15">
        <v>116</v>
      </c>
      <c r="BT1332" s="15">
        <v>118.97</v>
      </c>
      <c r="BV1332" s="15">
        <v>57</v>
      </c>
      <c r="BW1332" s="15">
        <v>37</v>
      </c>
      <c r="BX1332" s="15">
        <v>39.840000000000003</v>
      </c>
      <c r="BY1332" s="15">
        <v>175</v>
      </c>
      <c r="BZ1332" s="15">
        <v>37.119999999999997</v>
      </c>
      <c r="CA1332" s="71"/>
      <c r="CD1332" s="71"/>
      <c r="CE1332" s="71"/>
      <c r="CF1332" s="71"/>
      <c r="CG1332" s="71"/>
      <c r="CI1332" s="71"/>
      <c r="CN1332" s="15">
        <v>42</v>
      </c>
      <c r="CO1332" s="15">
        <v>35.5</v>
      </c>
      <c r="CP1332" s="15">
        <v>117</v>
      </c>
      <c r="CQ1332" s="71"/>
      <c r="CR1332" s="71"/>
      <c r="CS1332" s="75"/>
      <c r="CT1332" s="75"/>
    </row>
    <row r="1333" spans="1:98">
      <c r="A1333" s="71">
        <v>42882</v>
      </c>
      <c r="B1333" s="16">
        <v>115.84</v>
      </c>
      <c r="C1333" s="16">
        <v>115.1</v>
      </c>
      <c r="D1333" s="71"/>
      <c r="G1333" s="71"/>
      <c r="I1333" s="16">
        <v>99.5</v>
      </c>
      <c r="K1333" s="16">
        <v>101.5</v>
      </c>
      <c r="L1333" s="71"/>
      <c r="M1333" s="71"/>
      <c r="N1333" s="15">
        <v>176.73</v>
      </c>
      <c r="O1333" s="15">
        <v>153</v>
      </c>
      <c r="P1333" s="15">
        <v>56</v>
      </c>
      <c r="Q1333" s="15">
        <v>35</v>
      </c>
      <c r="R1333" s="71"/>
      <c r="S1333" s="71"/>
      <c r="T1333" s="71"/>
      <c r="U1333" s="71"/>
      <c r="V1333" s="15">
        <v>147.66999999999999</v>
      </c>
      <c r="W1333" s="15">
        <v>118.54</v>
      </c>
      <c r="X1333" s="71"/>
      <c r="Y1333" s="71"/>
      <c r="Z1333" s="71"/>
      <c r="AA1333" s="71"/>
      <c r="AC1333" s="71"/>
      <c r="AD1333" s="15">
        <v>56</v>
      </c>
      <c r="BD1333" s="15">
        <v>151</v>
      </c>
      <c r="BE1333" s="71"/>
      <c r="BF1333" s="71"/>
      <c r="BG1333" s="15">
        <v>53.03</v>
      </c>
      <c r="BH1333" s="15">
        <v>61.85</v>
      </c>
      <c r="BI1333" s="71"/>
      <c r="BN1333" s="15">
        <v>36.17</v>
      </c>
      <c r="BO1333" s="15">
        <v>41.09</v>
      </c>
      <c r="BQ1333" s="71"/>
      <c r="BR1333" s="15">
        <v>122.86</v>
      </c>
      <c r="BT1333" s="15">
        <v>114.5</v>
      </c>
      <c r="BW1333" s="15">
        <v>38</v>
      </c>
      <c r="BX1333" s="15">
        <v>39.869999999999997</v>
      </c>
      <c r="BY1333" s="15">
        <v>180</v>
      </c>
      <c r="BZ1333" s="15">
        <v>37.82</v>
      </c>
      <c r="CA1333" s="71"/>
      <c r="CD1333" s="71"/>
      <c r="CE1333" s="71"/>
      <c r="CF1333" s="71"/>
      <c r="CG1333" s="71"/>
      <c r="CH1333" s="15">
        <v>57</v>
      </c>
      <c r="CI1333" s="71"/>
      <c r="CJ1333" s="15">
        <v>40.4</v>
      </c>
      <c r="CM1333" s="15">
        <v>36</v>
      </c>
      <c r="CN1333" s="15">
        <v>50</v>
      </c>
      <c r="CP1333" s="15">
        <v>114</v>
      </c>
      <c r="CQ1333" s="71"/>
      <c r="CR1333" s="71"/>
      <c r="CS1333" s="75"/>
      <c r="CT1333" s="75"/>
    </row>
    <row r="1334" spans="1:98">
      <c r="A1334" s="71">
        <v>42889</v>
      </c>
      <c r="B1334" s="16">
        <v>114.8</v>
      </c>
      <c r="C1334" s="16">
        <v>114.37</v>
      </c>
      <c r="D1334" s="71"/>
      <c r="G1334" s="71"/>
      <c r="I1334" s="16">
        <v>99.5</v>
      </c>
      <c r="K1334" s="16">
        <v>99.5</v>
      </c>
      <c r="L1334" s="71"/>
      <c r="M1334" s="71"/>
      <c r="N1334" s="15">
        <v>176.73</v>
      </c>
      <c r="O1334" s="15">
        <v>153.49</v>
      </c>
      <c r="P1334" s="15">
        <v>59.78</v>
      </c>
      <c r="Q1334" s="15">
        <v>34.39</v>
      </c>
      <c r="R1334" s="71"/>
      <c r="S1334" s="71"/>
      <c r="T1334" s="71"/>
      <c r="U1334" s="71"/>
      <c r="V1334" s="15">
        <v>148</v>
      </c>
      <c r="W1334" s="15">
        <v>119.22</v>
      </c>
      <c r="X1334" s="71"/>
      <c r="Y1334" s="71"/>
      <c r="Z1334" s="71"/>
      <c r="AA1334" s="71"/>
      <c r="AC1334" s="71"/>
      <c r="AD1334" s="15">
        <v>54.57</v>
      </c>
      <c r="BE1334" s="71"/>
      <c r="BF1334" s="71"/>
      <c r="BG1334" s="15">
        <v>60</v>
      </c>
      <c r="BH1334" s="15">
        <v>64.09</v>
      </c>
      <c r="BI1334" s="71"/>
      <c r="BN1334" s="15">
        <v>22</v>
      </c>
      <c r="BO1334" s="15">
        <v>43.93</v>
      </c>
      <c r="BQ1334" s="71"/>
      <c r="BT1334" s="15">
        <v>110.45</v>
      </c>
      <c r="BV1334" s="15">
        <v>55.5</v>
      </c>
      <c r="BW1334" s="15">
        <v>39</v>
      </c>
      <c r="BX1334" s="15">
        <v>41.73</v>
      </c>
      <c r="BY1334" s="15">
        <v>180</v>
      </c>
      <c r="BZ1334" s="15">
        <v>38</v>
      </c>
      <c r="CA1334" s="71"/>
      <c r="CD1334" s="71"/>
      <c r="CE1334" s="71"/>
      <c r="CF1334" s="71"/>
      <c r="CG1334" s="71"/>
      <c r="CI1334" s="71"/>
      <c r="CM1334" s="15">
        <v>35.6</v>
      </c>
      <c r="CN1334" s="15">
        <v>43</v>
      </c>
      <c r="CP1334" s="15">
        <v>114.48</v>
      </c>
      <c r="CQ1334" s="71"/>
      <c r="CR1334" s="71"/>
      <c r="CS1334" s="75"/>
      <c r="CT1334" s="75"/>
    </row>
    <row r="1335" spans="1:98">
      <c r="A1335" s="71">
        <v>42896</v>
      </c>
      <c r="B1335" s="16">
        <v>114.54</v>
      </c>
      <c r="C1335" s="16">
        <v>113.96</v>
      </c>
      <c r="D1335" s="71"/>
      <c r="G1335" s="71"/>
      <c r="I1335" s="16">
        <v>97.06</v>
      </c>
      <c r="K1335" s="16">
        <v>97.63</v>
      </c>
      <c r="L1335" s="71"/>
      <c r="M1335" s="71"/>
      <c r="N1335" s="15">
        <v>176.4</v>
      </c>
      <c r="O1335" s="15">
        <v>153</v>
      </c>
      <c r="P1335" s="15">
        <v>60.2</v>
      </c>
      <c r="Q1335" s="15">
        <v>34.53</v>
      </c>
      <c r="R1335" s="71"/>
      <c r="S1335" s="71"/>
      <c r="T1335" s="71"/>
      <c r="U1335" s="71"/>
      <c r="V1335" s="15">
        <v>148</v>
      </c>
      <c r="W1335" s="15">
        <v>119.22</v>
      </c>
      <c r="X1335" s="71"/>
      <c r="Y1335" s="71"/>
      <c r="Z1335" s="71"/>
      <c r="AA1335" s="71"/>
      <c r="AC1335" s="71"/>
      <c r="AF1335" s="15">
        <v>116</v>
      </c>
      <c r="BD1335" s="15">
        <v>148.05000000000001</v>
      </c>
      <c r="BE1335" s="71"/>
      <c r="BF1335" s="71"/>
      <c r="BG1335" s="15">
        <v>60.76</v>
      </c>
      <c r="BH1335" s="15">
        <v>67.48</v>
      </c>
      <c r="BI1335" s="71"/>
      <c r="BM1335" s="15">
        <v>38</v>
      </c>
      <c r="BN1335" s="15">
        <v>24.89</v>
      </c>
      <c r="BO1335" s="15">
        <v>44.75</v>
      </c>
      <c r="BP1335" s="15">
        <v>123.67</v>
      </c>
      <c r="BQ1335" s="71"/>
      <c r="BR1335" s="15">
        <v>120</v>
      </c>
      <c r="BS1335" s="15">
        <v>120</v>
      </c>
      <c r="BT1335" s="15">
        <v>106.6</v>
      </c>
      <c r="BV1335" s="15">
        <v>57</v>
      </c>
      <c r="BW1335" s="15">
        <v>38.369999999999997</v>
      </c>
      <c r="BX1335" s="15">
        <v>42.74</v>
      </c>
      <c r="BY1335" s="15">
        <v>180</v>
      </c>
      <c r="BZ1335" s="15">
        <v>38</v>
      </c>
      <c r="CA1335" s="71"/>
      <c r="CD1335" s="71"/>
      <c r="CE1335" s="71"/>
      <c r="CF1335" s="71"/>
      <c r="CG1335" s="71"/>
      <c r="CH1335" s="15">
        <v>67</v>
      </c>
      <c r="CI1335" s="71"/>
      <c r="CJ1335" s="15">
        <v>37</v>
      </c>
      <c r="CM1335" s="15">
        <v>34</v>
      </c>
      <c r="CN1335" s="15">
        <v>44</v>
      </c>
      <c r="CP1335" s="15">
        <v>107</v>
      </c>
      <c r="CQ1335" s="71"/>
      <c r="CR1335" s="71"/>
      <c r="CS1335" s="75"/>
      <c r="CT1335" s="75"/>
    </row>
    <row r="1336" spans="1:98">
      <c r="A1336" s="71">
        <v>42903</v>
      </c>
      <c r="B1336" s="16">
        <v>115.44</v>
      </c>
      <c r="C1336" s="16">
        <v>114.34</v>
      </c>
      <c r="D1336" s="71"/>
      <c r="G1336" s="71"/>
      <c r="I1336" s="16">
        <v>98.5</v>
      </c>
      <c r="K1336" s="16">
        <v>101.5</v>
      </c>
      <c r="L1336" s="71"/>
      <c r="M1336" s="71"/>
      <c r="N1336" s="15">
        <v>176.9</v>
      </c>
      <c r="O1336" s="15">
        <v>152.88</v>
      </c>
      <c r="P1336" s="15">
        <v>61</v>
      </c>
      <c r="Q1336" s="15">
        <v>35</v>
      </c>
      <c r="R1336" s="71"/>
      <c r="S1336" s="71"/>
      <c r="T1336" s="71"/>
      <c r="U1336" s="71"/>
      <c r="V1336" s="15">
        <v>148.12</v>
      </c>
      <c r="W1336" s="15">
        <v>119.71</v>
      </c>
      <c r="X1336" s="71"/>
      <c r="Y1336" s="71"/>
      <c r="Z1336" s="71"/>
      <c r="AA1336" s="71"/>
      <c r="AC1336" s="71"/>
      <c r="AD1336" s="15">
        <v>63</v>
      </c>
      <c r="AF1336" s="15">
        <v>120</v>
      </c>
      <c r="BE1336" s="71"/>
      <c r="BF1336" s="71"/>
      <c r="BG1336" s="15">
        <v>60.64</v>
      </c>
      <c r="BH1336" s="15">
        <v>69.42</v>
      </c>
      <c r="BI1336" s="71"/>
      <c r="BM1336" s="15">
        <v>37.6</v>
      </c>
      <c r="BN1336" s="15">
        <v>21</v>
      </c>
      <c r="BO1336" s="15">
        <v>45.69</v>
      </c>
      <c r="BQ1336" s="71"/>
      <c r="BR1336" s="15">
        <v>125.45</v>
      </c>
      <c r="BS1336" s="15">
        <v>118</v>
      </c>
      <c r="BT1336" s="15">
        <v>106.25</v>
      </c>
      <c r="BW1336" s="15">
        <v>38</v>
      </c>
      <c r="BX1336" s="15">
        <v>43.75</v>
      </c>
      <c r="BY1336" s="15">
        <v>180</v>
      </c>
      <c r="BZ1336" s="15">
        <v>38.14</v>
      </c>
      <c r="CA1336" s="71"/>
      <c r="CD1336" s="71"/>
      <c r="CE1336" s="71"/>
      <c r="CF1336" s="71"/>
      <c r="CG1336" s="71"/>
      <c r="CH1336" s="15">
        <v>72</v>
      </c>
      <c r="CI1336" s="71"/>
      <c r="CJ1336" s="15">
        <v>40.86</v>
      </c>
      <c r="CM1336" s="15">
        <v>37.5</v>
      </c>
      <c r="CP1336" s="15">
        <v>107.2</v>
      </c>
      <c r="CQ1336" s="71"/>
      <c r="CR1336" s="71"/>
      <c r="CS1336" s="75"/>
      <c r="CT1336" s="75"/>
    </row>
    <row r="1337" spans="1:98">
      <c r="A1337" s="71">
        <v>42910</v>
      </c>
      <c r="B1337" s="16">
        <v>115.85</v>
      </c>
      <c r="C1337" s="16">
        <v>114.34</v>
      </c>
      <c r="D1337" s="71"/>
      <c r="G1337" s="71"/>
      <c r="I1337" s="16">
        <v>98.5</v>
      </c>
      <c r="K1337" s="16">
        <v>98.5</v>
      </c>
      <c r="L1337" s="71"/>
      <c r="M1337" s="71"/>
      <c r="N1337" s="15">
        <v>176.17</v>
      </c>
      <c r="O1337" s="15">
        <v>151.66999999999999</v>
      </c>
      <c r="P1337" s="15">
        <v>61.14</v>
      </c>
      <c r="Q1337" s="15">
        <v>34.03</v>
      </c>
      <c r="R1337" s="71"/>
      <c r="S1337" s="71"/>
      <c r="T1337" s="71"/>
      <c r="U1337" s="71"/>
      <c r="W1337" s="15">
        <v>117.6</v>
      </c>
      <c r="X1337" s="71"/>
      <c r="Y1337" s="71"/>
      <c r="Z1337" s="71"/>
      <c r="AA1337" s="71"/>
      <c r="AC1337" s="71"/>
      <c r="AD1337" s="15">
        <v>54.27</v>
      </c>
      <c r="AE1337" s="15">
        <v>109</v>
      </c>
      <c r="AF1337" s="15">
        <v>120</v>
      </c>
      <c r="BD1337" s="15">
        <v>150</v>
      </c>
      <c r="BE1337" s="71"/>
      <c r="BF1337" s="71"/>
      <c r="BG1337" s="15">
        <v>63.82</v>
      </c>
      <c r="BH1337" s="15">
        <v>69.459999999999994</v>
      </c>
      <c r="BI1337" s="71"/>
      <c r="BN1337" s="15">
        <v>21</v>
      </c>
      <c r="BO1337" s="15">
        <v>44.95</v>
      </c>
      <c r="BQ1337" s="71"/>
      <c r="BS1337" s="15">
        <v>120</v>
      </c>
      <c r="BT1337" s="15">
        <v>107.84</v>
      </c>
      <c r="BV1337" s="15">
        <v>68</v>
      </c>
      <c r="BW1337" s="15">
        <v>39.72</v>
      </c>
      <c r="BX1337" s="15">
        <v>43.6</v>
      </c>
      <c r="BY1337" s="15">
        <v>180</v>
      </c>
      <c r="BZ1337" s="15">
        <v>38.01</v>
      </c>
      <c r="CA1337" s="71"/>
      <c r="CD1337" s="71"/>
      <c r="CE1337" s="71"/>
      <c r="CF1337" s="71"/>
      <c r="CG1337" s="71"/>
      <c r="CH1337" s="15">
        <v>71</v>
      </c>
      <c r="CI1337" s="71"/>
      <c r="CJ1337" s="15">
        <v>38.270000000000003</v>
      </c>
      <c r="CN1337" s="15">
        <v>50</v>
      </c>
      <c r="CO1337" s="15">
        <v>39</v>
      </c>
      <c r="CP1337" s="15">
        <v>107</v>
      </c>
      <c r="CQ1337" s="71"/>
      <c r="CR1337" s="71"/>
      <c r="CS1337" s="75"/>
      <c r="CT1337" s="75"/>
    </row>
    <row r="1338" spans="1:98">
      <c r="A1338" s="71">
        <v>42917</v>
      </c>
      <c r="B1338" s="16">
        <v>115.73</v>
      </c>
      <c r="C1338" s="16">
        <v>114.17</v>
      </c>
      <c r="D1338" s="71"/>
      <c r="G1338" s="71"/>
      <c r="I1338" s="16">
        <v>98.5</v>
      </c>
      <c r="K1338" s="16">
        <v>98.5</v>
      </c>
      <c r="L1338" s="71"/>
      <c r="M1338" s="71"/>
      <c r="N1338" s="15">
        <v>176.6</v>
      </c>
      <c r="O1338" s="15">
        <v>152.52000000000001</v>
      </c>
      <c r="P1338" s="15">
        <v>61.6</v>
      </c>
      <c r="Q1338" s="15">
        <v>34.94</v>
      </c>
      <c r="R1338" s="71"/>
      <c r="S1338" s="71"/>
      <c r="T1338" s="71"/>
      <c r="U1338" s="71"/>
      <c r="V1338" s="15">
        <v>148</v>
      </c>
      <c r="W1338" s="15">
        <v>117.42</v>
      </c>
      <c r="X1338" s="71"/>
      <c r="Y1338" s="71"/>
      <c r="Z1338" s="71"/>
      <c r="AA1338" s="71"/>
      <c r="AC1338" s="71"/>
      <c r="AD1338" s="15">
        <v>56.4</v>
      </c>
      <c r="AF1338" s="15">
        <v>120</v>
      </c>
      <c r="BD1338" s="15">
        <v>150.94999999999999</v>
      </c>
      <c r="BE1338" s="71"/>
      <c r="BF1338" s="71"/>
      <c r="BG1338" s="15">
        <v>62.89</v>
      </c>
      <c r="BH1338" s="15">
        <v>70.05</v>
      </c>
      <c r="BI1338" s="71"/>
      <c r="BM1338" s="15">
        <v>36</v>
      </c>
      <c r="BN1338" s="15">
        <v>23</v>
      </c>
      <c r="BO1338" s="15">
        <v>42.25</v>
      </c>
      <c r="BP1338" s="15">
        <v>127</v>
      </c>
      <c r="BQ1338" s="71"/>
      <c r="BS1338" s="15">
        <v>115</v>
      </c>
      <c r="BT1338" s="15">
        <v>107.56</v>
      </c>
      <c r="BW1338" s="15">
        <v>39.31</v>
      </c>
      <c r="BX1338" s="15">
        <v>46.66</v>
      </c>
      <c r="BY1338" s="15">
        <v>180</v>
      </c>
      <c r="BZ1338" s="15">
        <v>41</v>
      </c>
      <c r="CA1338" s="71"/>
      <c r="CD1338" s="71"/>
      <c r="CE1338" s="71"/>
      <c r="CF1338" s="71"/>
      <c r="CG1338" s="71"/>
      <c r="CH1338" s="15">
        <v>70</v>
      </c>
      <c r="CI1338" s="71"/>
      <c r="CJ1338" s="15">
        <v>37</v>
      </c>
      <c r="CM1338" s="15">
        <v>38.450000000000003</v>
      </c>
      <c r="CP1338" s="15">
        <v>107</v>
      </c>
      <c r="CQ1338" s="71"/>
      <c r="CR1338" s="71"/>
      <c r="CS1338" s="75"/>
      <c r="CT1338" s="75"/>
    </row>
    <row r="1339" spans="1:98">
      <c r="A1339" s="71">
        <v>42924</v>
      </c>
      <c r="B1339" s="16">
        <v>115.85</v>
      </c>
      <c r="C1339" s="16">
        <v>114.34</v>
      </c>
      <c r="D1339" s="71"/>
      <c r="G1339" s="71"/>
      <c r="I1339" s="16">
        <v>101.5</v>
      </c>
      <c r="K1339" s="16">
        <v>101.5</v>
      </c>
      <c r="L1339" s="71"/>
      <c r="M1339" s="71"/>
      <c r="N1339" s="15">
        <v>171.57</v>
      </c>
      <c r="O1339" s="15">
        <v>154.31</v>
      </c>
      <c r="P1339" s="15">
        <v>62</v>
      </c>
      <c r="Q1339" s="15">
        <v>34.32</v>
      </c>
      <c r="R1339" s="71"/>
      <c r="S1339" s="71"/>
      <c r="T1339" s="71"/>
      <c r="U1339" s="71"/>
      <c r="V1339" s="15">
        <v>149</v>
      </c>
      <c r="W1339" s="15">
        <v>118</v>
      </c>
      <c r="X1339" s="71"/>
      <c r="Y1339" s="71"/>
      <c r="Z1339" s="71"/>
      <c r="AA1339" s="71"/>
      <c r="AC1339" s="71"/>
      <c r="AD1339" s="15">
        <v>56</v>
      </c>
      <c r="BE1339" s="71"/>
      <c r="BF1339" s="71"/>
      <c r="BG1339" s="15">
        <v>63</v>
      </c>
      <c r="BH1339" s="15">
        <v>68.849999999999994</v>
      </c>
      <c r="BI1339" s="71"/>
      <c r="BM1339" s="15">
        <v>35</v>
      </c>
      <c r="BN1339" s="15">
        <v>33</v>
      </c>
      <c r="BO1339" s="15">
        <v>40</v>
      </c>
      <c r="BQ1339" s="71"/>
      <c r="BR1339" s="15">
        <v>120</v>
      </c>
      <c r="BS1339" s="15">
        <v>115</v>
      </c>
      <c r="BT1339" s="15">
        <v>108</v>
      </c>
      <c r="BW1339" s="15">
        <v>39.799999999999997</v>
      </c>
      <c r="BX1339" s="15">
        <v>46.98</v>
      </c>
      <c r="BY1339" s="15">
        <v>180</v>
      </c>
      <c r="BZ1339" s="15">
        <v>40</v>
      </c>
      <c r="CA1339" s="71"/>
      <c r="CD1339" s="71"/>
      <c r="CE1339" s="71"/>
      <c r="CF1339" s="71"/>
      <c r="CG1339" s="71"/>
      <c r="CH1339" s="15">
        <v>70.67</v>
      </c>
      <c r="CI1339" s="71"/>
      <c r="CJ1339" s="15">
        <v>36</v>
      </c>
      <c r="CM1339" s="15">
        <v>42.35</v>
      </c>
      <c r="CN1339" s="15">
        <v>48.56</v>
      </c>
      <c r="CP1339" s="15">
        <v>105.07</v>
      </c>
      <c r="CQ1339" s="71"/>
      <c r="CR1339" s="71"/>
      <c r="CS1339" s="75"/>
      <c r="CT1339" s="75"/>
    </row>
    <row r="1340" spans="1:98">
      <c r="A1340" s="71">
        <v>42931</v>
      </c>
      <c r="B1340" s="16">
        <v>114.97</v>
      </c>
      <c r="C1340" s="16">
        <v>114.17</v>
      </c>
      <c r="D1340" s="71"/>
      <c r="G1340" s="71"/>
      <c r="I1340" s="16">
        <v>102.45</v>
      </c>
      <c r="K1340" s="16">
        <v>102.3</v>
      </c>
      <c r="L1340" s="71"/>
      <c r="M1340" s="71"/>
      <c r="N1340" s="15">
        <v>179.22</v>
      </c>
      <c r="O1340" s="15">
        <v>154.36000000000001</v>
      </c>
      <c r="P1340" s="15">
        <v>61.09</v>
      </c>
      <c r="Q1340" s="15">
        <v>33.4</v>
      </c>
      <c r="R1340" s="71"/>
      <c r="S1340" s="71"/>
      <c r="T1340" s="71"/>
      <c r="U1340" s="71"/>
      <c r="V1340" s="15">
        <v>148</v>
      </c>
      <c r="W1340" s="15">
        <v>117.12</v>
      </c>
      <c r="X1340" s="71"/>
      <c r="Y1340" s="71"/>
      <c r="Z1340" s="71"/>
      <c r="AA1340" s="71"/>
      <c r="AC1340" s="71"/>
      <c r="AD1340" s="15">
        <v>56</v>
      </c>
      <c r="AE1340" s="15">
        <v>115</v>
      </c>
      <c r="BD1340" s="15">
        <v>150.97999999999999</v>
      </c>
      <c r="BE1340" s="71"/>
      <c r="BF1340" s="71"/>
      <c r="BG1340" s="15">
        <v>63</v>
      </c>
      <c r="BH1340" s="15">
        <v>66.290000000000006</v>
      </c>
      <c r="BI1340" s="71"/>
      <c r="BM1340" s="15">
        <v>35</v>
      </c>
      <c r="BN1340" s="15">
        <v>31.98</v>
      </c>
      <c r="BO1340" s="15">
        <v>37.68</v>
      </c>
      <c r="BP1340" s="15">
        <v>115</v>
      </c>
      <c r="BQ1340" s="71"/>
      <c r="BS1340" s="15">
        <v>113</v>
      </c>
      <c r="BT1340" s="15">
        <v>106.86</v>
      </c>
      <c r="BW1340" s="15">
        <v>39.75</v>
      </c>
      <c r="BX1340" s="15">
        <v>45.88</v>
      </c>
      <c r="BZ1340" s="15">
        <v>43.53</v>
      </c>
      <c r="CA1340" s="71"/>
      <c r="CD1340" s="71"/>
      <c r="CE1340" s="71"/>
      <c r="CF1340" s="71"/>
      <c r="CG1340" s="71"/>
      <c r="CH1340" s="15">
        <v>70.489999999999995</v>
      </c>
      <c r="CI1340" s="71"/>
      <c r="CJ1340" s="15">
        <v>33.6</v>
      </c>
      <c r="CM1340" s="15">
        <v>43.83</v>
      </c>
      <c r="CN1340" s="15">
        <v>59.33</v>
      </c>
      <c r="CO1340" s="15">
        <v>51.6</v>
      </c>
      <c r="CP1340" s="15">
        <v>104</v>
      </c>
      <c r="CQ1340" s="71"/>
      <c r="CR1340" s="71"/>
      <c r="CS1340" s="75"/>
      <c r="CT1340" s="75"/>
    </row>
    <row r="1341" spans="1:98">
      <c r="A1341" s="71">
        <v>42938</v>
      </c>
      <c r="B1341" s="16">
        <v>113.97</v>
      </c>
      <c r="C1341" s="16">
        <v>112.69</v>
      </c>
      <c r="D1341" s="71"/>
      <c r="G1341" s="71"/>
      <c r="I1341" s="16">
        <v>97</v>
      </c>
      <c r="K1341" s="16">
        <v>94</v>
      </c>
      <c r="L1341" s="71"/>
      <c r="M1341" s="71"/>
      <c r="N1341" s="15">
        <v>177</v>
      </c>
      <c r="O1341" s="15">
        <v>152.83000000000001</v>
      </c>
      <c r="P1341" s="15">
        <v>61.51</v>
      </c>
      <c r="Q1341" s="15">
        <v>35.64</v>
      </c>
      <c r="R1341" s="71"/>
      <c r="S1341" s="71"/>
      <c r="T1341" s="71"/>
      <c r="U1341" s="71"/>
      <c r="V1341" s="15">
        <v>148</v>
      </c>
      <c r="W1341" s="15">
        <v>116.65</v>
      </c>
      <c r="X1341" s="71"/>
      <c r="Y1341" s="71"/>
      <c r="Z1341" s="71"/>
      <c r="AA1341" s="71"/>
      <c r="AC1341" s="71"/>
      <c r="AD1341" s="15">
        <v>55.33</v>
      </c>
      <c r="AE1341" s="15">
        <v>105</v>
      </c>
      <c r="AF1341" s="15">
        <v>109</v>
      </c>
      <c r="BD1341" s="15">
        <v>149.66999999999999</v>
      </c>
      <c r="BE1341" s="71"/>
      <c r="BF1341" s="71"/>
      <c r="BG1341" s="15">
        <v>63</v>
      </c>
      <c r="BH1341" s="15">
        <v>69.08</v>
      </c>
      <c r="BI1341" s="71"/>
      <c r="BM1341" s="15">
        <v>35</v>
      </c>
      <c r="BN1341" s="15">
        <v>29.91</v>
      </c>
      <c r="BO1341" s="15">
        <v>37.06</v>
      </c>
      <c r="BQ1341" s="71"/>
      <c r="BR1341" s="15">
        <v>115</v>
      </c>
      <c r="BS1341" s="15">
        <v>115</v>
      </c>
      <c r="BT1341" s="15">
        <v>105.86</v>
      </c>
      <c r="BV1341" s="15">
        <v>85</v>
      </c>
      <c r="BW1341" s="15">
        <v>44.26</v>
      </c>
      <c r="BX1341" s="15">
        <v>47.15</v>
      </c>
      <c r="BY1341" s="15">
        <v>180</v>
      </c>
      <c r="BZ1341" s="15">
        <v>48.21</v>
      </c>
      <c r="CA1341" s="71"/>
      <c r="CD1341" s="71"/>
      <c r="CE1341" s="71"/>
      <c r="CF1341" s="71"/>
      <c r="CG1341" s="71"/>
      <c r="CH1341" s="15">
        <v>70.239999999999995</v>
      </c>
      <c r="CI1341" s="71"/>
      <c r="CJ1341" s="15">
        <v>35</v>
      </c>
      <c r="CM1341" s="15">
        <v>46.72</v>
      </c>
      <c r="CP1341" s="15">
        <v>108.38</v>
      </c>
      <c r="CQ1341" s="71"/>
      <c r="CR1341" s="71"/>
      <c r="CS1341" s="75"/>
      <c r="CT1341" s="75"/>
    </row>
    <row r="1342" spans="1:98">
      <c r="A1342" s="71">
        <v>42945</v>
      </c>
      <c r="B1342" s="16">
        <v>113.84</v>
      </c>
      <c r="C1342" s="16">
        <v>112.32</v>
      </c>
      <c r="D1342" s="71"/>
      <c r="G1342" s="71"/>
      <c r="I1342" s="16">
        <v>97</v>
      </c>
      <c r="K1342" s="16">
        <v>98</v>
      </c>
      <c r="L1342" s="71"/>
      <c r="M1342" s="71"/>
      <c r="N1342" s="15">
        <v>174.45</v>
      </c>
      <c r="O1342" s="15">
        <v>153.38</v>
      </c>
      <c r="P1342" s="15">
        <v>59.5</v>
      </c>
      <c r="Q1342" s="15">
        <v>34.15</v>
      </c>
      <c r="R1342" s="71"/>
      <c r="S1342" s="71"/>
      <c r="T1342" s="71"/>
      <c r="U1342" s="71"/>
      <c r="V1342" s="15">
        <v>148.77000000000001</v>
      </c>
      <c r="W1342" s="15">
        <v>117</v>
      </c>
      <c r="X1342" s="71"/>
      <c r="Y1342" s="71"/>
      <c r="Z1342" s="71"/>
      <c r="AA1342" s="71"/>
      <c r="AC1342" s="71"/>
      <c r="AD1342" s="15">
        <v>64</v>
      </c>
      <c r="AE1342" s="15">
        <v>109</v>
      </c>
      <c r="AF1342" s="15">
        <v>122</v>
      </c>
      <c r="BE1342" s="71"/>
      <c r="BF1342" s="71"/>
      <c r="BH1342" s="15">
        <v>70</v>
      </c>
      <c r="BI1342" s="71"/>
      <c r="BM1342" s="15">
        <v>35</v>
      </c>
      <c r="BO1342" s="15">
        <v>39.29</v>
      </c>
      <c r="BQ1342" s="71"/>
      <c r="BT1342" s="15">
        <v>107</v>
      </c>
      <c r="BX1342" s="15">
        <v>58.16</v>
      </c>
      <c r="BZ1342" s="15">
        <v>47.75</v>
      </c>
      <c r="CA1342" s="71"/>
      <c r="CD1342" s="71"/>
      <c r="CE1342" s="71"/>
      <c r="CF1342" s="71"/>
      <c r="CG1342" s="71"/>
      <c r="CH1342" s="15">
        <v>76</v>
      </c>
      <c r="CI1342" s="71"/>
      <c r="CM1342" s="15">
        <v>51</v>
      </c>
      <c r="CN1342" s="15">
        <v>62.25</v>
      </c>
      <c r="CQ1342" s="71"/>
      <c r="CR1342" s="71"/>
      <c r="CS1342" s="75"/>
      <c r="CT1342" s="75"/>
    </row>
    <row r="1343" spans="1:98">
      <c r="A1343" s="71">
        <v>42952</v>
      </c>
      <c r="B1343" s="16">
        <v>113.95</v>
      </c>
      <c r="C1343" s="16">
        <v>112.54</v>
      </c>
      <c r="D1343" s="71"/>
      <c r="G1343" s="71"/>
      <c r="I1343" s="16">
        <v>93.5</v>
      </c>
      <c r="K1343" s="16">
        <v>93.5</v>
      </c>
      <c r="L1343" s="71"/>
      <c r="M1343" s="71"/>
      <c r="N1343" s="15">
        <v>178.44</v>
      </c>
      <c r="O1343" s="15">
        <v>151.51</v>
      </c>
      <c r="P1343" s="15">
        <v>60.16</v>
      </c>
      <c r="Q1343" s="15">
        <v>34.03</v>
      </c>
      <c r="R1343" s="71"/>
      <c r="S1343" s="71"/>
      <c r="T1343" s="71"/>
      <c r="U1343" s="71"/>
      <c r="V1343" s="15">
        <v>148</v>
      </c>
      <c r="W1343" s="15">
        <v>111.72</v>
      </c>
      <c r="X1343" s="71"/>
      <c r="Y1343" s="71"/>
      <c r="Z1343" s="71"/>
      <c r="AA1343" s="71"/>
      <c r="AC1343" s="71"/>
      <c r="AD1343" s="15">
        <v>52</v>
      </c>
      <c r="BE1343" s="71"/>
      <c r="BF1343" s="71"/>
      <c r="BG1343" s="15">
        <v>63</v>
      </c>
      <c r="BH1343" s="15">
        <v>67.08</v>
      </c>
      <c r="BI1343" s="71"/>
      <c r="BN1343" s="15">
        <v>32</v>
      </c>
      <c r="BO1343" s="15">
        <v>41.43</v>
      </c>
      <c r="BP1343" s="15">
        <v>115</v>
      </c>
      <c r="BQ1343" s="71"/>
      <c r="BT1343" s="15">
        <v>103.05</v>
      </c>
      <c r="BW1343" s="15">
        <v>42</v>
      </c>
      <c r="BX1343" s="15">
        <v>59.89</v>
      </c>
      <c r="BY1343" s="15">
        <v>180</v>
      </c>
      <c r="BZ1343" s="15">
        <v>55.7</v>
      </c>
      <c r="CA1343" s="71"/>
      <c r="CD1343" s="71"/>
      <c r="CE1343" s="71"/>
      <c r="CF1343" s="71"/>
      <c r="CG1343" s="71"/>
      <c r="CH1343" s="15">
        <v>67</v>
      </c>
      <c r="CI1343" s="71"/>
      <c r="CN1343" s="15">
        <v>57.33</v>
      </c>
      <c r="CP1343" s="15">
        <v>97</v>
      </c>
      <c r="CQ1343" s="71"/>
      <c r="CR1343" s="71"/>
      <c r="CS1343" s="75"/>
      <c r="CT1343" s="75"/>
    </row>
    <row r="1344" spans="1:98">
      <c r="A1344" s="71">
        <v>42959</v>
      </c>
      <c r="B1344" s="16">
        <v>113.95</v>
      </c>
      <c r="C1344" s="16">
        <v>112.54</v>
      </c>
      <c r="D1344" s="71"/>
      <c r="G1344" s="71"/>
      <c r="I1344" s="16">
        <v>96.71</v>
      </c>
      <c r="K1344" s="16">
        <v>103</v>
      </c>
      <c r="L1344" s="71"/>
      <c r="M1344" s="71"/>
      <c r="N1344" s="15">
        <v>175.92</v>
      </c>
      <c r="O1344" s="15">
        <v>153.69999999999999</v>
      </c>
      <c r="P1344" s="15">
        <v>59.5</v>
      </c>
      <c r="Q1344" s="15">
        <v>33</v>
      </c>
      <c r="R1344" s="71"/>
      <c r="S1344" s="71"/>
      <c r="T1344" s="71"/>
      <c r="U1344" s="71"/>
      <c r="V1344" s="15">
        <v>148</v>
      </c>
      <c r="W1344" s="15">
        <v>104.97</v>
      </c>
      <c r="X1344" s="71"/>
      <c r="Y1344" s="71"/>
      <c r="Z1344" s="71"/>
      <c r="AA1344" s="71"/>
      <c r="AC1344" s="71"/>
      <c r="AE1344" s="15">
        <v>105</v>
      </c>
      <c r="AF1344" s="15">
        <v>110</v>
      </c>
      <c r="BE1344" s="71"/>
      <c r="BF1344" s="71"/>
      <c r="BH1344" s="15">
        <v>69.58</v>
      </c>
      <c r="BI1344" s="71"/>
      <c r="BM1344" s="15">
        <v>31.67</v>
      </c>
      <c r="BO1344" s="15">
        <v>38.29</v>
      </c>
      <c r="BQ1344" s="71"/>
      <c r="BR1344" s="15">
        <v>120</v>
      </c>
      <c r="BT1344" s="15">
        <v>91.29</v>
      </c>
      <c r="BX1344" s="15">
        <v>59.96</v>
      </c>
      <c r="CA1344" s="71"/>
      <c r="CD1344" s="71"/>
      <c r="CE1344" s="71"/>
      <c r="CF1344" s="71"/>
      <c r="CG1344" s="71"/>
      <c r="CH1344" s="15">
        <v>77.33</v>
      </c>
      <c r="CI1344" s="71"/>
      <c r="CJ1344" s="15">
        <v>27</v>
      </c>
      <c r="CM1344" s="15">
        <v>47</v>
      </c>
      <c r="CP1344" s="15">
        <v>86.43</v>
      </c>
      <c r="CQ1344" s="71"/>
      <c r="CR1344" s="71"/>
      <c r="CS1344" s="75"/>
      <c r="CT1344" s="75"/>
    </row>
    <row r="1345" spans="1:98">
      <c r="A1345" s="71">
        <v>42966</v>
      </c>
      <c r="B1345" s="16">
        <v>113.95</v>
      </c>
      <c r="C1345" s="16">
        <v>112.54</v>
      </c>
      <c r="D1345" s="71"/>
      <c r="G1345" s="71"/>
      <c r="I1345" s="16">
        <v>96</v>
      </c>
      <c r="K1345" s="16">
        <v>96</v>
      </c>
      <c r="L1345" s="71"/>
      <c r="M1345" s="71"/>
      <c r="N1345" s="15">
        <v>177.73</v>
      </c>
      <c r="O1345" s="15">
        <v>153.41999999999999</v>
      </c>
      <c r="P1345" s="15">
        <v>60.29</v>
      </c>
      <c r="Q1345" s="15">
        <v>34.200000000000003</v>
      </c>
      <c r="R1345" s="71"/>
      <c r="S1345" s="71"/>
      <c r="T1345" s="71"/>
      <c r="U1345" s="71"/>
      <c r="W1345" s="15">
        <v>98.14</v>
      </c>
      <c r="X1345" s="71"/>
      <c r="Y1345" s="71"/>
      <c r="Z1345" s="71"/>
      <c r="AA1345" s="71"/>
      <c r="AC1345" s="71"/>
      <c r="AE1345" s="15">
        <v>105</v>
      </c>
      <c r="BD1345" s="15">
        <v>150</v>
      </c>
      <c r="BE1345" s="71"/>
      <c r="BF1345" s="71"/>
      <c r="BH1345" s="15">
        <v>68.290000000000006</v>
      </c>
      <c r="BI1345" s="71"/>
      <c r="BM1345" s="15">
        <v>30.83</v>
      </c>
      <c r="BO1345" s="15">
        <v>39.4</v>
      </c>
      <c r="BQ1345" s="71"/>
      <c r="BR1345" s="15">
        <v>120</v>
      </c>
      <c r="BS1345" s="15">
        <v>115</v>
      </c>
      <c r="BT1345" s="15">
        <v>91.43</v>
      </c>
      <c r="BV1345" s="15">
        <v>77.67</v>
      </c>
      <c r="BX1345" s="15">
        <v>62.5</v>
      </c>
      <c r="BZ1345" s="15">
        <v>61.5</v>
      </c>
      <c r="CA1345" s="71"/>
      <c r="CD1345" s="71"/>
      <c r="CE1345" s="71"/>
      <c r="CF1345" s="71"/>
      <c r="CG1345" s="71"/>
      <c r="CH1345" s="15">
        <v>68</v>
      </c>
      <c r="CI1345" s="71"/>
      <c r="CJ1345" s="15">
        <v>29.29</v>
      </c>
      <c r="CM1345" s="15">
        <v>47</v>
      </c>
      <c r="CP1345" s="15">
        <v>87.15</v>
      </c>
      <c r="CQ1345" s="71"/>
      <c r="CR1345" s="71"/>
      <c r="CS1345" s="75"/>
      <c r="CT1345" s="75"/>
    </row>
    <row r="1346" spans="1:98">
      <c r="A1346" s="71">
        <v>42973</v>
      </c>
      <c r="B1346" s="16">
        <v>114.27</v>
      </c>
      <c r="C1346" s="16">
        <v>112.99</v>
      </c>
      <c r="D1346" s="71"/>
      <c r="G1346" s="71"/>
      <c r="I1346" s="16">
        <v>97.04</v>
      </c>
      <c r="K1346" s="16">
        <v>96.81</v>
      </c>
      <c r="L1346" s="71"/>
      <c r="M1346" s="71"/>
      <c r="N1346" s="15">
        <v>177.67</v>
      </c>
      <c r="O1346" s="15">
        <v>153</v>
      </c>
      <c r="P1346" s="15">
        <v>60.6</v>
      </c>
      <c r="Q1346" s="15">
        <v>34.700000000000003</v>
      </c>
      <c r="R1346" s="71"/>
      <c r="S1346" s="71"/>
      <c r="T1346" s="71"/>
      <c r="U1346" s="71"/>
      <c r="V1346" s="15">
        <v>148</v>
      </c>
      <c r="W1346" s="15">
        <v>95.62</v>
      </c>
      <c r="X1346" s="71"/>
      <c r="Y1346" s="71"/>
      <c r="Z1346" s="71"/>
      <c r="AA1346" s="71"/>
      <c r="AC1346" s="71"/>
      <c r="AE1346" s="15">
        <v>114</v>
      </c>
      <c r="AF1346" s="15">
        <v>99.11</v>
      </c>
      <c r="BE1346" s="71"/>
      <c r="BF1346" s="71"/>
      <c r="BG1346" s="15">
        <v>63.33</v>
      </c>
      <c r="BH1346" s="15">
        <v>68.67</v>
      </c>
      <c r="BI1346" s="71"/>
      <c r="BN1346" s="15">
        <v>35.049999999999997</v>
      </c>
      <c r="BO1346" s="15">
        <v>41.74</v>
      </c>
      <c r="BQ1346" s="71"/>
      <c r="BR1346" s="15">
        <v>115</v>
      </c>
      <c r="BS1346" s="15">
        <v>120</v>
      </c>
      <c r="BT1346" s="15">
        <v>86.03</v>
      </c>
      <c r="BW1346" s="15">
        <v>59.6</v>
      </c>
      <c r="BX1346" s="15">
        <v>61.78</v>
      </c>
      <c r="BY1346" s="15">
        <v>180</v>
      </c>
      <c r="BZ1346" s="15">
        <v>62.72</v>
      </c>
      <c r="CA1346" s="71"/>
      <c r="CD1346" s="71"/>
      <c r="CE1346" s="71"/>
      <c r="CF1346" s="71"/>
      <c r="CG1346" s="71"/>
      <c r="CH1346" s="15">
        <v>69.5</v>
      </c>
      <c r="CI1346" s="71"/>
      <c r="CJ1346" s="15">
        <v>31.96</v>
      </c>
      <c r="CM1346" s="15">
        <v>51.33</v>
      </c>
      <c r="CN1346" s="15">
        <v>62</v>
      </c>
      <c r="CP1346" s="15">
        <v>84.6</v>
      </c>
      <c r="CQ1346" s="71"/>
      <c r="CR1346" s="71"/>
      <c r="CS1346" s="75"/>
      <c r="CT1346" s="75"/>
    </row>
    <row r="1347" spans="1:98">
      <c r="A1347" s="71">
        <v>42980</v>
      </c>
      <c r="B1347" s="16">
        <v>113.99</v>
      </c>
      <c r="C1347" s="16">
        <v>112.99</v>
      </c>
      <c r="D1347" s="71"/>
      <c r="G1347" s="71"/>
      <c r="I1347" s="16">
        <v>101.5</v>
      </c>
      <c r="K1347" s="16">
        <v>95.5</v>
      </c>
      <c r="L1347" s="71"/>
      <c r="M1347" s="71"/>
      <c r="O1347" s="15">
        <v>152</v>
      </c>
      <c r="P1347" s="15">
        <v>60.27</v>
      </c>
      <c r="Q1347" s="15">
        <v>34</v>
      </c>
      <c r="R1347" s="71"/>
      <c r="S1347" s="71"/>
      <c r="T1347" s="71"/>
      <c r="U1347" s="71"/>
      <c r="V1347" s="15">
        <v>148</v>
      </c>
      <c r="W1347" s="15">
        <v>97.32</v>
      </c>
      <c r="X1347" s="71"/>
      <c r="Y1347" s="71"/>
      <c r="Z1347" s="71"/>
      <c r="AA1347" s="71"/>
      <c r="AC1347" s="71"/>
      <c r="AF1347" s="15">
        <v>99</v>
      </c>
      <c r="BE1347" s="71"/>
      <c r="BF1347" s="71"/>
      <c r="BH1347" s="15">
        <v>68.73</v>
      </c>
      <c r="BI1347" s="71"/>
      <c r="BO1347" s="15">
        <v>44.93</v>
      </c>
      <c r="BQ1347" s="71"/>
      <c r="BR1347" s="15">
        <v>135.56</v>
      </c>
      <c r="BT1347" s="15">
        <v>83.92</v>
      </c>
      <c r="BX1347" s="15">
        <v>63.03</v>
      </c>
      <c r="BZ1347" s="15">
        <v>62</v>
      </c>
      <c r="CA1347" s="71"/>
      <c r="CD1347" s="71"/>
      <c r="CE1347" s="71"/>
      <c r="CF1347" s="71"/>
      <c r="CG1347" s="71"/>
      <c r="CH1347" s="15">
        <v>69.25</v>
      </c>
      <c r="CI1347" s="71"/>
      <c r="CJ1347" s="15">
        <v>32</v>
      </c>
      <c r="CN1347" s="15">
        <v>61.14</v>
      </c>
      <c r="CO1347" s="15">
        <v>60.25</v>
      </c>
      <c r="CP1347" s="15">
        <v>90</v>
      </c>
      <c r="CQ1347" s="71"/>
      <c r="CR1347" s="71"/>
      <c r="CS1347" s="75"/>
      <c r="CT1347" s="75"/>
    </row>
    <row r="1348" spans="1:98">
      <c r="A1348" s="71">
        <v>42987</v>
      </c>
      <c r="B1348" s="16">
        <v>112.97</v>
      </c>
      <c r="C1348" s="16">
        <v>112.99</v>
      </c>
      <c r="D1348" s="71"/>
      <c r="G1348" s="71"/>
      <c r="I1348" s="16">
        <v>97.5</v>
      </c>
      <c r="K1348" s="16">
        <v>97.5</v>
      </c>
      <c r="L1348" s="71"/>
      <c r="M1348" s="71"/>
      <c r="N1348" s="15">
        <v>177</v>
      </c>
      <c r="O1348" s="15">
        <v>152.61000000000001</v>
      </c>
      <c r="P1348" s="15">
        <v>61.44</v>
      </c>
      <c r="Q1348" s="15">
        <v>34.19</v>
      </c>
      <c r="R1348" s="71"/>
      <c r="S1348" s="71"/>
      <c r="T1348" s="71"/>
      <c r="U1348" s="71"/>
      <c r="V1348" s="15">
        <v>147</v>
      </c>
      <c r="W1348" s="15">
        <v>92.45</v>
      </c>
      <c r="X1348" s="71"/>
      <c r="Y1348" s="71"/>
      <c r="Z1348" s="71"/>
      <c r="AA1348" s="71"/>
      <c r="AC1348" s="71"/>
      <c r="BE1348" s="71"/>
      <c r="BF1348" s="71"/>
      <c r="BH1348" s="15">
        <v>68.3</v>
      </c>
      <c r="BI1348" s="71"/>
      <c r="BO1348" s="15">
        <v>44.54</v>
      </c>
      <c r="BQ1348" s="71"/>
      <c r="BS1348" s="15">
        <v>120</v>
      </c>
      <c r="BT1348" s="15">
        <v>85.2</v>
      </c>
      <c r="BX1348" s="15">
        <v>61.57</v>
      </c>
      <c r="BZ1348" s="15">
        <v>61.4</v>
      </c>
      <c r="CA1348" s="71"/>
      <c r="CD1348" s="71"/>
      <c r="CE1348" s="71"/>
      <c r="CF1348" s="71"/>
      <c r="CG1348" s="71"/>
      <c r="CI1348" s="71"/>
      <c r="CP1348" s="15">
        <v>83.75</v>
      </c>
      <c r="CQ1348" s="71"/>
      <c r="CR1348" s="71"/>
      <c r="CS1348" s="75"/>
      <c r="CT1348" s="75"/>
    </row>
    <row r="1349" spans="1:98">
      <c r="A1349" s="71">
        <v>42994</v>
      </c>
      <c r="B1349" s="16">
        <v>112.68</v>
      </c>
      <c r="C1349" s="16">
        <v>112.66</v>
      </c>
      <c r="D1349" s="71"/>
      <c r="G1349" s="71"/>
      <c r="I1349" s="16">
        <v>92.19</v>
      </c>
      <c r="K1349" s="16">
        <v>91.87</v>
      </c>
      <c r="L1349" s="71"/>
      <c r="M1349" s="71"/>
      <c r="N1349" s="15">
        <v>180.19</v>
      </c>
      <c r="O1349" s="15">
        <v>151.63</v>
      </c>
      <c r="P1349" s="15">
        <v>60.89</v>
      </c>
      <c r="Q1349" s="15">
        <v>33.56</v>
      </c>
      <c r="R1349" s="71"/>
      <c r="S1349" s="71"/>
      <c r="T1349" s="71"/>
      <c r="U1349" s="71"/>
      <c r="V1349" s="15">
        <v>148.87</v>
      </c>
      <c r="W1349" s="15">
        <v>90.9</v>
      </c>
      <c r="X1349" s="71"/>
      <c r="Y1349" s="71"/>
      <c r="Z1349" s="71"/>
      <c r="AA1349" s="71"/>
      <c r="AC1349" s="71"/>
      <c r="AE1349" s="15">
        <v>101</v>
      </c>
      <c r="AF1349" s="15">
        <v>116</v>
      </c>
      <c r="BD1349" s="15">
        <v>147.13999999999999</v>
      </c>
      <c r="BE1349" s="71"/>
      <c r="BF1349" s="71"/>
      <c r="BG1349" s="15">
        <v>62.71</v>
      </c>
      <c r="BH1349" s="15">
        <v>68.69</v>
      </c>
      <c r="BI1349" s="71"/>
      <c r="BM1349" s="15">
        <v>34</v>
      </c>
      <c r="BN1349" s="15">
        <v>37.56</v>
      </c>
      <c r="BO1349" s="15">
        <v>46.68</v>
      </c>
      <c r="BP1349" s="15">
        <v>114</v>
      </c>
      <c r="BQ1349" s="71"/>
      <c r="BT1349" s="15">
        <v>86</v>
      </c>
      <c r="BW1349" s="15">
        <v>55.2</v>
      </c>
      <c r="BX1349" s="15">
        <v>62.99</v>
      </c>
      <c r="BY1349" s="15">
        <v>180</v>
      </c>
      <c r="BZ1349" s="15">
        <v>63</v>
      </c>
      <c r="CA1349" s="71"/>
      <c r="CD1349" s="71"/>
      <c r="CE1349" s="71"/>
      <c r="CF1349" s="71"/>
      <c r="CG1349" s="71"/>
      <c r="CI1349" s="71"/>
      <c r="CJ1349" s="15">
        <v>33</v>
      </c>
      <c r="CM1349" s="15">
        <v>56</v>
      </c>
      <c r="CN1349" s="15">
        <v>61</v>
      </c>
      <c r="CO1349" s="15">
        <v>58</v>
      </c>
      <c r="CP1349" s="15">
        <v>86</v>
      </c>
      <c r="CQ1349" s="71"/>
      <c r="CR1349" s="71"/>
      <c r="CS1349" s="75"/>
      <c r="CT1349" s="75"/>
    </row>
    <row r="1350" spans="1:98">
      <c r="A1350" s="71">
        <v>43001</v>
      </c>
      <c r="B1350" s="16">
        <v>112.82</v>
      </c>
      <c r="C1350" s="16">
        <v>112.66</v>
      </c>
      <c r="D1350" s="71"/>
      <c r="G1350" s="71"/>
      <c r="I1350" s="16">
        <v>93.07</v>
      </c>
      <c r="K1350" s="16">
        <v>93.6</v>
      </c>
      <c r="L1350" s="71"/>
      <c r="M1350" s="71"/>
      <c r="N1350" s="15">
        <v>178.11</v>
      </c>
      <c r="O1350" s="15">
        <v>153</v>
      </c>
      <c r="P1350" s="15">
        <v>63</v>
      </c>
      <c r="Q1350" s="15">
        <v>34.549999999999997</v>
      </c>
      <c r="R1350" s="71"/>
      <c r="S1350" s="71"/>
      <c r="T1350" s="71"/>
      <c r="U1350" s="71"/>
      <c r="V1350" s="15">
        <v>148</v>
      </c>
      <c r="W1350" s="15">
        <v>92.92</v>
      </c>
      <c r="X1350" s="71"/>
      <c r="Y1350" s="71"/>
      <c r="Z1350" s="71"/>
      <c r="AA1350" s="71"/>
      <c r="AC1350" s="71"/>
      <c r="AF1350" s="15">
        <v>114</v>
      </c>
      <c r="BD1350" s="15">
        <v>150</v>
      </c>
      <c r="BE1350" s="71"/>
      <c r="BF1350" s="71"/>
      <c r="BG1350" s="15">
        <v>60</v>
      </c>
      <c r="BH1350" s="15">
        <v>69.650000000000006</v>
      </c>
      <c r="BI1350" s="71"/>
      <c r="BM1350" s="15">
        <v>33</v>
      </c>
      <c r="BO1350" s="15">
        <v>48.09</v>
      </c>
      <c r="BP1350" s="15">
        <v>109</v>
      </c>
      <c r="BQ1350" s="71"/>
      <c r="BR1350" s="15">
        <v>150</v>
      </c>
      <c r="BT1350" s="15">
        <v>87.63</v>
      </c>
      <c r="BW1350" s="15">
        <v>59</v>
      </c>
      <c r="BX1350" s="15">
        <v>62.02</v>
      </c>
      <c r="BY1350" s="15">
        <v>180</v>
      </c>
      <c r="BZ1350" s="15">
        <v>64.67</v>
      </c>
      <c r="CA1350" s="71"/>
      <c r="CD1350" s="71"/>
      <c r="CE1350" s="71"/>
      <c r="CF1350" s="71"/>
      <c r="CG1350" s="71"/>
      <c r="CI1350" s="71"/>
      <c r="CM1350" s="15">
        <v>56</v>
      </c>
      <c r="CQ1350" s="71"/>
      <c r="CR1350" s="71"/>
      <c r="CS1350" s="75"/>
      <c r="CT1350" s="75"/>
    </row>
    <row r="1351" spans="1:98">
      <c r="A1351" s="71">
        <v>43008</v>
      </c>
      <c r="B1351" s="16">
        <v>112.68</v>
      </c>
      <c r="C1351" s="16">
        <v>112.48</v>
      </c>
      <c r="D1351" s="71"/>
      <c r="G1351" s="71"/>
      <c r="I1351" s="16">
        <v>96</v>
      </c>
      <c r="K1351" s="16">
        <v>93</v>
      </c>
      <c r="L1351" s="71"/>
      <c r="M1351" s="71"/>
      <c r="N1351" s="15">
        <v>172.33</v>
      </c>
      <c r="O1351" s="15">
        <v>152.71</v>
      </c>
      <c r="P1351" s="15">
        <v>64.38</v>
      </c>
      <c r="Q1351" s="15">
        <v>34.19</v>
      </c>
      <c r="R1351" s="71"/>
      <c r="S1351" s="71"/>
      <c r="T1351" s="71"/>
      <c r="U1351" s="71"/>
      <c r="V1351" s="15">
        <v>148</v>
      </c>
      <c r="W1351" s="15">
        <v>93</v>
      </c>
      <c r="X1351" s="71"/>
      <c r="Y1351" s="71"/>
      <c r="Z1351" s="71"/>
      <c r="AA1351" s="71"/>
      <c r="AC1351" s="71"/>
      <c r="AF1351" s="15">
        <v>121</v>
      </c>
      <c r="BD1351" s="15">
        <v>147.43</v>
      </c>
      <c r="BE1351" s="71"/>
      <c r="BF1351" s="71"/>
      <c r="BG1351" s="15">
        <v>60</v>
      </c>
      <c r="BH1351" s="15">
        <v>70.56</v>
      </c>
      <c r="BI1351" s="71"/>
      <c r="BM1351" s="15">
        <v>33</v>
      </c>
      <c r="BN1351" s="15">
        <v>41</v>
      </c>
      <c r="BO1351" s="15">
        <v>49.6</v>
      </c>
      <c r="BP1351" s="15">
        <v>107</v>
      </c>
      <c r="BQ1351" s="71"/>
      <c r="BT1351" s="15">
        <v>88</v>
      </c>
      <c r="BV1351" s="15">
        <v>72</v>
      </c>
      <c r="BW1351" s="15">
        <v>59.46</v>
      </c>
      <c r="BX1351" s="15">
        <v>62.14</v>
      </c>
      <c r="BZ1351" s="15">
        <v>63.4</v>
      </c>
      <c r="CA1351" s="71"/>
      <c r="CD1351" s="71"/>
      <c r="CE1351" s="71"/>
      <c r="CF1351" s="71"/>
      <c r="CG1351" s="71"/>
      <c r="CH1351" s="15">
        <v>73</v>
      </c>
      <c r="CI1351" s="71"/>
      <c r="CM1351" s="15">
        <v>58</v>
      </c>
      <c r="CQ1351" s="71"/>
      <c r="CR1351" s="71"/>
      <c r="CS1351" s="75"/>
      <c r="CT1351" s="75"/>
    </row>
    <row r="1352" spans="1:98">
      <c r="A1352" s="71">
        <v>43015</v>
      </c>
      <c r="B1352" s="16">
        <v>112.82</v>
      </c>
      <c r="C1352" s="16">
        <v>112.66</v>
      </c>
      <c r="D1352" s="71"/>
      <c r="G1352" s="71"/>
      <c r="I1352" s="16">
        <v>98.9</v>
      </c>
      <c r="K1352" s="16">
        <v>98.19</v>
      </c>
      <c r="L1352" s="71"/>
      <c r="M1352" s="71"/>
      <c r="N1352" s="15">
        <v>178.27</v>
      </c>
      <c r="O1352" s="15">
        <v>152.53</v>
      </c>
      <c r="P1352" s="15">
        <v>64.010000000000005</v>
      </c>
      <c r="Q1352" s="15">
        <v>33.74</v>
      </c>
      <c r="R1352" s="71"/>
      <c r="S1352" s="71"/>
      <c r="T1352" s="71"/>
      <c r="U1352" s="71"/>
      <c r="V1352" s="15">
        <v>148</v>
      </c>
      <c r="W1352" s="15">
        <v>92.87</v>
      </c>
      <c r="X1352" s="71"/>
      <c r="Y1352" s="71"/>
      <c r="Z1352" s="71"/>
      <c r="AA1352" s="71"/>
      <c r="AC1352" s="71"/>
      <c r="AD1352" s="15">
        <v>70</v>
      </c>
      <c r="BD1352" s="15">
        <v>145.07</v>
      </c>
      <c r="BE1352" s="71"/>
      <c r="BF1352" s="71"/>
      <c r="BG1352" s="15">
        <v>63.73</v>
      </c>
      <c r="BH1352" s="15">
        <v>70.010000000000005</v>
      </c>
      <c r="BI1352" s="71"/>
      <c r="BN1352" s="15">
        <v>41</v>
      </c>
      <c r="BO1352" s="15">
        <v>48.85</v>
      </c>
      <c r="BP1352" s="15">
        <v>104</v>
      </c>
      <c r="BQ1352" s="71"/>
      <c r="BT1352" s="15">
        <v>86.18</v>
      </c>
      <c r="BW1352" s="15">
        <v>59.5</v>
      </c>
      <c r="BX1352" s="15">
        <v>61.5</v>
      </c>
      <c r="BY1352" s="15">
        <v>180</v>
      </c>
      <c r="BZ1352" s="15">
        <v>66</v>
      </c>
      <c r="CA1352" s="71"/>
      <c r="CD1352" s="71"/>
      <c r="CE1352" s="71"/>
      <c r="CF1352" s="71"/>
      <c r="CG1352" s="71"/>
      <c r="CI1352" s="71"/>
      <c r="CP1352" s="15">
        <v>94</v>
      </c>
      <c r="CQ1352" s="71"/>
      <c r="CR1352" s="71"/>
      <c r="CS1352" s="75"/>
      <c r="CT1352" s="75"/>
    </row>
    <row r="1353" spans="1:98">
      <c r="A1353" s="71">
        <v>43022</v>
      </c>
      <c r="B1353" s="16">
        <v>112.82</v>
      </c>
      <c r="C1353" s="16">
        <v>112.66</v>
      </c>
      <c r="D1353" s="71"/>
      <c r="G1353" s="71"/>
      <c r="I1353" s="16">
        <v>90</v>
      </c>
      <c r="K1353" s="16">
        <v>91.17</v>
      </c>
      <c r="L1353" s="71"/>
      <c r="M1353" s="71"/>
      <c r="N1353" s="15">
        <v>175</v>
      </c>
      <c r="O1353" s="15">
        <v>154.72</v>
      </c>
      <c r="P1353" s="15">
        <v>61.75</v>
      </c>
      <c r="Q1353" s="15">
        <v>34.18</v>
      </c>
      <c r="R1353" s="71"/>
      <c r="S1353" s="71"/>
      <c r="T1353" s="71"/>
      <c r="U1353" s="71"/>
      <c r="V1353" s="15">
        <v>150</v>
      </c>
      <c r="W1353" s="15">
        <v>93.5</v>
      </c>
      <c r="X1353" s="71"/>
      <c r="Y1353" s="71"/>
      <c r="Z1353" s="71"/>
      <c r="AA1353" s="71"/>
      <c r="AC1353" s="71"/>
      <c r="AD1353" s="15">
        <v>70</v>
      </c>
      <c r="AE1353" s="15">
        <v>98</v>
      </c>
      <c r="BE1353" s="71"/>
      <c r="BF1353" s="71"/>
      <c r="BG1353" s="15">
        <v>67.2</v>
      </c>
      <c r="BH1353" s="15">
        <v>72.3</v>
      </c>
      <c r="BI1353" s="71"/>
      <c r="BN1353" s="15">
        <v>42</v>
      </c>
      <c r="BO1353" s="15">
        <v>49.79</v>
      </c>
      <c r="BQ1353" s="71"/>
      <c r="BR1353" s="15">
        <v>142</v>
      </c>
      <c r="BS1353" s="15">
        <v>142</v>
      </c>
      <c r="BT1353" s="15">
        <v>89</v>
      </c>
      <c r="BV1353" s="15">
        <v>73</v>
      </c>
      <c r="BW1353" s="15">
        <v>62.22</v>
      </c>
      <c r="BX1353" s="15">
        <v>60</v>
      </c>
      <c r="BY1353" s="15">
        <v>180</v>
      </c>
      <c r="BZ1353" s="15">
        <v>64.8</v>
      </c>
      <c r="CA1353" s="71"/>
      <c r="CD1353" s="71"/>
      <c r="CE1353" s="71"/>
      <c r="CF1353" s="71"/>
      <c r="CG1353" s="71"/>
      <c r="CI1353" s="71"/>
      <c r="CP1353" s="15">
        <v>92</v>
      </c>
      <c r="CQ1353" s="71"/>
      <c r="CR1353" s="71"/>
      <c r="CS1353" s="75"/>
      <c r="CT1353" s="75"/>
    </row>
    <row r="1354" spans="1:98">
      <c r="A1354" s="71">
        <v>43029</v>
      </c>
      <c r="B1354" s="16">
        <v>117.23</v>
      </c>
      <c r="C1354" s="16">
        <v>114.96</v>
      </c>
      <c r="D1354" s="71"/>
      <c r="G1354" s="71"/>
      <c r="I1354" s="16">
        <v>94.39</v>
      </c>
      <c r="K1354" s="16">
        <v>94.1</v>
      </c>
      <c r="L1354" s="71"/>
      <c r="M1354" s="71"/>
      <c r="N1354" s="15">
        <v>193.05</v>
      </c>
      <c r="O1354" s="15">
        <v>154.02000000000001</v>
      </c>
      <c r="P1354" s="15">
        <v>65</v>
      </c>
      <c r="Q1354" s="15">
        <v>34.9</v>
      </c>
      <c r="R1354" s="71"/>
      <c r="S1354" s="71"/>
      <c r="T1354" s="71"/>
      <c r="U1354" s="71"/>
      <c r="V1354" s="15">
        <v>149.6</v>
      </c>
      <c r="W1354" s="15">
        <v>93.28</v>
      </c>
      <c r="X1354" s="71"/>
      <c r="Y1354" s="71"/>
      <c r="Z1354" s="71"/>
      <c r="AA1354" s="71"/>
      <c r="AC1354" s="71"/>
      <c r="AD1354" s="15">
        <v>78</v>
      </c>
      <c r="AF1354" s="15">
        <v>115</v>
      </c>
      <c r="BD1354" s="15">
        <v>154.33000000000001</v>
      </c>
      <c r="BE1354" s="71"/>
      <c r="BF1354" s="71"/>
      <c r="BG1354" s="15">
        <v>66</v>
      </c>
      <c r="BH1354" s="15">
        <v>74.819999999999993</v>
      </c>
      <c r="BI1354" s="71"/>
      <c r="BM1354" s="15">
        <v>33.75</v>
      </c>
      <c r="BN1354" s="15">
        <v>39</v>
      </c>
      <c r="BO1354" s="15">
        <v>47.26</v>
      </c>
      <c r="BP1354" s="15">
        <v>108</v>
      </c>
      <c r="BQ1354" s="71"/>
      <c r="BR1354" s="15">
        <v>144.68</v>
      </c>
      <c r="BT1354" s="15">
        <v>90.97</v>
      </c>
      <c r="BX1354" s="15">
        <v>60.5</v>
      </c>
      <c r="BZ1354" s="15">
        <v>63.82</v>
      </c>
      <c r="CA1354" s="71"/>
      <c r="CD1354" s="71"/>
      <c r="CE1354" s="71"/>
      <c r="CF1354" s="71"/>
      <c r="CG1354" s="71"/>
      <c r="CH1354" s="15">
        <v>75.430000000000007</v>
      </c>
      <c r="CI1354" s="71"/>
      <c r="CJ1354" s="15">
        <v>35</v>
      </c>
      <c r="CM1354" s="15">
        <v>58.71</v>
      </c>
      <c r="CN1354" s="15">
        <v>59.88</v>
      </c>
      <c r="CO1354" s="15">
        <v>53.5</v>
      </c>
      <c r="CP1354" s="15">
        <v>94.53</v>
      </c>
      <c r="CQ1354" s="71"/>
      <c r="CR1354" s="71"/>
      <c r="CS1354" s="75"/>
      <c r="CT1354" s="75"/>
    </row>
    <row r="1355" spans="1:98">
      <c r="A1355" s="71">
        <v>43036</v>
      </c>
      <c r="B1355" s="16">
        <v>117.5</v>
      </c>
      <c r="C1355" s="16">
        <v>114.46</v>
      </c>
      <c r="D1355" s="71"/>
      <c r="G1355" s="71"/>
      <c r="I1355" s="16">
        <v>93.64</v>
      </c>
      <c r="K1355" s="16">
        <v>94.5</v>
      </c>
      <c r="L1355" s="71"/>
      <c r="M1355" s="71"/>
      <c r="O1355" s="15">
        <v>155.83000000000001</v>
      </c>
      <c r="P1355" s="15">
        <v>64.91</v>
      </c>
      <c r="Q1355" s="15">
        <v>34.25</v>
      </c>
      <c r="R1355" s="71"/>
      <c r="S1355" s="71"/>
      <c r="T1355" s="71"/>
      <c r="U1355" s="71"/>
      <c r="V1355" s="15">
        <v>150</v>
      </c>
      <c r="W1355" s="15">
        <v>95.1</v>
      </c>
      <c r="X1355" s="71"/>
      <c r="Y1355" s="71"/>
      <c r="Z1355" s="71"/>
      <c r="AA1355" s="71"/>
      <c r="AC1355" s="71"/>
      <c r="AD1355" s="15">
        <v>72</v>
      </c>
      <c r="BD1355" s="15">
        <v>145</v>
      </c>
      <c r="BE1355" s="71"/>
      <c r="BF1355" s="71"/>
      <c r="BG1355" s="15">
        <v>67.25</v>
      </c>
      <c r="BH1355" s="15">
        <v>75.23</v>
      </c>
      <c r="BI1355" s="71"/>
      <c r="BM1355" s="15">
        <v>33.43</v>
      </c>
      <c r="BN1355" s="15">
        <v>41.73</v>
      </c>
      <c r="BO1355" s="15">
        <v>46.78</v>
      </c>
      <c r="BQ1355" s="71"/>
      <c r="BR1355" s="15">
        <v>147.86000000000001</v>
      </c>
      <c r="BT1355" s="15">
        <v>94.61</v>
      </c>
      <c r="BV1355" s="15">
        <v>78</v>
      </c>
      <c r="BW1355" s="15">
        <v>55.88</v>
      </c>
      <c r="BX1355" s="15">
        <v>59.62</v>
      </c>
      <c r="BZ1355" s="15">
        <v>65.19</v>
      </c>
      <c r="CA1355" s="71"/>
      <c r="CD1355" s="71"/>
      <c r="CE1355" s="71"/>
      <c r="CF1355" s="71"/>
      <c r="CG1355" s="71"/>
      <c r="CH1355" s="15">
        <v>84</v>
      </c>
      <c r="CI1355" s="71"/>
      <c r="CJ1355" s="15">
        <v>34.65</v>
      </c>
      <c r="CM1355" s="15">
        <v>60.35</v>
      </c>
      <c r="CN1355" s="15">
        <v>58.91</v>
      </c>
      <c r="CP1355" s="15">
        <v>100</v>
      </c>
      <c r="CQ1355" s="71"/>
      <c r="CR1355" s="71"/>
      <c r="CS1355" s="75"/>
      <c r="CT1355" s="75"/>
    </row>
    <row r="1356" spans="1:98">
      <c r="A1356" s="71">
        <v>43043</v>
      </c>
      <c r="B1356" s="16">
        <v>124.25</v>
      </c>
      <c r="C1356" s="16">
        <v>123.98</v>
      </c>
      <c r="D1356" s="71"/>
      <c r="G1356" s="71"/>
      <c r="I1356" s="16">
        <v>88.35</v>
      </c>
      <c r="K1356" s="16">
        <v>90.61</v>
      </c>
      <c r="L1356" s="71"/>
      <c r="M1356" s="71"/>
      <c r="N1356" s="15">
        <v>162.96</v>
      </c>
      <c r="O1356" s="15">
        <v>154.72</v>
      </c>
      <c r="P1356" s="15">
        <v>65.2</v>
      </c>
      <c r="Q1356" s="15">
        <v>34.06</v>
      </c>
      <c r="R1356" s="71"/>
      <c r="S1356" s="71"/>
      <c r="T1356" s="71"/>
      <c r="U1356" s="71"/>
      <c r="V1356" s="15">
        <v>150</v>
      </c>
      <c r="W1356" s="15">
        <v>96.43</v>
      </c>
      <c r="X1356" s="71"/>
      <c r="Y1356" s="71"/>
      <c r="Z1356" s="71"/>
      <c r="AA1356" s="71"/>
      <c r="AC1356" s="71"/>
      <c r="AD1356" s="15">
        <v>78</v>
      </c>
      <c r="BE1356" s="71"/>
      <c r="BF1356" s="71"/>
      <c r="BG1356" s="15">
        <v>74.17</v>
      </c>
      <c r="BH1356" s="15">
        <v>77.790000000000006</v>
      </c>
      <c r="BI1356" s="71"/>
      <c r="BM1356" s="15">
        <v>36</v>
      </c>
      <c r="BN1356" s="15">
        <v>45</v>
      </c>
      <c r="BO1356" s="15">
        <v>45.88</v>
      </c>
      <c r="BQ1356" s="71"/>
      <c r="BT1356" s="15">
        <v>94</v>
      </c>
      <c r="BW1356" s="15">
        <v>55</v>
      </c>
      <c r="BX1356" s="15">
        <v>60.59</v>
      </c>
      <c r="BZ1356" s="15">
        <v>66</v>
      </c>
      <c r="CA1356" s="71"/>
      <c r="CD1356" s="71"/>
      <c r="CE1356" s="71"/>
      <c r="CF1356" s="71"/>
      <c r="CG1356" s="71"/>
      <c r="CI1356" s="71"/>
      <c r="CQ1356" s="71"/>
      <c r="CR1356" s="71"/>
      <c r="CS1356" s="75"/>
      <c r="CT1356" s="75"/>
    </row>
    <row r="1357" spans="1:98">
      <c r="A1357" s="71">
        <v>43050</v>
      </c>
      <c r="B1357" s="16">
        <v>121.27</v>
      </c>
      <c r="C1357" s="16">
        <v>120.96</v>
      </c>
      <c r="D1357" s="71"/>
      <c r="G1357" s="71"/>
      <c r="I1357" s="16">
        <v>83.08</v>
      </c>
      <c r="K1357" s="16">
        <v>89.5</v>
      </c>
      <c r="L1357" s="71"/>
      <c r="M1357" s="71"/>
      <c r="N1357" s="15">
        <v>177.85</v>
      </c>
      <c r="O1357" s="15">
        <v>154.22999999999999</v>
      </c>
      <c r="P1357" s="15">
        <v>65</v>
      </c>
      <c r="Q1357" s="15">
        <v>34</v>
      </c>
      <c r="R1357" s="71"/>
      <c r="S1357" s="71"/>
      <c r="T1357" s="71"/>
      <c r="U1357" s="71"/>
      <c r="V1357" s="15">
        <v>150</v>
      </c>
      <c r="W1357" s="15">
        <v>96.5</v>
      </c>
      <c r="X1357" s="71"/>
      <c r="Y1357" s="71"/>
      <c r="Z1357" s="71"/>
      <c r="AA1357" s="71"/>
      <c r="AC1357" s="71"/>
      <c r="BD1357" s="15">
        <v>155.5</v>
      </c>
      <c r="BE1357" s="71"/>
      <c r="BF1357" s="71"/>
      <c r="BG1357" s="15">
        <v>64</v>
      </c>
      <c r="BH1357" s="15">
        <v>77.790000000000006</v>
      </c>
      <c r="BI1357" s="71"/>
      <c r="BM1357" s="15">
        <v>33.33</v>
      </c>
      <c r="BO1357" s="15">
        <v>46.62</v>
      </c>
      <c r="BQ1357" s="71"/>
      <c r="BT1357" s="15">
        <v>98.57</v>
      </c>
      <c r="BW1357" s="15">
        <v>55.58</v>
      </c>
      <c r="BX1357" s="15">
        <v>60.03</v>
      </c>
      <c r="BZ1357" s="15">
        <v>65.33</v>
      </c>
      <c r="CA1357" s="71"/>
      <c r="CD1357" s="71"/>
      <c r="CE1357" s="71"/>
      <c r="CF1357" s="71"/>
      <c r="CG1357" s="71"/>
      <c r="CH1357" s="15">
        <v>83</v>
      </c>
      <c r="CI1357" s="71"/>
      <c r="CJ1357" s="15">
        <v>33.67</v>
      </c>
      <c r="CM1357" s="15">
        <v>65</v>
      </c>
      <c r="CN1357" s="15">
        <v>58</v>
      </c>
      <c r="CO1357" s="15">
        <v>61.38</v>
      </c>
      <c r="CQ1357" s="71"/>
      <c r="CR1357" s="71"/>
      <c r="CS1357" s="75"/>
      <c r="CT1357" s="75"/>
    </row>
    <row r="1358" spans="1:98">
      <c r="A1358" s="71">
        <v>43057</v>
      </c>
      <c r="B1358" s="16">
        <v>119.38</v>
      </c>
      <c r="C1358" s="16">
        <v>119.3</v>
      </c>
      <c r="D1358" s="71"/>
      <c r="G1358" s="71"/>
      <c r="I1358" s="16">
        <v>89.5</v>
      </c>
      <c r="K1358" s="16">
        <v>89.5</v>
      </c>
      <c r="L1358" s="71"/>
      <c r="M1358" s="71"/>
      <c r="N1358" s="15">
        <v>172</v>
      </c>
      <c r="O1358" s="15">
        <v>154.06</v>
      </c>
      <c r="P1358" s="15">
        <v>64</v>
      </c>
      <c r="Q1358" s="15">
        <v>32.93</v>
      </c>
      <c r="R1358" s="71"/>
      <c r="S1358" s="71"/>
      <c r="T1358" s="71"/>
      <c r="U1358" s="71"/>
      <c r="V1358" s="15">
        <v>150</v>
      </c>
      <c r="W1358" s="15">
        <v>98.84</v>
      </c>
      <c r="X1358" s="71"/>
      <c r="Y1358" s="71"/>
      <c r="Z1358" s="71"/>
      <c r="AA1358" s="71"/>
      <c r="AC1358" s="71"/>
      <c r="AD1358" s="15">
        <v>74</v>
      </c>
      <c r="AE1358" s="15">
        <v>94</v>
      </c>
      <c r="AF1358" s="15">
        <v>104</v>
      </c>
      <c r="BE1358" s="71"/>
      <c r="BF1358" s="71"/>
      <c r="BG1358" s="15">
        <v>67.67</v>
      </c>
      <c r="BH1358" s="15">
        <v>78</v>
      </c>
      <c r="BI1358" s="71"/>
      <c r="BM1358" s="15">
        <v>34</v>
      </c>
      <c r="BN1358" s="15">
        <v>45.19</v>
      </c>
      <c r="BO1358" s="15">
        <v>46.18</v>
      </c>
      <c r="BP1358" s="15">
        <v>103</v>
      </c>
      <c r="BQ1358" s="71"/>
      <c r="BR1358" s="15">
        <v>135</v>
      </c>
      <c r="BT1358" s="15">
        <v>96.82</v>
      </c>
      <c r="BW1358" s="15">
        <v>55</v>
      </c>
      <c r="BX1358" s="15">
        <v>60.03</v>
      </c>
      <c r="BY1358" s="15">
        <v>180</v>
      </c>
      <c r="BZ1358" s="15">
        <v>64</v>
      </c>
      <c r="CA1358" s="71"/>
      <c r="CD1358" s="71"/>
      <c r="CE1358" s="71"/>
      <c r="CF1358" s="71"/>
      <c r="CG1358" s="71"/>
      <c r="CH1358" s="15">
        <v>76</v>
      </c>
      <c r="CI1358" s="71"/>
      <c r="CJ1358" s="15">
        <v>34</v>
      </c>
      <c r="CM1358" s="15">
        <v>61</v>
      </c>
      <c r="CN1358" s="15">
        <v>61</v>
      </c>
      <c r="CQ1358" s="71"/>
      <c r="CR1358" s="71"/>
      <c r="CS1358" s="75"/>
      <c r="CT1358" s="75"/>
    </row>
    <row r="1359" spans="1:98">
      <c r="A1359" s="71">
        <v>43064</v>
      </c>
      <c r="B1359" s="16">
        <v>115.95</v>
      </c>
      <c r="C1359" s="16">
        <v>115.24</v>
      </c>
      <c r="D1359" s="71"/>
      <c r="G1359" s="71"/>
      <c r="I1359" s="16">
        <v>87.3</v>
      </c>
      <c r="K1359" s="16">
        <v>79.8</v>
      </c>
      <c r="L1359" s="71"/>
      <c r="M1359" s="71"/>
      <c r="N1359" s="15">
        <v>174.44</v>
      </c>
      <c r="O1359" s="15">
        <v>154</v>
      </c>
      <c r="P1359" s="15">
        <v>63.75</v>
      </c>
      <c r="Q1359" s="15">
        <v>32.93</v>
      </c>
      <c r="R1359" s="71"/>
      <c r="S1359" s="71"/>
      <c r="T1359" s="71"/>
      <c r="U1359" s="71"/>
      <c r="V1359" s="15">
        <v>151.18</v>
      </c>
      <c r="W1359" s="15">
        <v>101</v>
      </c>
      <c r="X1359" s="71"/>
      <c r="Y1359" s="71"/>
      <c r="Z1359" s="71"/>
      <c r="AA1359" s="71"/>
      <c r="AC1359" s="71"/>
      <c r="BE1359" s="71"/>
      <c r="BF1359" s="71"/>
      <c r="BG1359" s="15">
        <v>70.39</v>
      </c>
      <c r="BH1359" s="15">
        <v>78</v>
      </c>
      <c r="BI1359" s="71"/>
      <c r="BM1359" s="15">
        <v>34</v>
      </c>
      <c r="BN1359" s="15">
        <v>39.99</v>
      </c>
      <c r="BO1359" s="15">
        <v>46.59</v>
      </c>
      <c r="BP1359" s="15">
        <v>103.5</v>
      </c>
      <c r="BQ1359" s="71"/>
      <c r="BR1359" s="15">
        <v>152</v>
      </c>
      <c r="BS1359" s="15">
        <v>150.33000000000001</v>
      </c>
      <c r="BT1359" s="15">
        <v>101.21</v>
      </c>
      <c r="BV1359" s="15">
        <v>75</v>
      </c>
      <c r="BW1359" s="15">
        <v>55.57</v>
      </c>
      <c r="BX1359" s="15">
        <v>60.56</v>
      </c>
      <c r="BY1359" s="15">
        <v>182.86</v>
      </c>
      <c r="BZ1359" s="15">
        <v>65.430000000000007</v>
      </c>
      <c r="CA1359" s="71"/>
      <c r="CD1359" s="71"/>
      <c r="CE1359" s="71"/>
      <c r="CF1359" s="71"/>
      <c r="CG1359" s="71"/>
      <c r="CI1359" s="71"/>
      <c r="CM1359" s="15">
        <v>61</v>
      </c>
      <c r="CO1359" s="15">
        <v>73.67</v>
      </c>
      <c r="CQ1359" s="71"/>
      <c r="CR1359" s="71"/>
      <c r="CS1359" s="75"/>
      <c r="CT1359" s="75"/>
    </row>
    <row r="1360" spans="1:98">
      <c r="A1360" s="71">
        <v>43071</v>
      </c>
      <c r="B1360" s="16">
        <v>115.9</v>
      </c>
      <c r="C1360" s="16">
        <v>115.38</v>
      </c>
      <c r="D1360" s="71"/>
      <c r="G1360" s="71"/>
      <c r="I1360" s="16">
        <v>84.69</v>
      </c>
      <c r="K1360" s="16">
        <v>79.63</v>
      </c>
      <c r="L1360" s="71"/>
      <c r="M1360" s="71"/>
      <c r="N1360" s="15">
        <v>165.57</v>
      </c>
      <c r="O1360" s="15">
        <v>154</v>
      </c>
      <c r="P1360" s="15">
        <v>64.63</v>
      </c>
      <c r="Q1360" s="15">
        <v>32.83</v>
      </c>
      <c r="R1360" s="71"/>
      <c r="S1360" s="71"/>
      <c r="T1360" s="71"/>
      <c r="U1360" s="71"/>
      <c r="V1360" s="15">
        <v>150</v>
      </c>
      <c r="W1360" s="15">
        <v>102.32</v>
      </c>
      <c r="X1360" s="71"/>
      <c r="Y1360" s="71"/>
      <c r="Z1360" s="71"/>
      <c r="AA1360" s="71"/>
      <c r="AC1360" s="71"/>
      <c r="BE1360" s="71"/>
      <c r="BF1360" s="71"/>
      <c r="BG1360" s="15">
        <v>70.38</v>
      </c>
      <c r="BH1360" s="15">
        <v>78.36</v>
      </c>
      <c r="BI1360" s="71"/>
      <c r="BM1360" s="15">
        <v>33</v>
      </c>
      <c r="BN1360" s="15">
        <v>40</v>
      </c>
      <c r="BO1360" s="15">
        <v>46.69</v>
      </c>
      <c r="BP1360" s="15">
        <v>100.2</v>
      </c>
      <c r="BQ1360" s="71"/>
      <c r="BR1360" s="15">
        <v>152</v>
      </c>
      <c r="BS1360" s="15">
        <v>152</v>
      </c>
      <c r="BT1360" s="15">
        <v>100.7</v>
      </c>
      <c r="BX1360" s="15">
        <v>58.64</v>
      </c>
      <c r="BY1360" s="15">
        <v>180</v>
      </c>
      <c r="BZ1360" s="15">
        <v>64.8</v>
      </c>
      <c r="CA1360" s="71"/>
      <c r="CD1360" s="71"/>
      <c r="CE1360" s="71"/>
      <c r="CF1360" s="71"/>
      <c r="CG1360" s="71"/>
      <c r="CH1360" s="15">
        <v>76</v>
      </c>
      <c r="CI1360" s="71"/>
      <c r="CJ1360" s="15">
        <v>32</v>
      </c>
      <c r="CN1360" s="15">
        <v>59</v>
      </c>
      <c r="CO1360" s="15">
        <v>74</v>
      </c>
      <c r="CP1360" s="15">
        <v>109.75</v>
      </c>
      <c r="CQ1360" s="71"/>
      <c r="CR1360" s="71"/>
      <c r="CS1360" s="75"/>
      <c r="CT1360" s="75"/>
    </row>
    <row r="1361" spans="1:98">
      <c r="A1361" s="71">
        <v>43078</v>
      </c>
      <c r="B1361" s="16">
        <v>109</v>
      </c>
      <c r="C1361" s="16">
        <v>108.87</v>
      </c>
      <c r="D1361" s="71"/>
      <c r="G1361" s="71"/>
      <c r="I1361" s="16">
        <v>81.3</v>
      </c>
      <c r="K1361" s="16">
        <v>84</v>
      </c>
      <c r="L1361" s="71"/>
      <c r="M1361" s="71"/>
      <c r="N1361" s="15">
        <v>166.18</v>
      </c>
      <c r="O1361" s="15">
        <v>155.38999999999999</v>
      </c>
      <c r="P1361" s="15">
        <v>66</v>
      </c>
      <c r="Q1361" s="15">
        <v>33.22</v>
      </c>
      <c r="R1361" s="71"/>
      <c r="S1361" s="71"/>
      <c r="T1361" s="71"/>
      <c r="U1361" s="71"/>
      <c r="V1361" s="15">
        <v>150</v>
      </c>
      <c r="W1361" s="15">
        <v>105.92</v>
      </c>
      <c r="X1361" s="71"/>
      <c r="Y1361" s="71"/>
      <c r="Z1361" s="71"/>
      <c r="AA1361" s="71"/>
      <c r="AC1361" s="71"/>
      <c r="AE1361" s="15">
        <v>95</v>
      </c>
      <c r="AF1361" s="15">
        <v>113</v>
      </c>
      <c r="BD1361" s="15">
        <v>149.5</v>
      </c>
      <c r="BE1361" s="71"/>
      <c r="BF1361" s="71"/>
      <c r="BH1361" s="15">
        <v>75.14</v>
      </c>
      <c r="BI1361" s="71"/>
      <c r="BO1361" s="15">
        <v>47.28</v>
      </c>
      <c r="BQ1361" s="71"/>
      <c r="BT1361" s="15">
        <v>106.17</v>
      </c>
      <c r="BX1361" s="15">
        <v>56.87</v>
      </c>
      <c r="BZ1361" s="15">
        <v>65.400000000000006</v>
      </c>
      <c r="CA1361" s="71"/>
      <c r="CD1361" s="71"/>
      <c r="CE1361" s="71"/>
      <c r="CF1361" s="71"/>
      <c r="CG1361" s="71"/>
      <c r="CH1361" s="15">
        <v>72.98</v>
      </c>
      <c r="CI1361" s="71"/>
      <c r="CM1361" s="15">
        <v>65</v>
      </c>
      <c r="CN1361" s="15">
        <v>54.31</v>
      </c>
      <c r="CP1361" s="15">
        <v>111</v>
      </c>
      <c r="CQ1361" s="71"/>
      <c r="CR1361" s="71"/>
      <c r="CS1361" s="75"/>
      <c r="CT1361" s="75"/>
    </row>
    <row r="1362" spans="1:98">
      <c r="A1362" s="71">
        <v>43085</v>
      </c>
      <c r="B1362" s="16">
        <v>110.21</v>
      </c>
      <c r="C1362" s="16">
        <v>109.94</v>
      </c>
      <c r="D1362" s="71"/>
      <c r="G1362" s="71"/>
      <c r="I1362" s="16">
        <v>82.48</v>
      </c>
      <c r="K1362" s="16">
        <v>82.48</v>
      </c>
      <c r="L1362" s="71"/>
      <c r="M1362" s="71"/>
      <c r="N1362" s="15">
        <v>170.69</v>
      </c>
      <c r="O1362" s="15">
        <v>156.24</v>
      </c>
      <c r="P1362" s="15">
        <v>65.930000000000007</v>
      </c>
      <c r="Q1362" s="15">
        <v>33.31</v>
      </c>
      <c r="R1362" s="71"/>
      <c r="S1362" s="71"/>
      <c r="T1362" s="71"/>
      <c r="U1362" s="71"/>
      <c r="W1362" s="15">
        <v>106.3</v>
      </c>
      <c r="X1362" s="71"/>
      <c r="Y1362" s="71"/>
      <c r="Z1362" s="71"/>
      <c r="AA1362" s="71"/>
      <c r="AC1362" s="71"/>
      <c r="AD1362" s="15">
        <v>78.400000000000006</v>
      </c>
      <c r="BD1362" s="15">
        <v>148</v>
      </c>
      <c r="BE1362" s="71"/>
      <c r="BF1362" s="71"/>
      <c r="BG1362" s="15">
        <v>71</v>
      </c>
      <c r="BH1362" s="15">
        <v>68.2</v>
      </c>
      <c r="BI1362" s="71"/>
      <c r="BM1362" s="15">
        <v>34</v>
      </c>
      <c r="BO1362" s="15">
        <v>47.67</v>
      </c>
      <c r="BQ1362" s="71"/>
      <c r="BS1362" s="15">
        <v>150</v>
      </c>
      <c r="BT1362" s="15">
        <v>105.15</v>
      </c>
      <c r="BW1362" s="15">
        <v>58</v>
      </c>
      <c r="BX1362" s="15">
        <v>55.76</v>
      </c>
      <c r="BZ1362" s="15">
        <v>65.73</v>
      </c>
      <c r="CA1362" s="71"/>
      <c r="CD1362" s="71"/>
      <c r="CE1362" s="71"/>
      <c r="CF1362" s="71"/>
      <c r="CG1362" s="71"/>
      <c r="CH1362" s="15">
        <v>67</v>
      </c>
      <c r="CI1362" s="71"/>
      <c r="CJ1362" s="15">
        <v>34</v>
      </c>
      <c r="CM1362" s="15">
        <v>70</v>
      </c>
      <c r="CN1362" s="15">
        <v>55.55</v>
      </c>
      <c r="CP1362" s="15">
        <v>114.67</v>
      </c>
      <c r="CQ1362" s="71"/>
      <c r="CR1362" s="71"/>
      <c r="CS1362" s="75"/>
      <c r="CT1362" s="75"/>
    </row>
    <row r="1363" spans="1:98">
      <c r="A1363" s="71">
        <v>43092</v>
      </c>
      <c r="B1363" s="16">
        <v>109.59</v>
      </c>
      <c r="C1363" s="16">
        <v>108.63</v>
      </c>
      <c r="D1363" s="71"/>
      <c r="G1363" s="71"/>
      <c r="I1363" s="16">
        <v>80.41</v>
      </c>
      <c r="K1363" s="16">
        <v>80.180000000000007</v>
      </c>
      <c r="L1363" s="71"/>
      <c r="M1363" s="71"/>
      <c r="N1363" s="15">
        <v>172</v>
      </c>
      <c r="O1363" s="15">
        <v>156.66999999999999</v>
      </c>
      <c r="P1363" s="15">
        <v>65</v>
      </c>
      <c r="Q1363" s="15">
        <v>33.06</v>
      </c>
      <c r="R1363" s="71"/>
      <c r="S1363" s="71"/>
      <c r="T1363" s="71"/>
      <c r="U1363" s="71"/>
      <c r="V1363" s="15">
        <v>152</v>
      </c>
      <c r="W1363" s="15">
        <v>112.51</v>
      </c>
      <c r="X1363" s="71"/>
      <c r="Y1363" s="71"/>
      <c r="Z1363" s="71"/>
      <c r="AA1363" s="71"/>
      <c r="AC1363" s="71"/>
      <c r="AF1363" s="15">
        <v>102.55</v>
      </c>
      <c r="BE1363" s="71"/>
      <c r="BF1363" s="71"/>
      <c r="BG1363" s="15">
        <v>66.569999999999993</v>
      </c>
      <c r="BH1363" s="15">
        <v>63.35</v>
      </c>
      <c r="BI1363" s="71"/>
      <c r="BM1363" s="15">
        <v>34</v>
      </c>
      <c r="BN1363" s="15">
        <v>48</v>
      </c>
      <c r="BO1363" s="15">
        <v>46.88</v>
      </c>
      <c r="BP1363" s="15">
        <v>98</v>
      </c>
      <c r="BQ1363" s="71"/>
      <c r="BS1363" s="15">
        <v>155</v>
      </c>
      <c r="BT1363" s="15">
        <v>112.43</v>
      </c>
      <c r="BV1363" s="15">
        <v>75</v>
      </c>
      <c r="BW1363" s="15">
        <v>58</v>
      </c>
      <c r="BX1363" s="15">
        <v>51.76</v>
      </c>
      <c r="BY1363" s="15">
        <v>180</v>
      </c>
      <c r="BZ1363" s="15">
        <v>65.67</v>
      </c>
      <c r="CA1363" s="71"/>
      <c r="CD1363" s="71"/>
      <c r="CE1363" s="71"/>
      <c r="CF1363" s="71"/>
      <c r="CG1363" s="71"/>
      <c r="CI1363" s="71"/>
      <c r="CM1363" s="15">
        <v>70</v>
      </c>
      <c r="CN1363" s="15">
        <v>50.6</v>
      </c>
      <c r="CP1363" s="15">
        <v>117</v>
      </c>
      <c r="CQ1363" s="71"/>
      <c r="CR1363" s="71"/>
      <c r="CS1363" s="75"/>
      <c r="CT1363" s="75"/>
    </row>
    <row r="1364" spans="1:98">
      <c r="A1364" s="71">
        <v>43099</v>
      </c>
      <c r="D1364" s="71"/>
      <c r="G1364" s="71"/>
      <c r="I1364" s="16">
        <v>79</v>
      </c>
      <c r="K1364" s="16">
        <v>77.38</v>
      </c>
      <c r="L1364" s="71"/>
      <c r="M1364" s="71"/>
      <c r="O1364" s="15">
        <v>155</v>
      </c>
      <c r="P1364" s="15">
        <v>65</v>
      </c>
      <c r="Q1364" s="15">
        <v>33.450000000000003</v>
      </c>
      <c r="R1364" s="71"/>
      <c r="S1364" s="71"/>
      <c r="T1364" s="71"/>
      <c r="U1364" s="71"/>
      <c r="V1364" s="15">
        <v>150</v>
      </c>
      <c r="W1364" s="15">
        <v>113.18</v>
      </c>
      <c r="X1364" s="71"/>
      <c r="Y1364" s="71"/>
      <c r="Z1364" s="71"/>
      <c r="AA1364" s="71"/>
      <c r="AC1364" s="71"/>
      <c r="AF1364" s="15">
        <v>103.17</v>
      </c>
      <c r="BE1364" s="71"/>
      <c r="BF1364" s="71"/>
      <c r="BG1364" s="15">
        <v>64</v>
      </c>
      <c r="BH1364" s="15">
        <v>60.79</v>
      </c>
      <c r="BI1364" s="71"/>
      <c r="BM1364" s="15">
        <v>34</v>
      </c>
      <c r="BO1364" s="15">
        <v>46.3</v>
      </c>
      <c r="BP1364" s="15">
        <v>103</v>
      </c>
      <c r="BQ1364" s="71"/>
      <c r="BT1364" s="15">
        <v>114.88</v>
      </c>
      <c r="BW1364" s="15">
        <v>56</v>
      </c>
      <c r="BX1364" s="15">
        <v>53.04</v>
      </c>
      <c r="BZ1364" s="15">
        <v>67</v>
      </c>
      <c r="CA1364" s="71"/>
      <c r="CD1364" s="71"/>
      <c r="CE1364" s="71"/>
      <c r="CF1364" s="71"/>
      <c r="CG1364" s="71"/>
      <c r="CH1364" s="15">
        <v>60</v>
      </c>
      <c r="CI1364" s="71"/>
      <c r="CJ1364" s="15">
        <v>29.59</v>
      </c>
      <c r="CM1364" s="15">
        <v>70</v>
      </c>
      <c r="CP1364" s="15">
        <v>120</v>
      </c>
      <c r="CQ1364" s="71"/>
      <c r="CR1364" s="71"/>
      <c r="CS1364" s="75"/>
      <c r="CT1364" s="75"/>
    </row>
    <row r="1365" spans="1:98">
      <c r="A1365" s="71">
        <v>43106</v>
      </c>
      <c r="B1365" s="16">
        <v>90.66</v>
      </c>
      <c r="C1365" s="16">
        <v>89.44</v>
      </c>
      <c r="D1365" s="71"/>
      <c r="G1365" s="71"/>
      <c r="I1365" s="16">
        <v>80.41</v>
      </c>
      <c r="K1365" s="16">
        <v>80.5</v>
      </c>
      <c r="L1365" s="71"/>
      <c r="M1365" s="71"/>
      <c r="N1365" s="15">
        <v>166.44</v>
      </c>
      <c r="O1365" s="15">
        <v>155</v>
      </c>
      <c r="P1365" s="15">
        <v>65</v>
      </c>
      <c r="Q1365" s="15">
        <v>32.18</v>
      </c>
      <c r="R1365" s="71"/>
      <c r="S1365" s="71"/>
      <c r="T1365" s="71"/>
      <c r="U1365" s="71"/>
      <c r="W1365" s="15">
        <v>113.57</v>
      </c>
      <c r="X1365" s="71"/>
      <c r="Y1365" s="71"/>
      <c r="Z1365" s="71"/>
      <c r="AA1365" s="71"/>
      <c r="AC1365" s="71"/>
      <c r="AE1365" s="15">
        <v>94</v>
      </c>
      <c r="BE1365" s="71"/>
      <c r="BF1365" s="71"/>
      <c r="BH1365" s="15">
        <v>57.42</v>
      </c>
      <c r="BI1365" s="71"/>
      <c r="BO1365" s="15">
        <v>46.73</v>
      </c>
      <c r="BP1365" s="15">
        <v>98</v>
      </c>
      <c r="BQ1365" s="71"/>
      <c r="BT1365" s="15">
        <v>115</v>
      </c>
      <c r="BX1365" s="15">
        <v>52.59</v>
      </c>
      <c r="BY1365" s="15">
        <v>180</v>
      </c>
      <c r="BZ1365" s="15">
        <v>65.25</v>
      </c>
      <c r="CA1365" s="71"/>
      <c r="CD1365" s="71"/>
      <c r="CE1365" s="71"/>
      <c r="CF1365" s="71"/>
      <c r="CG1365" s="71"/>
      <c r="CH1365" s="15">
        <v>60.33</v>
      </c>
      <c r="CI1365" s="71"/>
      <c r="CJ1365" s="15">
        <v>40</v>
      </c>
      <c r="CN1365" s="15">
        <v>52</v>
      </c>
      <c r="CP1365" s="15">
        <v>118</v>
      </c>
      <c r="CQ1365" s="71"/>
      <c r="CR1365" s="71"/>
      <c r="CS1365" s="75"/>
      <c r="CT1365" s="75"/>
    </row>
    <row r="1366" spans="1:98">
      <c r="A1366" s="71">
        <v>43113</v>
      </c>
      <c r="B1366" s="16">
        <v>95.5</v>
      </c>
      <c r="C1366" s="16">
        <v>94.53</v>
      </c>
      <c r="D1366" s="71"/>
      <c r="G1366" s="71"/>
      <c r="I1366" s="16">
        <v>75.5</v>
      </c>
      <c r="K1366" s="16">
        <v>80.5</v>
      </c>
      <c r="L1366" s="71"/>
      <c r="M1366" s="71"/>
      <c r="N1366" s="15">
        <v>168.93</v>
      </c>
      <c r="O1366" s="15">
        <v>161</v>
      </c>
      <c r="P1366" s="15">
        <v>62.91</v>
      </c>
      <c r="Q1366" s="15">
        <v>33.28</v>
      </c>
      <c r="R1366" s="71"/>
      <c r="S1366" s="71"/>
      <c r="T1366" s="71"/>
      <c r="U1366" s="71"/>
      <c r="V1366" s="15">
        <v>153</v>
      </c>
      <c r="W1366" s="15">
        <v>115.88</v>
      </c>
      <c r="X1366" s="71"/>
      <c r="Y1366" s="71"/>
      <c r="Z1366" s="71"/>
      <c r="AA1366" s="71"/>
      <c r="AC1366" s="71"/>
      <c r="BD1366" s="15">
        <v>169</v>
      </c>
      <c r="BE1366" s="71"/>
      <c r="BF1366" s="71"/>
      <c r="BG1366" s="15">
        <v>50.15</v>
      </c>
      <c r="BH1366" s="15">
        <v>59.85</v>
      </c>
      <c r="BI1366" s="71"/>
      <c r="BN1366" s="15">
        <v>45.6</v>
      </c>
      <c r="BO1366" s="15">
        <v>46.37</v>
      </c>
      <c r="BP1366" s="15">
        <v>102</v>
      </c>
      <c r="BQ1366" s="71"/>
      <c r="BT1366" s="15">
        <v>115</v>
      </c>
      <c r="BW1366" s="15">
        <v>56</v>
      </c>
      <c r="BX1366" s="15">
        <v>51.94</v>
      </c>
      <c r="CA1366" s="71"/>
      <c r="CD1366" s="71"/>
      <c r="CE1366" s="71"/>
      <c r="CF1366" s="71"/>
      <c r="CG1366" s="71"/>
      <c r="CH1366" s="15">
        <v>60.33</v>
      </c>
      <c r="CI1366" s="71"/>
      <c r="CM1366" s="15">
        <v>61</v>
      </c>
      <c r="CN1366" s="15">
        <v>51</v>
      </c>
      <c r="CO1366" s="15">
        <v>56</v>
      </c>
      <c r="CQ1366" s="71"/>
      <c r="CR1366" s="71"/>
      <c r="CS1366" s="75"/>
      <c r="CT1366" s="75"/>
    </row>
    <row r="1367" spans="1:98">
      <c r="A1367" s="71">
        <v>43120</v>
      </c>
      <c r="B1367" s="16">
        <v>95.79</v>
      </c>
      <c r="C1367" s="16">
        <v>94.64</v>
      </c>
      <c r="D1367" s="71"/>
      <c r="G1367" s="71"/>
      <c r="I1367" s="16">
        <v>80.680000000000007</v>
      </c>
      <c r="K1367" s="16">
        <v>80.67</v>
      </c>
      <c r="L1367" s="71"/>
      <c r="M1367" s="71"/>
      <c r="N1367" s="15">
        <v>168.05</v>
      </c>
      <c r="O1367" s="15">
        <v>154</v>
      </c>
      <c r="Q1367" s="15">
        <v>33.4</v>
      </c>
      <c r="R1367" s="71"/>
      <c r="S1367" s="71"/>
      <c r="T1367" s="71"/>
      <c r="U1367" s="71"/>
      <c r="V1367" s="15">
        <v>152</v>
      </c>
      <c r="W1367" s="15">
        <v>114.81</v>
      </c>
      <c r="X1367" s="71"/>
      <c r="Y1367" s="71"/>
      <c r="Z1367" s="71"/>
      <c r="AA1367" s="71"/>
      <c r="AC1367" s="71"/>
      <c r="AD1367" s="15">
        <v>74</v>
      </c>
      <c r="AE1367" s="15">
        <v>97</v>
      </c>
      <c r="AF1367" s="15">
        <v>105</v>
      </c>
      <c r="BD1367" s="15">
        <v>168</v>
      </c>
      <c r="BE1367" s="71"/>
      <c r="BF1367" s="71"/>
      <c r="BG1367" s="15">
        <v>61.8</v>
      </c>
      <c r="BH1367" s="15">
        <v>59.4</v>
      </c>
      <c r="BI1367" s="71"/>
      <c r="BM1367" s="15">
        <v>33.67</v>
      </c>
      <c r="BN1367" s="15">
        <v>38</v>
      </c>
      <c r="BO1367" s="15">
        <v>46.32</v>
      </c>
      <c r="BP1367" s="15">
        <v>103</v>
      </c>
      <c r="BQ1367" s="71"/>
      <c r="BR1367" s="15">
        <v>155</v>
      </c>
      <c r="BT1367" s="15">
        <v>120.42</v>
      </c>
      <c r="BW1367" s="15">
        <v>54.85</v>
      </c>
      <c r="BX1367" s="15">
        <v>51.88</v>
      </c>
      <c r="BY1367" s="15">
        <v>184.29</v>
      </c>
      <c r="BZ1367" s="15">
        <v>65.319999999999993</v>
      </c>
      <c r="CA1367" s="71"/>
      <c r="CD1367" s="71"/>
      <c r="CE1367" s="71"/>
      <c r="CF1367" s="71"/>
      <c r="CG1367" s="71"/>
      <c r="CI1367" s="71"/>
      <c r="CJ1367" s="15">
        <v>34.5</v>
      </c>
      <c r="CM1367" s="15">
        <v>64</v>
      </c>
      <c r="CN1367" s="15">
        <v>55</v>
      </c>
      <c r="CO1367" s="15">
        <v>47.89</v>
      </c>
      <c r="CP1367" s="15">
        <v>125.93</v>
      </c>
      <c r="CQ1367" s="71"/>
      <c r="CR1367" s="71"/>
      <c r="CS1367" s="75"/>
      <c r="CT1367" s="75"/>
    </row>
    <row r="1368" spans="1:98">
      <c r="A1368" s="71">
        <v>43127</v>
      </c>
      <c r="B1368" s="16">
        <v>97.19</v>
      </c>
      <c r="C1368" s="16">
        <v>95.57</v>
      </c>
      <c r="D1368" s="71"/>
      <c r="G1368" s="71"/>
      <c r="I1368" s="16">
        <v>81.069999999999993</v>
      </c>
      <c r="K1368" s="16">
        <v>82.18</v>
      </c>
      <c r="L1368" s="71"/>
      <c r="M1368" s="71"/>
      <c r="N1368" s="15">
        <v>168</v>
      </c>
      <c r="O1368" s="15">
        <v>154</v>
      </c>
      <c r="P1368" s="15">
        <v>63.14</v>
      </c>
      <c r="Q1368" s="15">
        <v>33.229999999999997</v>
      </c>
      <c r="R1368" s="71"/>
      <c r="S1368" s="71"/>
      <c r="T1368" s="71"/>
      <c r="U1368" s="71"/>
      <c r="V1368" s="15">
        <v>153.84</v>
      </c>
      <c r="W1368" s="15">
        <v>118.74</v>
      </c>
      <c r="X1368" s="71"/>
      <c r="Y1368" s="71"/>
      <c r="Z1368" s="71"/>
      <c r="AA1368" s="71"/>
      <c r="AC1368" s="71"/>
      <c r="AD1368" s="15">
        <v>74</v>
      </c>
      <c r="AE1368" s="15">
        <v>93.62</v>
      </c>
      <c r="AF1368" s="15">
        <v>106.14</v>
      </c>
      <c r="BD1368" s="15">
        <v>155</v>
      </c>
      <c r="BE1368" s="71"/>
      <c r="BF1368" s="71"/>
      <c r="BG1368" s="15">
        <v>67</v>
      </c>
      <c r="BH1368" s="15">
        <v>60.96</v>
      </c>
      <c r="BI1368" s="71"/>
      <c r="BO1368" s="15">
        <v>45.87</v>
      </c>
      <c r="BQ1368" s="71"/>
      <c r="BT1368" s="15">
        <v>122</v>
      </c>
      <c r="BX1368" s="15">
        <v>46.45</v>
      </c>
      <c r="BZ1368" s="15">
        <v>65.8</v>
      </c>
      <c r="CA1368" s="71"/>
      <c r="CD1368" s="71"/>
      <c r="CE1368" s="71"/>
      <c r="CF1368" s="71"/>
      <c r="CG1368" s="71"/>
      <c r="CH1368" s="15">
        <v>59.42</v>
      </c>
      <c r="CI1368" s="71"/>
      <c r="CJ1368" s="15">
        <v>35.86</v>
      </c>
      <c r="CM1368" s="15">
        <v>66.67</v>
      </c>
      <c r="CN1368" s="15">
        <v>49.44</v>
      </c>
      <c r="CO1368" s="15">
        <v>46.4</v>
      </c>
      <c r="CP1368" s="15">
        <v>126.36</v>
      </c>
      <c r="CQ1368" s="71"/>
      <c r="CR1368" s="71"/>
      <c r="CS1368" s="75"/>
      <c r="CT1368" s="75"/>
    </row>
    <row r="1369" spans="1:98">
      <c r="A1369" s="71">
        <v>43134</v>
      </c>
      <c r="B1369" s="16">
        <v>96.13</v>
      </c>
      <c r="C1369" s="16">
        <v>94.82</v>
      </c>
      <c r="D1369" s="71"/>
      <c r="G1369" s="71"/>
      <c r="I1369" s="16">
        <v>76.099999999999994</v>
      </c>
      <c r="K1369" s="16">
        <v>79.260000000000005</v>
      </c>
      <c r="L1369" s="71"/>
      <c r="M1369" s="71"/>
      <c r="N1369" s="15">
        <v>172.09</v>
      </c>
      <c r="O1369" s="15">
        <v>155</v>
      </c>
      <c r="P1369" s="15">
        <v>62.96</v>
      </c>
      <c r="Q1369" s="15">
        <v>33.409999999999997</v>
      </c>
      <c r="R1369" s="71"/>
      <c r="S1369" s="71"/>
      <c r="T1369" s="71"/>
      <c r="U1369" s="71"/>
      <c r="W1369" s="15">
        <v>123.93</v>
      </c>
      <c r="X1369" s="71"/>
      <c r="Y1369" s="71"/>
      <c r="Z1369" s="71"/>
      <c r="AA1369" s="71"/>
      <c r="AC1369" s="71"/>
      <c r="AF1369" s="15">
        <v>106</v>
      </c>
      <c r="BE1369" s="71"/>
      <c r="BF1369" s="71"/>
      <c r="BG1369" s="15">
        <v>64</v>
      </c>
      <c r="BH1369" s="15">
        <v>60.26</v>
      </c>
      <c r="BI1369" s="71"/>
      <c r="BN1369" s="15">
        <v>32</v>
      </c>
      <c r="BO1369" s="15">
        <v>45.45</v>
      </c>
      <c r="BQ1369" s="71"/>
      <c r="BT1369" s="15">
        <v>121.82</v>
      </c>
      <c r="BW1369" s="15">
        <v>55</v>
      </c>
      <c r="BX1369" s="15">
        <v>46.19</v>
      </c>
      <c r="BY1369" s="15">
        <v>182</v>
      </c>
      <c r="BZ1369" s="15">
        <v>66</v>
      </c>
      <c r="CA1369" s="71"/>
      <c r="CD1369" s="71"/>
      <c r="CE1369" s="71"/>
      <c r="CF1369" s="71"/>
      <c r="CG1369" s="71"/>
      <c r="CH1369" s="15">
        <v>57</v>
      </c>
      <c r="CI1369" s="71"/>
      <c r="CN1369" s="15">
        <v>47.67</v>
      </c>
      <c r="CO1369" s="15">
        <v>52</v>
      </c>
      <c r="CP1369" s="15">
        <v>125</v>
      </c>
      <c r="CQ1369" s="71"/>
      <c r="CR1369" s="71"/>
      <c r="CS1369" s="75"/>
      <c r="CT1369" s="75"/>
    </row>
    <row r="1370" spans="1:98">
      <c r="A1370" s="71">
        <v>43141</v>
      </c>
      <c r="B1370" s="16">
        <v>99.85</v>
      </c>
      <c r="C1370" s="16">
        <v>98.53</v>
      </c>
      <c r="D1370" s="71"/>
      <c r="G1370" s="71"/>
      <c r="I1370" s="16">
        <v>79.5</v>
      </c>
      <c r="K1370" s="16">
        <v>79.5</v>
      </c>
      <c r="L1370" s="71"/>
      <c r="M1370" s="71"/>
      <c r="N1370" s="15">
        <v>177.67</v>
      </c>
      <c r="O1370" s="15">
        <v>155</v>
      </c>
      <c r="P1370" s="15">
        <v>62.58</v>
      </c>
      <c r="Q1370" s="15">
        <v>34.14</v>
      </c>
      <c r="R1370" s="71"/>
      <c r="S1370" s="71"/>
      <c r="T1370" s="71"/>
      <c r="U1370" s="71"/>
      <c r="W1370" s="15">
        <v>125.4</v>
      </c>
      <c r="X1370" s="71"/>
      <c r="Y1370" s="71"/>
      <c r="Z1370" s="71"/>
      <c r="AA1370" s="71"/>
      <c r="AC1370" s="71"/>
      <c r="AD1370" s="15">
        <v>90.67</v>
      </c>
      <c r="AF1370" s="15">
        <v>105</v>
      </c>
      <c r="BE1370" s="71"/>
      <c r="BF1370" s="71"/>
      <c r="BG1370" s="15">
        <v>62</v>
      </c>
      <c r="BH1370" s="15">
        <v>59.82</v>
      </c>
      <c r="BI1370" s="71"/>
      <c r="BM1370" s="15">
        <v>35.67</v>
      </c>
      <c r="BN1370" s="15">
        <v>39</v>
      </c>
      <c r="BO1370" s="15">
        <v>45.76</v>
      </c>
      <c r="BQ1370" s="71"/>
      <c r="BS1370" s="15">
        <v>153</v>
      </c>
      <c r="BT1370" s="15">
        <v>127.32</v>
      </c>
      <c r="BX1370" s="15">
        <v>49.53</v>
      </c>
      <c r="BY1370" s="15">
        <v>187.38</v>
      </c>
      <c r="BZ1370" s="15">
        <v>64.52</v>
      </c>
      <c r="CA1370" s="71"/>
      <c r="CD1370" s="71"/>
      <c r="CE1370" s="71"/>
      <c r="CF1370" s="71"/>
      <c r="CG1370" s="71"/>
      <c r="CH1370" s="15">
        <v>57</v>
      </c>
      <c r="CI1370" s="71"/>
      <c r="CM1370" s="15">
        <v>67</v>
      </c>
      <c r="CN1370" s="15">
        <v>49.77</v>
      </c>
      <c r="CQ1370" s="71"/>
      <c r="CR1370" s="71"/>
      <c r="CS1370" s="75"/>
      <c r="CT1370" s="75"/>
    </row>
    <row r="1371" spans="1:98">
      <c r="A1371" s="71">
        <v>43148</v>
      </c>
      <c r="B1371" s="16">
        <v>99.8</v>
      </c>
      <c r="C1371" s="16">
        <v>99.5</v>
      </c>
      <c r="D1371" s="71"/>
      <c r="G1371" s="71"/>
      <c r="I1371" s="16">
        <v>80.989999999999995</v>
      </c>
      <c r="K1371" s="16">
        <v>81</v>
      </c>
      <c r="L1371" s="71"/>
      <c r="M1371" s="71"/>
      <c r="N1371" s="15">
        <v>177.5</v>
      </c>
      <c r="O1371" s="15">
        <v>155</v>
      </c>
      <c r="P1371" s="15">
        <v>62.5</v>
      </c>
      <c r="Q1371" s="15">
        <v>34.11</v>
      </c>
      <c r="R1371" s="71"/>
      <c r="S1371" s="71"/>
      <c r="T1371" s="71"/>
      <c r="U1371" s="71"/>
      <c r="V1371" s="15">
        <v>151.54</v>
      </c>
      <c r="W1371" s="15">
        <v>127.13</v>
      </c>
      <c r="X1371" s="71"/>
      <c r="Y1371" s="71"/>
      <c r="Z1371" s="71"/>
      <c r="AA1371" s="71"/>
      <c r="AC1371" s="71"/>
      <c r="AD1371" s="15">
        <v>84.49</v>
      </c>
      <c r="AE1371" s="15">
        <v>104</v>
      </c>
      <c r="AF1371" s="15">
        <v>111</v>
      </c>
      <c r="BD1371" s="15">
        <v>174</v>
      </c>
      <c r="BE1371" s="71"/>
      <c r="BF1371" s="71"/>
      <c r="BG1371" s="15">
        <v>64</v>
      </c>
      <c r="BH1371" s="15">
        <v>59.68</v>
      </c>
      <c r="BI1371" s="71"/>
      <c r="BM1371" s="15">
        <v>33</v>
      </c>
      <c r="BN1371" s="15">
        <v>40</v>
      </c>
      <c r="BO1371" s="15">
        <v>44.13</v>
      </c>
      <c r="BQ1371" s="71"/>
      <c r="BR1371" s="15">
        <v>155</v>
      </c>
      <c r="BS1371" s="15">
        <v>150</v>
      </c>
      <c r="BT1371" s="15">
        <v>128.29</v>
      </c>
      <c r="BW1371" s="15">
        <v>55</v>
      </c>
      <c r="BX1371" s="15">
        <v>47.95</v>
      </c>
      <c r="BZ1371" s="15">
        <v>66</v>
      </c>
      <c r="CA1371" s="71"/>
      <c r="CD1371" s="71"/>
      <c r="CE1371" s="71"/>
      <c r="CF1371" s="71"/>
      <c r="CG1371" s="71"/>
      <c r="CH1371" s="15">
        <v>60.8</v>
      </c>
      <c r="CI1371" s="71"/>
      <c r="CJ1371" s="15">
        <v>33</v>
      </c>
      <c r="CM1371" s="15">
        <v>68.33</v>
      </c>
      <c r="CN1371" s="15">
        <v>47.25</v>
      </c>
      <c r="CO1371" s="15">
        <v>64</v>
      </c>
      <c r="CP1371" s="15">
        <v>130.26</v>
      </c>
      <c r="CQ1371" s="71"/>
      <c r="CR1371" s="71"/>
      <c r="CS1371" s="75"/>
      <c r="CT1371" s="75"/>
    </row>
    <row r="1372" spans="1:98">
      <c r="A1372" s="71">
        <v>43155</v>
      </c>
      <c r="B1372" s="16">
        <v>96.43</v>
      </c>
      <c r="C1372" s="16">
        <v>95.28</v>
      </c>
      <c r="D1372" s="71"/>
      <c r="G1372" s="71"/>
      <c r="I1372" s="16">
        <v>75.430000000000007</v>
      </c>
      <c r="K1372" s="16">
        <v>76.88</v>
      </c>
      <c r="L1372" s="71"/>
      <c r="M1372" s="71"/>
      <c r="N1372" s="15">
        <v>171.87</v>
      </c>
      <c r="O1372" s="15">
        <v>155.4</v>
      </c>
      <c r="P1372" s="15">
        <v>62.5</v>
      </c>
      <c r="Q1372" s="15">
        <v>33.29</v>
      </c>
      <c r="R1372" s="71"/>
      <c r="S1372" s="71"/>
      <c r="T1372" s="71"/>
      <c r="U1372" s="71"/>
      <c r="V1372" s="15">
        <v>148.93</v>
      </c>
      <c r="W1372" s="15">
        <v>127.15</v>
      </c>
      <c r="X1372" s="71"/>
      <c r="Y1372" s="71"/>
      <c r="Z1372" s="71"/>
      <c r="AA1372" s="71"/>
      <c r="AC1372" s="71"/>
      <c r="AD1372" s="15">
        <v>83</v>
      </c>
      <c r="AE1372" s="15">
        <v>95</v>
      </c>
      <c r="AF1372" s="15">
        <v>110</v>
      </c>
      <c r="BE1372" s="71"/>
      <c r="BF1372" s="71"/>
      <c r="BH1372" s="15">
        <v>59.76</v>
      </c>
      <c r="BI1372" s="71"/>
      <c r="BM1372" s="15">
        <v>34.9</v>
      </c>
      <c r="BN1372" s="15">
        <v>40</v>
      </c>
      <c r="BO1372" s="15">
        <v>44.63</v>
      </c>
      <c r="BQ1372" s="71"/>
      <c r="BS1372" s="15">
        <v>155</v>
      </c>
      <c r="BT1372" s="15">
        <v>128</v>
      </c>
      <c r="BX1372" s="15">
        <v>47.11</v>
      </c>
      <c r="BZ1372" s="15">
        <v>65</v>
      </c>
      <c r="CA1372" s="71"/>
      <c r="CD1372" s="71"/>
      <c r="CE1372" s="71"/>
      <c r="CF1372" s="71"/>
      <c r="CG1372" s="71"/>
      <c r="CI1372" s="71"/>
      <c r="CJ1372" s="15">
        <v>32</v>
      </c>
      <c r="CN1372" s="15">
        <v>46.5</v>
      </c>
      <c r="CO1372" s="15">
        <v>46.43</v>
      </c>
      <c r="CQ1372" s="71"/>
      <c r="CR1372" s="71"/>
      <c r="CS1372" s="75"/>
      <c r="CT1372" s="75"/>
    </row>
    <row r="1373" spans="1:98">
      <c r="A1373" s="71">
        <v>43162</v>
      </c>
      <c r="B1373" s="16">
        <v>98.89</v>
      </c>
      <c r="C1373" s="16">
        <v>96.25</v>
      </c>
      <c r="D1373" s="71"/>
      <c r="G1373" s="71"/>
      <c r="I1373" s="16">
        <v>77.38</v>
      </c>
      <c r="K1373" s="16">
        <v>79.64</v>
      </c>
      <c r="L1373" s="71"/>
      <c r="M1373" s="71"/>
      <c r="N1373" s="15">
        <v>170.29</v>
      </c>
      <c r="O1373" s="15">
        <v>155</v>
      </c>
      <c r="P1373" s="15">
        <v>62.63</v>
      </c>
      <c r="Q1373" s="15">
        <v>33.82</v>
      </c>
      <c r="R1373" s="71"/>
      <c r="S1373" s="71"/>
      <c r="T1373" s="71"/>
      <c r="U1373" s="71"/>
      <c r="V1373" s="15">
        <v>150.15</v>
      </c>
      <c r="W1373" s="15">
        <v>126.38</v>
      </c>
      <c r="X1373" s="71"/>
      <c r="Y1373" s="71"/>
      <c r="Z1373" s="71"/>
      <c r="AA1373" s="71"/>
      <c r="AC1373" s="71"/>
      <c r="AD1373" s="15">
        <v>83</v>
      </c>
      <c r="AF1373" s="15">
        <v>103.39</v>
      </c>
      <c r="BE1373" s="71"/>
      <c r="BF1373" s="71"/>
      <c r="BG1373" s="15">
        <v>64</v>
      </c>
      <c r="BH1373" s="15">
        <v>59.85</v>
      </c>
      <c r="BI1373" s="71"/>
      <c r="BM1373" s="15">
        <v>34</v>
      </c>
      <c r="BN1373" s="15">
        <v>39.090000000000003</v>
      </c>
      <c r="BO1373" s="15">
        <v>44.13</v>
      </c>
      <c r="BP1373" s="15">
        <v>109</v>
      </c>
      <c r="BQ1373" s="71"/>
      <c r="BS1373" s="15">
        <v>151.44999999999999</v>
      </c>
      <c r="BT1373" s="15">
        <v>128.56</v>
      </c>
      <c r="BW1373" s="15">
        <v>55</v>
      </c>
      <c r="BX1373" s="15">
        <v>46.14</v>
      </c>
      <c r="BY1373" s="15">
        <v>180</v>
      </c>
      <c r="BZ1373" s="15">
        <v>54.4</v>
      </c>
      <c r="CA1373" s="71"/>
      <c r="CD1373" s="71"/>
      <c r="CE1373" s="71"/>
      <c r="CF1373" s="71"/>
      <c r="CG1373" s="71"/>
      <c r="CH1373" s="15">
        <v>59</v>
      </c>
      <c r="CI1373" s="71"/>
      <c r="CJ1373" s="15">
        <v>34</v>
      </c>
      <c r="CN1373" s="15">
        <v>45.5</v>
      </c>
      <c r="CO1373" s="15">
        <v>51.56</v>
      </c>
      <c r="CP1373" s="15">
        <v>130.47</v>
      </c>
      <c r="CQ1373" s="71"/>
      <c r="CR1373" s="71"/>
      <c r="CS1373" s="75"/>
      <c r="CT1373" s="75"/>
    </row>
    <row r="1374" spans="1:98">
      <c r="A1374" s="71">
        <v>43169</v>
      </c>
      <c r="B1374" s="16">
        <v>104.62</v>
      </c>
      <c r="C1374" s="16">
        <v>98.87</v>
      </c>
      <c r="D1374" s="71"/>
      <c r="G1374" s="71"/>
      <c r="I1374" s="16">
        <v>79.69</v>
      </c>
      <c r="K1374" s="16">
        <v>83.94</v>
      </c>
      <c r="L1374" s="71"/>
      <c r="M1374" s="71"/>
      <c r="N1374" s="15">
        <v>166.4</v>
      </c>
      <c r="P1374" s="15">
        <v>63</v>
      </c>
      <c r="Q1374" s="15">
        <v>33.82</v>
      </c>
      <c r="R1374" s="71"/>
      <c r="S1374" s="71"/>
      <c r="T1374" s="71"/>
      <c r="U1374" s="71"/>
      <c r="V1374" s="15">
        <v>151.66999999999999</v>
      </c>
      <c r="W1374" s="15">
        <v>126.12</v>
      </c>
      <c r="X1374" s="71"/>
      <c r="Y1374" s="71"/>
      <c r="Z1374" s="71"/>
      <c r="AA1374" s="71"/>
      <c r="AC1374" s="71"/>
      <c r="BD1374" s="15">
        <v>160</v>
      </c>
      <c r="BE1374" s="71"/>
      <c r="BF1374" s="71"/>
      <c r="BH1374" s="15">
        <v>60.57</v>
      </c>
      <c r="BI1374" s="71"/>
      <c r="BN1374" s="15">
        <v>40</v>
      </c>
      <c r="BO1374" s="15">
        <v>38.67</v>
      </c>
      <c r="BP1374" s="15">
        <v>109</v>
      </c>
      <c r="BQ1374" s="71"/>
      <c r="BR1374" s="15">
        <v>155</v>
      </c>
      <c r="BS1374" s="15">
        <v>155</v>
      </c>
      <c r="BT1374" s="15">
        <v>126.89</v>
      </c>
      <c r="BV1374" s="15">
        <v>75</v>
      </c>
      <c r="BW1374" s="15">
        <v>55.71</v>
      </c>
      <c r="BX1374" s="15">
        <v>47.31</v>
      </c>
      <c r="BZ1374" s="15">
        <v>64.67</v>
      </c>
      <c r="CA1374" s="71"/>
      <c r="CD1374" s="71"/>
      <c r="CE1374" s="71"/>
      <c r="CF1374" s="71"/>
      <c r="CG1374" s="71"/>
      <c r="CI1374" s="71"/>
      <c r="CM1374" s="15">
        <v>71</v>
      </c>
      <c r="CO1374" s="15">
        <v>43.67</v>
      </c>
      <c r="CP1374" s="15">
        <v>125</v>
      </c>
      <c r="CQ1374" s="71"/>
      <c r="CR1374" s="71"/>
      <c r="CS1374" s="75"/>
      <c r="CT1374" s="75"/>
    </row>
    <row r="1375" spans="1:98">
      <c r="A1375" s="71">
        <v>43176</v>
      </c>
      <c r="B1375" s="16">
        <v>105.28</v>
      </c>
      <c r="C1375" s="16">
        <v>100.18</v>
      </c>
      <c r="D1375" s="71"/>
      <c r="G1375" s="71"/>
      <c r="I1375" s="16">
        <v>79.5</v>
      </c>
      <c r="K1375" s="16">
        <v>79.5</v>
      </c>
      <c r="L1375" s="71"/>
      <c r="M1375" s="71"/>
      <c r="N1375" s="15">
        <v>168.61</v>
      </c>
      <c r="O1375" s="15">
        <v>156</v>
      </c>
      <c r="P1375" s="15">
        <v>63</v>
      </c>
      <c r="Q1375" s="15">
        <v>34.869999999999997</v>
      </c>
      <c r="R1375" s="71"/>
      <c r="S1375" s="71"/>
      <c r="T1375" s="71"/>
      <c r="U1375" s="71"/>
      <c r="W1375" s="15">
        <v>126.63</v>
      </c>
      <c r="X1375" s="71"/>
      <c r="Y1375" s="71"/>
      <c r="Z1375" s="71"/>
      <c r="AA1375" s="71"/>
      <c r="AC1375" s="71"/>
      <c r="AD1375" s="15">
        <v>88.38</v>
      </c>
      <c r="AE1375" s="15">
        <v>95</v>
      </c>
      <c r="BE1375" s="71"/>
      <c r="BF1375" s="71"/>
      <c r="BG1375" s="15">
        <v>64</v>
      </c>
      <c r="BH1375" s="15">
        <v>60.43</v>
      </c>
      <c r="BI1375" s="71"/>
      <c r="BM1375" s="15">
        <v>36.67</v>
      </c>
      <c r="BN1375" s="15">
        <v>46.52</v>
      </c>
      <c r="BO1375" s="15">
        <v>36.58</v>
      </c>
      <c r="BP1375" s="15">
        <v>112.15</v>
      </c>
      <c r="BQ1375" s="71"/>
      <c r="BT1375" s="15">
        <v>128.32</v>
      </c>
      <c r="BW1375" s="15">
        <v>53</v>
      </c>
      <c r="BX1375" s="15">
        <v>48.58</v>
      </c>
      <c r="BY1375" s="15">
        <v>180</v>
      </c>
      <c r="BZ1375" s="15">
        <v>65.06</v>
      </c>
      <c r="CA1375" s="71"/>
      <c r="CD1375" s="71"/>
      <c r="CE1375" s="71"/>
      <c r="CF1375" s="71"/>
      <c r="CG1375" s="71"/>
      <c r="CH1375" s="15">
        <v>61</v>
      </c>
      <c r="CI1375" s="71"/>
      <c r="CJ1375" s="15">
        <v>38</v>
      </c>
      <c r="CN1375" s="15">
        <v>45</v>
      </c>
      <c r="CP1375" s="15">
        <v>132.5</v>
      </c>
      <c r="CQ1375" s="71"/>
      <c r="CR1375" s="71"/>
      <c r="CS1375" s="75"/>
      <c r="CT1375" s="75"/>
    </row>
    <row r="1376" spans="1:98">
      <c r="A1376" s="71">
        <v>43183</v>
      </c>
      <c r="B1376" s="16">
        <v>97.68</v>
      </c>
      <c r="C1376" s="16">
        <v>96</v>
      </c>
      <c r="D1376" s="71"/>
      <c r="G1376" s="71"/>
      <c r="I1376" s="16">
        <v>79.5</v>
      </c>
      <c r="K1376" s="16">
        <v>79.5</v>
      </c>
      <c r="L1376" s="71"/>
      <c r="M1376" s="71"/>
      <c r="N1376" s="15">
        <v>181.25</v>
      </c>
      <c r="O1376" s="15">
        <v>162.19999999999999</v>
      </c>
      <c r="P1376" s="15">
        <v>63.22</v>
      </c>
      <c r="Q1376" s="15">
        <v>34.799999999999997</v>
      </c>
      <c r="R1376" s="71"/>
      <c r="S1376" s="71"/>
      <c r="T1376" s="71"/>
      <c r="U1376" s="71"/>
      <c r="V1376" s="15">
        <v>150</v>
      </c>
      <c r="W1376" s="15">
        <v>125.55</v>
      </c>
      <c r="X1376" s="71"/>
      <c r="Y1376" s="71"/>
      <c r="Z1376" s="71"/>
      <c r="AA1376" s="71"/>
      <c r="AC1376" s="71"/>
      <c r="AD1376" s="15">
        <v>83</v>
      </c>
      <c r="BD1376" s="15">
        <v>161</v>
      </c>
      <c r="BE1376" s="71"/>
      <c r="BF1376" s="71"/>
      <c r="BH1376" s="15">
        <v>60.76</v>
      </c>
      <c r="BI1376" s="71"/>
      <c r="BM1376" s="15">
        <v>34</v>
      </c>
      <c r="BO1376" s="15">
        <v>38.42</v>
      </c>
      <c r="BP1376" s="15">
        <v>111</v>
      </c>
      <c r="BQ1376" s="71"/>
      <c r="BT1376" s="15">
        <v>128</v>
      </c>
      <c r="BX1376" s="15">
        <v>47.95</v>
      </c>
      <c r="BY1376" s="15">
        <v>180</v>
      </c>
      <c r="BZ1376" s="15">
        <v>67</v>
      </c>
      <c r="CA1376" s="71"/>
      <c r="CD1376" s="71"/>
      <c r="CE1376" s="71"/>
      <c r="CF1376" s="71"/>
      <c r="CG1376" s="71"/>
      <c r="CH1376" s="15">
        <v>61.75</v>
      </c>
      <c r="CI1376" s="71"/>
      <c r="CJ1376" s="15">
        <v>37.5</v>
      </c>
      <c r="CM1376" s="15">
        <v>71.33</v>
      </c>
      <c r="CN1376" s="15">
        <v>46.99</v>
      </c>
      <c r="CO1376" s="15">
        <v>51</v>
      </c>
      <c r="CP1376" s="15">
        <v>128.57</v>
      </c>
      <c r="CQ1376" s="71"/>
      <c r="CR1376" s="71"/>
      <c r="CS1376" s="75"/>
      <c r="CT1376" s="75"/>
    </row>
    <row r="1377" spans="1:98">
      <c r="A1377" s="71">
        <v>43190</v>
      </c>
      <c r="B1377" s="16">
        <v>100.46</v>
      </c>
      <c r="C1377" s="16">
        <v>98.42</v>
      </c>
      <c r="D1377" s="71"/>
      <c r="G1377" s="71"/>
      <c r="I1377" s="16">
        <v>73.5</v>
      </c>
      <c r="K1377" s="16">
        <v>79.5</v>
      </c>
      <c r="L1377" s="71"/>
      <c r="M1377" s="71"/>
      <c r="N1377" s="15">
        <v>170.8</v>
      </c>
      <c r="O1377" s="15">
        <v>162.33000000000001</v>
      </c>
      <c r="P1377" s="15">
        <v>61</v>
      </c>
      <c r="Q1377" s="15">
        <v>39.33</v>
      </c>
      <c r="R1377" s="71"/>
      <c r="S1377" s="71"/>
      <c r="T1377" s="71"/>
      <c r="U1377" s="71"/>
      <c r="V1377" s="15">
        <v>152</v>
      </c>
      <c r="W1377" s="15">
        <v>127.33</v>
      </c>
      <c r="X1377" s="71"/>
      <c r="Y1377" s="71"/>
      <c r="Z1377" s="71"/>
      <c r="AA1377" s="71"/>
      <c r="AC1377" s="71"/>
      <c r="AD1377" s="15">
        <v>83</v>
      </c>
      <c r="AF1377" s="15">
        <v>97</v>
      </c>
      <c r="BE1377" s="71"/>
      <c r="BF1377" s="71"/>
      <c r="BG1377" s="15">
        <v>64</v>
      </c>
      <c r="BH1377" s="15">
        <v>61</v>
      </c>
      <c r="BI1377" s="71"/>
      <c r="BM1377" s="15">
        <v>36.08</v>
      </c>
      <c r="BO1377" s="15">
        <v>37.729999999999997</v>
      </c>
      <c r="BP1377" s="15">
        <v>109</v>
      </c>
      <c r="BQ1377" s="71"/>
      <c r="BS1377" s="15">
        <v>155</v>
      </c>
      <c r="BT1377" s="15">
        <v>128</v>
      </c>
      <c r="BV1377" s="15">
        <v>75</v>
      </c>
      <c r="BW1377" s="15">
        <v>55</v>
      </c>
      <c r="BX1377" s="15">
        <v>46.9</v>
      </c>
      <c r="BY1377" s="15">
        <v>180</v>
      </c>
      <c r="BZ1377" s="15">
        <v>67</v>
      </c>
      <c r="CA1377" s="71"/>
      <c r="CD1377" s="71"/>
      <c r="CE1377" s="71"/>
      <c r="CF1377" s="71"/>
      <c r="CG1377" s="71"/>
      <c r="CH1377" s="15">
        <v>61</v>
      </c>
      <c r="CI1377" s="71"/>
      <c r="CJ1377" s="15">
        <v>36</v>
      </c>
      <c r="CM1377" s="15">
        <v>76</v>
      </c>
      <c r="CN1377" s="15">
        <v>43.6</v>
      </c>
      <c r="CO1377" s="15">
        <v>69</v>
      </c>
      <c r="CP1377" s="15">
        <v>127.6</v>
      </c>
      <c r="CQ1377" s="71"/>
      <c r="CR1377" s="71"/>
      <c r="CS1377" s="75"/>
      <c r="CT1377" s="75"/>
    </row>
    <row r="1378" spans="1:98">
      <c r="A1378" s="71">
        <v>43197</v>
      </c>
      <c r="B1378" s="16">
        <v>98</v>
      </c>
      <c r="C1378" s="16">
        <v>97.26</v>
      </c>
      <c r="D1378" s="71"/>
      <c r="G1378" s="71"/>
      <c r="I1378" s="16">
        <v>79.5</v>
      </c>
      <c r="K1378" s="16">
        <v>79.5</v>
      </c>
      <c r="L1378" s="71"/>
      <c r="M1378" s="71"/>
      <c r="N1378" s="15">
        <v>169.33</v>
      </c>
      <c r="O1378" s="15">
        <v>162.16999999999999</v>
      </c>
      <c r="P1378" s="15">
        <v>62.33</v>
      </c>
      <c r="Q1378" s="15">
        <v>36.78</v>
      </c>
      <c r="R1378" s="71"/>
      <c r="S1378" s="71"/>
      <c r="T1378" s="71"/>
      <c r="U1378" s="71"/>
      <c r="V1378" s="15">
        <v>152.31</v>
      </c>
      <c r="W1378" s="15">
        <v>125.96</v>
      </c>
      <c r="X1378" s="71"/>
      <c r="Y1378" s="71"/>
      <c r="Z1378" s="71"/>
      <c r="AA1378" s="71"/>
      <c r="AC1378" s="71"/>
      <c r="AD1378" s="15">
        <v>83</v>
      </c>
      <c r="AE1378" s="15">
        <v>97</v>
      </c>
      <c r="BD1378" s="15">
        <v>169</v>
      </c>
      <c r="BE1378" s="71"/>
      <c r="BF1378" s="71"/>
      <c r="BG1378" s="15">
        <v>64</v>
      </c>
      <c r="BH1378" s="15">
        <v>60.6</v>
      </c>
      <c r="BI1378" s="71"/>
      <c r="BM1378" s="15">
        <v>36</v>
      </c>
      <c r="BN1378" s="15">
        <v>40.909999999999997</v>
      </c>
      <c r="BO1378" s="15">
        <v>36.04</v>
      </c>
      <c r="BP1378" s="15">
        <v>109</v>
      </c>
      <c r="BQ1378" s="71"/>
      <c r="BR1378" s="15">
        <v>155</v>
      </c>
      <c r="BS1378" s="15">
        <v>155</v>
      </c>
      <c r="BT1378" s="15">
        <v>127.85</v>
      </c>
      <c r="BW1378" s="15">
        <v>54.14</v>
      </c>
      <c r="BX1378" s="15">
        <v>46.72</v>
      </c>
      <c r="BY1378" s="15">
        <v>180</v>
      </c>
      <c r="BZ1378" s="15">
        <v>64.8</v>
      </c>
      <c r="CA1378" s="71"/>
      <c r="CD1378" s="71"/>
      <c r="CE1378" s="71"/>
      <c r="CF1378" s="71"/>
      <c r="CG1378" s="71"/>
      <c r="CI1378" s="71"/>
      <c r="CJ1378" s="15">
        <v>37</v>
      </c>
      <c r="CN1378" s="15">
        <v>47.4</v>
      </c>
      <c r="CO1378" s="15">
        <v>41.5</v>
      </c>
      <c r="CP1378" s="15">
        <v>127</v>
      </c>
      <c r="CQ1378" s="71"/>
      <c r="CR1378" s="71"/>
      <c r="CS1378" s="75"/>
      <c r="CT1378" s="75"/>
    </row>
    <row r="1379" spans="1:98">
      <c r="A1379" s="71">
        <v>43204</v>
      </c>
      <c r="B1379" s="16">
        <v>99.75</v>
      </c>
      <c r="C1379" s="16">
        <v>99.5</v>
      </c>
      <c r="D1379" s="71"/>
      <c r="G1379" s="71"/>
      <c r="I1379" s="16">
        <v>80.5</v>
      </c>
      <c r="K1379" s="16">
        <v>80.5</v>
      </c>
      <c r="L1379" s="71"/>
      <c r="M1379" s="71"/>
      <c r="N1379" s="15">
        <v>164.56</v>
      </c>
      <c r="O1379" s="15">
        <v>174.82</v>
      </c>
      <c r="P1379" s="15">
        <v>62.45</v>
      </c>
      <c r="Q1379" s="15">
        <v>36.57</v>
      </c>
      <c r="R1379" s="71"/>
      <c r="S1379" s="71"/>
      <c r="T1379" s="71"/>
      <c r="U1379" s="71"/>
      <c r="V1379" s="15">
        <v>158.94999999999999</v>
      </c>
      <c r="W1379" s="15">
        <v>129.84</v>
      </c>
      <c r="X1379" s="71"/>
      <c r="Y1379" s="71"/>
      <c r="Z1379" s="71"/>
      <c r="AA1379" s="71"/>
      <c r="AC1379" s="71"/>
      <c r="AD1379" s="15">
        <v>83</v>
      </c>
      <c r="AF1379" s="15">
        <v>107</v>
      </c>
      <c r="BD1379" s="15">
        <v>169</v>
      </c>
      <c r="BE1379" s="71"/>
      <c r="BF1379" s="71"/>
      <c r="BG1379" s="15">
        <v>64</v>
      </c>
      <c r="BH1379" s="15">
        <v>59.45</v>
      </c>
      <c r="BI1379" s="71"/>
      <c r="BM1379" s="15">
        <v>34.5</v>
      </c>
      <c r="BN1379" s="15">
        <v>40</v>
      </c>
      <c r="BO1379" s="15">
        <v>38</v>
      </c>
      <c r="BP1379" s="15">
        <v>190</v>
      </c>
      <c r="BQ1379" s="71"/>
      <c r="BR1379" s="15">
        <v>155</v>
      </c>
      <c r="BS1379" s="15">
        <v>155</v>
      </c>
      <c r="BT1379" s="15">
        <v>128</v>
      </c>
      <c r="BV1379" s="15">
        <v>75</v>
      </c>
      <c r="BW1379" s="15">
        <v>55</v>
      </c>
      <c r="BX1379" s="15">
        <v>44.75</v>
      </c>
      <c r="BZ1379" s="15">
        <v>67</v>
      </c>
      <c r="CA1379" s="71"/>
      <c r="CD1379" s="71"/>
      <c r="CE1379" s="71"/>
      <c r="CF1379" s="71"/>
      <c r="CG1379" s="71"/>
      <c r="CH1379" s="15">
        <v>61</v>
      </c>
      <c r="CI1379" s="71"/>
      <c r="CJ1379" s="15">
        <v>37.71</v>
      </c>
      <c r="CM1379" s="15">
        <v>72</v>
      </c>
      <c r="CN1379" s="15">
        <v>47</v>
      </c>
      <c r="CO1379" s="15">
        <v>67</v>
      </c>
      <c r="CP1379" s="15">
        <v>130</v>
      </c>
      <c r="CQ1379" s="71"/>
      <c r="CR1379" s="71"/>
      <c r="CS1379" s="75"/>
      <c r="CT1379" s="75"/>
    </row>
    <row r="1380" spans="1:98">
      <c r="A1380" s="71">
        <v>43211</v>
      </c>
      <c r="B1380" s="16">
        <v>100.8</v>
      </c>
      <c r="C1380" s="16">
        <v>99.5</v>
      </c>
      <c r="D1380" s="71"/>
      <c r="G1380" s="71"/>
      <c r="I1380" s="16">
        <v>79.5</v>
      </c>
      <c r="K1380" s="16">
        <v>79.5</v>
      </c>
      <c r="L1380" s="71"/>
      <c r="M1380" s="71"/>
      <c r="N1380" s="15">
        <v>169.67</v>
      </c>
      <c r="O1380" s="15">
        <v>181.67</v>
      </c>
      <c r="P1380" s="15">
        <v>62.8</v>
      </c>
      <c r="Q1380" s="15">
        <v>36.01</v>
      </c>
      <c r="R1380" s="71"/>
      <c r="S1380" s="71"/>
      <c r="T1380" s="71"/>
      <c r="U1380" s="71"/>
      <c r="V1380" s="15">
        <v>166.7</v>
      </c>
      <c r="W1380" s="15">
        <v>131.12</v>
      </c>
      <c r="X1380" s="71"/>
      <c r="Y1380" s="71"/>
      <c r="Z1380" s="71"/>
      <c r="AA1380" s="71"/>
      <c r="AC1380" s="71"/>
      <c r="AD1380" s="15">
        <v>89.89</v>
      </c>
      <c r="AE1380" s="15">
        <v>99</v>
      </c>
      <c r="BD1380" s="15">
        <v>155</v>
      </c>
      <c r="BE1380" s="71"/>
      <c r="BF1380" s="71"/>
      <c r="BG1380" s="15">
        <v>64</v>
      </c>
      <c r="BH1380" s="15">
        <v>60.41</v>
      </c>
      <c r="BI1380" s="71"/>
      <c r="BN1380" s="15">
        <v>39.33</v>
      </c>
      <c r="BO1380" s="15">
        <v>37.35</v>
      </c>
      <c r="BP1380" s="15">
        <v>112</v>
      </c>
      <c r="BQ1380" s="71"/>
      <c r="BR1380" s="15">
        <v>155</v>
      </c>
      <c r="BS1380" s="15">
        <v>158</v>
      </c>
      <c r="BT1380" s="15">
        <v>128</v>
      </c>
      <c r="BW1380" s="15">
        <v>55</v>
      </c>
      <c r="BX1380" s="15">
        <v>46.77</v>
      </c>
      <c r="BY1380" s="15">
        <v>180</v>
      </c>
      <c r="BZ1380" s="15">
        <v>65.5</v>
      </c>
      <c r="CA1380" s="71"/>
      <c r="CD1380" s="71"/>
      <c r="CE1380" s="71"/>
      <c r="CF1380" s="71"/>
      <c r="CG1380" s="71"/>
      <c r="CH1380" s="15">
        <v>60.55</v>
      </c>
      <c r="CI1380" s="71"/>
      <c r="CM1380" s="15">
        <v>71</v>
      </c>
      <c r="CN1380" s="15">
        <v>46.33</v>
      </c>
      <c r="CO1380" s="15">
        <v>43</v>
      </c>
      <c r="CP1380" s="15">
        <v>131.16999999999999</v>
      </c>
      <c r="CQ1380" s="71"/>
      <c r="CR1380" s="71"/>
      <c r="CS1380" s="75"/>
      <c r="CT1380" s="75"/>
    </row>
    <row r="1381" spans="1:98">
      <c r="A1381" s="71">
        <v>43218</v>
      </c>
      <c r="B1381" s="16">
        <v>101.33</v>
      </c>
      <c r="C1381" s="16">
        <v>100.28</v>
      </c>
      <c r="D1381" s="71"/>
      <c r="G1381" s="71"/>
      <c r="I1381" s="16">
        <v>78.5</v>
      </c>
      <c r="K1381" s="16">
        <v>78.55</v>
      </c>
      <c r="L1381" s="71"/>
      <c r="M1381" s="71"/>
      <c r="N1381" s="15">
        <v>162.85</v>
      </c>
      <c r="O1381" s="15">
        <v>185.58</v>
      </c>
      <c r="P1381" s="15">
        <v>62.43</v>
      </c>
      <c r="Q1381" s="15">
        <v>36.229999999999997</v>
      </c>
      <c r="R1381" s="71"/>
      <c r="S1381" s="71"/>
      <c r="T1381" s="71"/>
      <c r="U1381" s="71"/>
      <c r="V1381" s="15">
        <v>167</v>
      </c>
      <c r="W1381" s="15">
        <v>129.66999999999999</v>
      </c>
      <c r="X1381" s="71"/>
      <c r="Y1381" s="71"/>
      <c r="Z1381" s="71"/>
      <c r="AA1381" s="71"/>
      <c r="AC1381" s="71"/>
      <c r="AD1381" s="15">
        <v>90</v>
      </c>
      <c r="AF1381" s="15">
        <v>95</v>
      </c>
      <c r="BE1381" s="71"/>
      <c r="BF1381" s="71"/>
      <c r="BG1381" s="15">
        <v>60.28</v>
      </c>
      <c r="BH1381" s="15">
        <v>61.3</v>
      </c>
      <c r="BI1381" s="71"/>
      <c r="BM1381" s="15">
        <v>35</v>
      </c>
      <c r="BN1381" s="15">
        <v>38.5</v>
      </c>
      <c r="BO1381" s="15">
        <v>36.130000000000003</v>
      </c>
      <c r="BP1381" s="15">
        <v>113</v>
      </c>
      <c r="BQ1381" s="71"/>
      <c r="BR1381" s="15">
        <v>185.14</v>
      </c>
      <c r="BT1381" s="15">
        <v>127.65</v>
      </c>
      <c r="BW1381" s="15">
        <v>55</v>
      </c>
      <c r="BX1381" s="15">
        <v>46.95</v>
      </c>
      <c r="BZ1381" s="15">
        <v>65</v>
      </c>
      <c r="CA1381" s="71"/>
      <c r="CD1381" s="71"/>
      <c r="CE1381" s="71"/>
      <c r="CF1381" s="71"/>
      <c r="CG1381" s="71"/>
      <c r="CH1381" s="15">
        <v>58.16</v>
      </c>
      <c r="CI1381" s="71"/>
      <c r="CJ1381" s="15">
        <v>37.93</v>
      </c>
      <c r="CN1381" s="15">
        <v>45.62</v>
      </c>
      <c r="CO1381" s="15">
        <v>54</v>
      </c>
      <c r="CP1381" s="15">
        <v>129.75</v>
      </c>
      <c r="CQ1381" s="71"/>
      <c r="CR1381" s="71"/>
      <c r="CS1381" s="75"/>
      <c r="CT1381" s="75"/>
    </row>
    <row r="1382" spans="1:98">
      <c r="A1382" s="71">
        <v>43225</v>
      </c>
      <c r="B1382" s="16">
        <v>101.8</v>
      </c>
      <c r="C1382" s="16">
        <v>100.94</v>
      </c>
      <c r="D1382" s="71"/>
      <c r="G1382" s="71"/>
      <c r="I1382" s="16">
        <v>79.5</v>
      </c>
      <c r="K1382" s="16">
        <v>79.5</v>
      </c>
      <c r="L1382" s="71"/>
      <c r="M1382" s="71"/>
      <c r="N1382" s="15">
        <v>164.56</v>
      </c>
      <c r="O1382" s="15">
        <v>182</v>
      </c>
      <c r="P1382" s="15">
        <v>62.59</v>
      </c>
      <c r="Q1382" s="15">
        <v>37</v>
      </c>
      <c r="R1382" s="71"/>
      <c r="S1382" s="71"/>
      <c r="T1382" s="71"/>
      <c r="U1382" s="71"/>
      <c r="V1382" s="15">
        <v>167</v>
      </c>
      <c r="W1382" s="15">
        <v>129.33000000000001</v>
      </c>
      <c r="X1382" s="71"/>
      <c r="Y1382" s="71"/>
      <c r="Z1382" s="71"/>
      <c r="AA1382" s="71"/>
      <c r="AC1382" s="71"/>
      <c r="AE1382" s="15">
        <v>96</v>
      </c>
      <c r="AF1382" s="15">
        <v>95</v>
      </c>
      <c r="BE1382" s="71"/>
      <c r="BF1382" s="71"/>
      <c r="BG1382" s="15">
        <v>62.42</v>
      </c>
      <c r="BH1382" s="15">
        <v>60.94</v>
      </c>
      <c r="BI1382" s="71"/>
      <c r="BN1382" s="15">
        <v>38.71</v>
      </c>
      <c r="BO1382" s="15">
        <v>35.950000000000003</v>
      </c>
      <c r="BQ1382" s="71"/>
      <c r="BT1382" s="15">
        <v>128.31</v>
      </c>
      <c r="BW1382" s="15">
        <v>55</v>
      </c>
      <c r="BX1382" s="15">
        <v>47.28</v>
      </c>
      <c r="BY1382" s="15">
        <v>180</v>
      </c>
      <c r="BZ1382" s="15">
        <v>64.540000000000006</v>
      </c>
      <c r="CA1382" s="71"/>
      <c r="CD1382" s="71"/>
      <c r="CE1382" s="71"/>
      <c r="CF1382" s="71"/>
      <c r="CG1382" s="71"/>
      <c r="CH1382" s="15">
        <v>62.67</v>
      </c>
      <c r="CI1382" s="71"/>
      <c r="CN1382" s="15">
        <v>47</v>
      </c>
      <c r="CQ1382" s="71"/>
      <c r="CR1382" s="71"/>
      <c r="CS1382" s="75"/>
      <c r="CT1382" s="75"/>
    </row>
    <row r="1383" spans="1:98">
      <c r="A1383" s="71">
        <v>43232</v>
      </c>
      <c r="B1383" s="16">
        <v>104.31</v>
      </c>
      <c r="C1383" s="16">
        <v>102.51</v>
      </c>
      <c r="D1383" s="71"/>
      <c r="G1383" s="71"/>
      <c r="I1383" s="16">
        <v>79</v>
      </c>
      <c r="K1383" s="16">
        <v>79.34</v>
      </c>
      <c r="L1383" s="71"/>
      <c r="M1383" s="71"/>
      <c r="N1383" s="15">
        <v>167.09</v>
      </c>
      <c r="O1383" s="15">
        <v>184.71</v>
      </c>
      <c r="P1383" s="15">
        <v>61.4</v>
      </c>
      <c r="Q1383" s="15">
        <v>35.5</v>
      </c>
      <c r="R1383" s="71"/>
      <c r="S1383" s="71"/>
      <c r="T1383" s="71"/>
      <c r="U1383" s="71"/>
      <c r="V1383" s="15">
        <v>167</v>
      </c>
      <c r="W1383" s="15">
        <v>129.5</v>
      </c>
      <c r="X1383" s="71"/>
      <c r="Y1383" s="71"/>
      <c r="Z1383" s="71"/>
      <c r="AA1383" s="71"/>
      <c r="AC1383" s="71"/>
      <c r="AE1383" s="15">
        <v>96</v>
      </c>
      <c r="AF1383" s="15">
        <v>93</v>
      </c>
      <c r="BD1383" s="15">
        <v>168.5</v>
      </c>
      <c r="BE1383" s="71"/>
      <c r="BF1383" s="71"/>
      <c r="BG1383" s="15">
        <v>64</v>
      </c>
      <c r="BH1383" s="15">
        <v>61.42</v>
      </c>
      <c r="BI1383" s="71"/>
      <c r="BM1383" s="15">
        <v>34.33</v>
      </c>
      <c r="BO1383" s="15">
        <v>35.97</v>
      </c>
      <c r="BP1383" s="15">
        <v>113</v>
      </c>
      <c r="BQ1383" s="71"/>
      <c r="BT1383" s="15">
        <v>129.66999999999999</v>
      </c>
      <c r="BV1383" s="15">
        <v>72</v>
      </c>
      <c r="BW1383" s="15">
        <v>55</v>
      </c>
      <c r="BX1383" s="15">
        <v>46.89</v>
      </c>
      <c r="BY1383" s="15">
        <v>180</v>
      </c>
      <c r="BZ1383" s="15">
        <v>64.86</v>
      </c>
      <c r="CA1383" s="71"/>
      <c r="CD1383" s="71"/>
      <c r="CE1383" s="71"/>
      <c r="CF1383" s="71"/>
      <c r="CG1383" s="71"/>
      <c r="CH1383" s="15">
        <v>61.58</v>
      </c>
      <c r="CI1383" s="71"/>
      <c r="CM1383" s="15">
        <v>75</v>
      </c>
      <c r="CN1383" s="15">
        <v>43.5</v>
      </c>
      <c r="CP1383" s="15">
        <v>127</v>
      </c>
      <c r="CQ1383" s="71"/>
      <c r="CR1383" s="71"/>
      <c r="CS1383" s="75"/>
      <c r="CT1383" s="75"/>
    </row>
    <row r="1384" spans="1:98">
      <c r="A1384" s="71">
        <v>43239</v>
      </c>
      <c r="B1384" s="16">
        <v>104.31</v>
      </c>
      <c r="C1384" s="16">
        <v>102.51</v>
      </c>
      <c r="D1384" s="71"/>
      <c r="G1384" s="71"/>
      <c r="I1384" s="16">
        <v>81</v>
      </c>
      <c r="K1384" s="16">
        <v>81</v>
      </c>
      <c r="L1384" s="71"/>
      <c r="M1384" s="71"/>
      <c r="N1384" s="15">
        <v>170</v>
      </c>
      <c r="O1384" s="15">
        <v>184.27</v>
      </c>
      <c r="P1384" s="15">
        <v>62.47</v>
      </c>
      <c r="Q1384" s="15">
        <v>36.26</v>
      </c>
      <c r="R1384" s="71"/>
      <c r="S1384" s="71"/>
      <c r="T1384" s="71"/>
      <c r="U1384" s="71"/>
      <c r="V1384" s="15">
        <v>167</v>
      </c>
      <c r="W1384" s="15">
        <v>129.46</v>
      </c>
      <c r="X1384" s="71"/>
      <c r="Y1384" s="71"/>
      <c r="Z1384" s="71"/>
      <c r="AA1384" s="71"/>
      <c r="AC1384" s="71"/>
      <c r="AD1384" s="15">
        <v>90</v>
      </c>
      <c r="AE1384" s="15">
        <v>92</v>
      </c>
      <c r="AF1384" s="15">
        <v>95</v>
      </c>
      <c r="BD1384" s="15">
        <v>175</v>
      </c>
      <c r="BE1384" s="71"/>
      <c r="BF1384" s="71"/>
      <c r="BG1384" s="15">
        <v>61</v>
      </c>
      <c r="BH1384" s="15">
        <v>61.25</v>
      </c>
      <c r="BI1384" s="71"/>
      <c r="BM1384" s="15">
        <v>35</v>
      </c>
      <c r="BN1384" s="15">
        <v>40</v>
      </c>
      <c r="BO1384" s="15">
        <v>36.36</v>
      </c>
      <c r="BP1384" s="15">
        <v>114.17</v>
      </c>
      <c r="BQ1384" s="71"/>
      <c r="BS1384" s="15">
        <v>158</v>
      </c>
      <c r="BT1384" s="15">
        <v>128.86000000000001</v>
      </c>
      <c r="BV1384" s="15">
        <v>75</v>
      </c>
      <c r="BX1384" s="15">
        <v>46.97</v>
      </c>
      <c r="BZ1384" s="15">
        <v>67</v>
      </c>
      <c r="CA1384" s="71"/>
      <c r="CD1384" s="71"/>
      <c r="CE1384" s="71"/>
      <c r="CF1384" s="71"/>
      <c r="CG1384" s="71"/>
      <c r="CH1384" s="15">
        <v>62.29</v>
      </c>
      <c r="CI1384" s="71"/>
      <c r="CJ1384" s="15">
        <v>34</v>
      </c>
      <c r="CN1384" s="15">
        <v>46.89</v>
      </c>
      <c r="CP1384" s="15">
        <v>130</v>
      </c>
      <c r="CQ1384" s="71"/>
      <c r="CR1384" s="71"/>
      <c r="CS1384" s="75"/>
      <c r="CT1384" s="75"/>
    </row>
    <row r="1385" spans="1:98">
      <c r="A1385" s="71">
        <v>43246</v>
      </c>
      <c r="B1385" s="16">
        <v>104.31</v>
      </c>
      <c r="C1385" s="16">
        <v>102.51</v>
      </c>
      <c r="D1385" s="71"/>
      <c r="G1385" s="71"/>
      <c r="I1385" s="16">
        <v>79</v>
      </c>
      <c r="K1385" s="16">
        <v>79</v>
      </c>
      <c r="L1385" s="71"/>
      <c r="M1385" s="71"/>
      <c r="N1385" s="15">
        <v>135.27000000000001</v>
      </c>
      <c r="O1385" s="15">
        <v>185.62</v>
      </c>
      <c r="P1385" s="15">
        <v>61.67</v>
      </c>
      <c r="Q1385" s="15">
        <v>36.67</v>
      </c>
      <c r="R1385" s="71"/>
      <c r="S1385" s="71"/>
      <c r="T1385" s="71"/>
      <c r="U1385" s="71"/>
      <c r="V1385" s="15">
        <v>167</v>
      </c>
      <c r="W1385" s="15">
        <v>128.97</v>
      </c>
      <c r="X1385" s="71"/>
      <c r="Y1385" s="71"/>
      <c r="Z1385" s="71"/>
      <c r="AA1385" s="71"/>
      <c r="AC1385" s="71"/>
      <c r="BD1385" s="15">
        <v>179</v>
      </c>
      <c r="BE1385" s="71"/>
      <c r="BF1385" s="71"/>
      <c r="BG1385" s="15">
        <v>64</v>
      </c>
      <c r="BH1385" s="15">
        <v>61.93</v>
      </c>
      <c r="BI1385" s="71"/>
      <c r="BM1385" s="15">
        <v>35</v>
      </c>
      <c r="BO1385" s="15">
        <v>35.46</v>
      </c>
      <c r="BP1385" s="15">
        <v>113</v>
      </c>
      <c r="BQ1385" s="71"/>
      <c r="BS1385" s="15">
        <v>153</v>
      </c>
      <c r="BT1385" s="15">
        <v>129.9</v>
      </c>
      <c r="BW1385" s="15">
        <v>55</v>
      </c>
      <c r="BX1385" s="15">
        <v>47.02</v>
      </c>
      <c r="BY1385" s="15">
        <v>186.18</v>
      </c>
      <c r="BZ1385" s="15">
        <v>66.88</v>
      </c>
      <c r="CA1385" s="71"/>
      <c r="CD1385" s="71"/>
      <c r="CE1385" s="71"/>
      <c r="CF1385" s="71"/>
      <c r="CG1385" s="71"/>
      <c r="CH1385" s="15">
        <v>61.96</v>
      </c>
      <c r="CI1385" s="71"/>
      <c r="CJ1385" s="15">
        <v>33.4</v>
      </c>
      <c r="CM1385" s="15">
        <v>73.5</v>
      </c>
      <c r="CN1385" s="15">
        <v>46.02</v>
      </c>
      <c r="CQ1385" s="71"/>
      <c r="CR1385" s="71"/>
      <c r="CS1385" s="75"/>
      <c r="CT1385" s="75"/>
    </row>
    <row r="1386" spans="1:98">
      <c r="A1386" s="71">
        <v>43253</v>
      </c>
      <c r="B1386" s="16">
        <v>103.55</v>
      </c>
      <c r="C1386" s="16">
        <v>101.52</v>
      </c>
      <c r="D1386" s="71"/>
      <c r="G1386" s="71"/>
      <c r="I1386" s="16">
        <v>79.45</v>
      </c>
      <c r="K1386" s="16">
        <v>77.86</v>
      </c>
      <c r="L1386" s="71"/>
      <c r="M1386" s="71"/>
      <c r="N1386" s="15">
        <v>166</v>
      </c>
      <c r="O1386" s="15">
        <v>184.33</v>
      </c>
      <c r="P1386" s="15">
        <v>62.09</v>
      </c>
      <c r="Q1386" s="15">
        <v>36.700000000000003</v>
      </c>
      <c r="R1386" s="71"/>
      <c r="S1386" s="71"/>
      <c r="T1386" s="71"/>
      <c r="U1386" s="71"/>
      <c r="W1386" s="15">
        <v>128.94</v>
      </c>
      <c r="X1386" s="71"/>
      <c r="Y1386" s="71"/>
      <c r="Z1386" s="71"/>
      <c r="AA1386" s="71"/>
      <c r="AC1386" s="71"/>
      <c r="AF1386" s="15">
        <v>105</v>
      </c>
      <c r="BD1386" s="15">
        <v>176.82</v>
      </c>
      <c r="BE1386" s="71"/>
      <c r="BF1386" s="71"/>
      <c r="BG1386" s="15">
        <v>62.27</v>
      </c>
      <c r="BH1386" s="15">
        <v>61.78</v>
      </c>
      <c r="BI1386" s="71"/>
      <c r="BM1386" s="15">
        <v>28.55</v>
      </c>
      <c r="BN1386" s="15">
        <v>39</v>
      </c>
      <c r="BO1386" s="15">
        <v>34.54</v>
      </c>
      <c r="BP1386" s="15">
        <v>113</v>
      </c>
      <c r="BQ1386" s="71"/>
      <c r="BR1386" s="15">
        <v>158</v>
      </c>
      <c r="BT1386" s="15">
        <v>130</v>
      </c>
      <c r="BW1386" s="15">
        <v>55</v>
      </c>
      <c r="BX1386" s="15">
        <v>46.56</v>
      </c>
      <c r="BZ1386" s="15">
        <v>66.64</v>
      </c>
      <c r="CA1386" s="71"/>
      <c r="CD1386" s="71"/>
      <c r="CE1386" s="71"/>
      <c r="CF1386" s="71"/>
      <c r="CG1386" s="71"/>
      <c r="CH1386" s="15">
        <v>64</v>
      </c>
      <c r="CI1386" s="71"/>
      <c r="CJ1386" s="15">
        <v>33</v>
      </c>
      <c r="CN1386" s="15">
        <v>46</v>
      </c>
      <c r="CP1386" s="15">
        <v>131.15</v>
      </c>
      <c r="CQ1386" s="71"/>
      <c r="CR1386" s="71"/>
      <c r="CS1386" s="75"/>
      <c r="CT1386" s="75"/>
    </row>
    <row r="1387" spans="1:98">
      <c r="A1387" s="71">
        <v>43260</v>
      </c>
      <c r="B1387" s="16">
        <v>103.69</v>
      </c>
      <c r="C1387" s="16">
        <v>101.52</v>
      </c>
      <c r="D1387" s="71"/>
      <c r="G1387" s="71"/>
      <c r="I1387" s="16">
        <v>80</v>
      </c>
      <c r="K1387" s="16">
        <v>81</v>
      </c>
      <c r="L1387" s="71"/>
      <c r="M1387" s="71"/>
      <c r="N1387" s="15">
        <v>165.86</v>
      </c>
      <c r="O1387" s="15">
        <v>184</v>
      </c>
      <c r="P1387" s="15">
        <v>63</v>
      </c>
      <c r="Q1387" s="15">
        <v>36.07</v>
      </c>
      <c r="R1387" s="71"/>
      <c r="S1387" s="71"/>
      <c r="T1387" s="71"/>
      <c r="U1387" s="71"/>
      <c r="V1387" s="15">
        <v>167.49</v>
      </c>
      <c r="W1387" s="15">
        <v>129.47</v>
      </c>
      <c r="X1387" s="71"/>
      <c r="Y1387" s="71"/>
      <c r="Z1387" s="71"/>
      <c r="AA1387" s="71"/>
      <c r="AC1387" s="71"/>
      <c r="AD1387" s="15">
        <v>90</v>
      </c>
      <c r="BD1387" s="15">
        <v>176.33</v>
      </c>
      <c r="BE1387" s="71"/>
      <c r="BF1387" s="71"/>
      <c r="BG1387" s="15">
        <v>64</v>
      </c>
      <c r="BH1387" s="15">
        <v>62.61</v>
      </c>
      <c r="BI1387" s="71"/>
      <c r="BO1387" s="15">
        <v>34.35</v>
      </c>
      <c r="BQ1387" s="71"/>
      <c r="BS1387" s="15">
        <v>159</v>
      </c>
      <c r="BT1387" s="15">
        <v>129.69</v>
      </c>
      <c r="BV1387" s="15">
        <v>74</v>
      </c>
      <c r="BW1387" s="15">
        <v>55</v>
      </c>
      <c r="BX1387" s="15">
        <v>48</v>
      </c>
      <c r="BZ1387" s="15">
        <v>62.07</v>
      </c>
      <c r="CA1387" s="71"/>
      <c r="CD1387" s="71"/>
      <c r="CE1387" s="71"/>
      <c r="CF1387" s="71"/>
      <c r="CG1387" s="71"/>
      <c r="CH1387" s="15">
        <v>63</v>
      </c>
      <c r="CI1387" s="71"/>
      <c r="CJ1387" s="15">
        <v>25</v>
      </c>
      <c r="CM1387" s="15">
        <v>71</v>
      </c>
      <c r="CN1387" s="15">
        <v>45</v>
      </c>
      <c r="CO1387" s="15">
        <v>33</v>
      </c>
      <c r="CQ1387" s="71"/>
      <c r="CR1387" s="71"/>
      <c r="CS1387" s="75"/>
      <c r="CT1387" s="75"/>
    </row>
    <row r="1388" spans="1:98">
      <c r="A1388" s="71">
        <v>43267</v>
      </c>
      <c r="B1388" s="16">
        <v>103.55</v>
      </c>
      <c r="C1388" s="16">
        <v>101.52</v>
      </c>
      <c r="D1388" s="71"/>
      <c r="G1388" s="71"/>
      <c r="I1388" s="16">
        <v>81.599999999999994</v>
      </c>
      <c r="K1388" s="16">
        <v>76</v>
      </c>
      <c r="L1388" s="71"/>
      <c r="M1388" s="71"/>
      <c r="N1388" s="15">
        <v>165.9</v>
      </c>
      <c r="O1388" s="15">
        <v>186.49</v>
      </c>
      <c r="P1388" s="15">
        <v>64.45</v>
      </c>
      <c r="Q1388" s="15">
        <v>36.08</v>
      </c>
      <c r="R1388" s="71"/>
      <c r="S1388" s="71"/>
      <c r="T1388" s="71"/>
      <c r="U1388" s="71"/>
      <c r="V1388" s="15">
        <v>168.55</v>
      </c>
      <c r="W1388" s="15">
        <v>129.44999999999999</v>
      </c>
      <c r="X1388" s="71"/>
      <c r="Y1388" s="71"/>
      <c r="Z1388" s="71"/>
      <c r="AA1388" s="71"/>
      <c r="AC1388" s="71"/>
      <c r="AE1388" s="15">
        <v>99</v>
      </c>
      <c r="AF1388" s="15">
        <v>108</v>
      </c>
      <c r="BD1388" s="15">
        <v>177</v>
      </c>
      <c r="BE1388" s="71"/>
      <c r="BF1388" s="71"/>
      <c r="BG1388" s="15">
        <v>63.96</v>
      </c>
      <c r="BH1388" s="15">
        <v>63.14</v>
      </c>
      <c r="BI1388" s="71"/>
      <c r="BM1388" s="15">
        <v>32.71</v>
      </c>
      <c r="BN1388" s="15">
        <v>40</v>
      </c>
      <c r="BO1388" s="15">
        <v>33.979999999999997</v>
      </c>
      <c r="BP1388" s="15">
        <v>114.25</v>
      </c>
      <c r="BQ1388" s="71"/>
      <c r="BR1388" s="15">
        <v>167</v>
      </c>
      <c r="BT1388" s="15">
        <v>129.21</v>
      </c>
      <c r="BW1388" s="15">
        <v>55</v>
      </c>
      <c r="BX1388" s="15">
        <v>46.8</v>
      </c>
      <c r="BY1388" s="15">
        <v>180</v>
      </c>
      <c r="BZ1388" s="15">
        <v>60.8</v>
      </c>
      <c r="CA1388" s="71"/>
      <c r="CD1388" s="71"/>
      <c r="CE1388" s="71"/>
      <c r="CF1388" s="71"/>
      <c r="CG1388" s="71"/>
      <c r="CH1388" s="15">
        <v>67</v>
      </c>
      <c r="CI1388" s="71"/>
      <c r="CJ1388" s="15">
        <v>32</v>
      </c>
      <c r="CN1388" s="15">
        <v>46.17</v>
      </c>
      <c r="CO1388" s="15">
        <v>33</v>
      </c>
      <c r="CQ1388" s="71"/>
      <c r="CR1388" s="71"/>
      <c r="CS1388" s="75"/>
      <c r="CT1388" s="75"/>
    </row>
    <row r="1389" spans="1:98">
      <c r="A1389" s="71">
        <v>43274</v>
      </c>
      <c r="B1389" s="16">
        <v>103.55</v>
      </c>
      <c r="C1389" s="16">
        <v>101.52</v>
      </c>
      <c r="D1389" s="71"/>
      <c r="G1389" s="71"/>
      <c r="I1389" s="16">
        <v>80</v>
      </c>
      <c r="K1389" s="16">
        <v>81.400000000000006</v>
      </c>
      <c r="L1389" s="71"/>
      <c r="M1389" s="71"/>
      <c r="N1389" s="15">
        <v>162.91</v>
      </c>
      <c r="O1389" s="15">
        <v>188.42</v>
      </c>
      <c r="P1389" s="15">
        <v>66</v>
      </c>
      <c r="Q1389" s="15">
        <v>37</v>
      </c>
      <c r="R1389" s="71"/>
      <c r="S1389" s="71"/>
      <c r="T1389" s="71"/>
      <c r="U1389" s="71"/>
      <c r="V1389" s="15">
        <v>169</v>
      </c>
      <c r="W1389" s="15">
        <v>128.91999999999999</v>
      </c>
      <c r="X1389" s="71"/>
      <c r="Y1389" s="71"/>
      <c r="Z1389" s="71"/>
      <c r="AA1389" s="71"/>
      <c r="AC1389" s="71"/>
      <c r="BD1389" s="15">
        <v>165</v>
      </c>
      <c r="BE1389" s="71"/>
      <c r="BF1389" s="71"/>
      <c r="BG1389" s="15">
        <v>63.44</v>
      </c>
      <c r="BH1389" s="15">
        <v>64.8</v>
      </c>
      <c r="BI1389" s="71"/>
      <c r="BN1389" s="15">
        <v>40</v>
      </c>
      <c r="BO1389" s="15">
        <v>33.020000000000003</v>
      </c>
      <c r="BP1389" s="15">
        <v>117</v>
      </c>
      <c r="BQ1389" s="71"/>
      <c r="BT1389" s="15">
        <v>129.88</v>
      </c>
      <c r="BW1389" s="15">
        <v>55</v>
      </c>
      <c r="BX1389" s="15">
        <v>46.55</v>
      </c>
      <c r="BY1389" s="15">
        <v>180</v>
      </c>
      <c r="BZ1389" s="15">
        <v>55.86</v>
      </c>
      <c r="CA1389" s="71"/>
      <c r="CD1389" s="71"/>
      <c r="CE1389" s="71"/>
      <c r="CF1389" s="71"/>
      <c r="CG1389" s="71"/>
      <c r="CI1389" s="71"/>
      <c r="CJ1389" s="15">
        <v>34</v>
      </c>
      <c r="CN1389" s="15">
        <v>46.67</v>
      </c>
      <c r="CP1389" s="15">
        <v>129.38</v>
      </c>
      <c r="CQ1389" s="71"/>
      <c r="CR1389" s="71"/>
      <c r="CS1389" s="75"/>
      <c r="CT1389" s="75"/>
    </row>
    <row r="1390" spans="1:98">
      <c r="A1390" s="71">
        <v>43281</v>
      </c>
      <c r="B1390" s="16">
        <v>103.55</v>
      </c>
      <c r="C1390" s="16">
        <v>101.52</v>
      </c>
      <c r="D1390" s="71"/>
      <c r="G1390" s="71"/>
      <c r="I1390" s="16">
        <v>80</v>
      </c>
      <c r="K1390" s="16">
        <v>81.5</v>
      </c>
      <c r="L1390" s="71"/>
      <c r="M1390" s="71"/>
      <c r="N1390" s="15">
        <v>162.06</v>
      </c>
      <c r="O1390" s="15">
        <v>190.2</v>
      </c>
      <c r="P1390" s="15">
        <v>67.040000000000006</v>
      </c>
      <c r="Q1390" s="15">
        <v>35.549999999999997</v>
      </c>
      <c r="R1390" s="71"/>
      <c r="S1390" s="71"/>
      <c r="T1390" s="71"/>
      <c r="U1390" s="71"/>
      <c r="V1390" s="15">
        <v>169</v>
      </c>
      <c r="W1390" s="15">
        <v>129.09</v>
      </c>
      <c r="X1390" s="71"/>
      <c r="Y1390" s="71"/>
      <c r="Z1390" s="71"/>
      <c r="AA1390" s="71"/>
      <c r="AC1390" s="71"/>
      <c r="AD1390" s="15">
        <v>90</v>
      </c>
      <c r="AE1390" s="15">
        <v>98</v>
      </c>
      <c r="AF1390" s="15">
        <v>95</v>
      </c>
      <c r="BE1390" s="71"/>
      <c r="BF1390" s="71"/>
      <c r="BG1390" s="15">
        <v>64.040000000000006</v>
      </c>
      <c r="BH1390" s="15">
        <v>67.489999999999995</v>
      </c>
      <c r="BI1390" s="71"/>
      <c r="BM1390" s="15">
        <v>31.4</v>
      </c>
      <c r="BO1390" s="15">
        <v>32.32</v>
      </c>
      <c r="BP1390" s="15">
        <v>117</v>
      </c>
      <c r="BQ1390" s="71"/>
      <c r="BS1390" s="15">
        <v>156.5</v>
      </c>
      <c r="BT1390" s="15">
        <v>130</v>
      </c>
      <c r="BV1390" s="15">
        <v>65.77</v>
      </c>
      <c r="BW1390" s="15">
        <v>51.95</v>
      </c>
      <c r="BX1390" s="15">
        <v>46.78</v>
      </c>
      <c r="BY1390" s="15">
        <v>180</v>
      </c>
      <c r="BZ1390" s="15">
        <v>58</v>
      </c>
      <c r="CA1390" s="71"/>
      <c r="CD1390" s="71"/>
      <c r="CE1390" s="71"/>
      <c r="CF1390" s="71"/>
      <c r="CG1390" s="71"/>
      <c r="CI1390" s="71"/>
      <c r="CJ1390" s="15">
        <v>32</v>
      </c>
      <c r="CM1390" s="15">
        <v>60</v>
      </c>
      <c r="CN1390" s="15">
        <v>45.67</v>
      </c>
      <c r="CO1390" s="15">
        <v>38</v>
      </c>
      <c r="CP1390" s="15">
        <v>130</v>
      </c>
      <c r="CQ1390" s="71"/>
      <c r="CR1390" s="71"/>
      <c r="CS1390" s="75"/>
      <c r="CT1390" s="75"/>
    </row>
    <row r="1391" spans="1:98">
      <c r="A1391" s="71">
        <v>43288</v>
      </c>
      <c r="B1391" s="16">
        <v>103.55</v>
      </c>
      <c r="C1391" s="16">
        <v>101.52</v>
      </c>
      <c r="D1391" s="71"/>
      <c r="G1391" s="71"/>
      <c r="I1391" s="16">
        <v>83</v>
      </c>
      <c r="K1391" s="16">
        <v>82.13</v>
      </c>
      <c r="L1391" s="71"/>
      <c r="M1391" s="71"/>
      <c r="N1391" s="15">
        <v>166.7</v>
      </c>
      <c r="O1391" s="15">
        <v>191.33</v>
      </c>
      <c r="P1391" s="15">
        <v>65.900000000000006</v>
      </c>
      <c r="Q1391" s="15">
        <v>35.99</v>
      </c>
      <c r="R1391" s="71"/>
      <c r="S1391" s="71"/>
      <c r="T1391" s="71"/>
      <c r="U1391" s="71"/>
      <c r="V1391" s="15">
        <v>170</v>
      </c>
      <c r="W1391" s="15">
        <v>130.56</v>
      </c>
      <c r="X1391" s="71"/>
      <c r="Y1391" s="71"/>
      <c r="Z1391" s="71"/>
      <c r="AA1391" s="71"/>
      <c r="AC1391" s="71"/>
      <c r="AD1391" s="15">
        <v>90</v>
      </c>
      <c r="BE1391" s="71"/>
      <c r="BF1391" s="71"/>
      <c r="BG1391" s="15">
        <v>64</v>
      </c>
      <c r="BH1391" s="15">
        <v>67</v>
      </c>
      <c r="BI1391" s="71"/>
      <c r="BN1391" s="15">
        <v>40</v>
      </c>
      <c r="BO1391" s="15">
        <v>32.619999999999997</v>
      </c>
      <c r="BP1391" s="15">
        <v>119</v>
      </c>
      <c r="BQ1391" s="71"/>
      <c r="BT1391" s="15">
        <v>130</v>
      </c>
      <c r="BV1391" s="15">
        <v>65</v>
      </c>
      <c r="BW1391" s="15">
        <v>55</v>
      </c>
      <c r="BX1391" s="15">
        <v>47.6</v>
      </c>
      <c r="BZ1391" s="15">
        <v>59.74</v>
      </c>
      <c r="CA1391" s="71"/>
      <c r="CD1391" s="71"/>
      <c r="CE1391" s="71"/>
      <c r="CF1391" s="71"/>
      <c r="CG1391" s="71"/>
      <c r="CI1391" s="71"/>
      <c r="CN1391" s="15">
        <v>47</v>
      </c>
      <c r="CQ1391" s="71"/>
      <c r="CR1391" s="71"/>
      <c r="CS1391" s="75"/>
      <c r="CT1391" s="75"/>
    </row>
    <row r="1392" spans="1:98">
      <c r="A1392" s="71">
        <v>43295</v>
      </c>
      <c r="B1392" s="16">
        <v>103.68</v>
      </c>
      <c r="C1392" s="16">
        <v>101.61</v>
      </c>
      <c r="D1392" s="71"/>
      <c r="G1392" s="71"/>
      <c r="I1392" s="16">
        <v>78.8</v>
      </c>
      <c r="K1392" s="16">
        <v>81</v>
      </c>
      <c r="L1392" s="71"/>
      <c r="M1392" s="71"/>
      <c r="N1392" s="15">
        <v>164.18</v>
      </c>
      <c r="O1392" s="15">
        <v>190</v>
      </c>
      <c r="P1392" s="15">
        <v>66.099999999999994</v>
      </c>
      <c r="Q1392" s="15">
        <v>35.9</v>
      </c>
      <c r="R1392" s="71"/>
      <c r="S1392" s="71"/>
      <c r="T1392" s="71"/>
      <c r="U1392" s="71"/>
      <c r="W1392" s="15">
        <v>129.13999999999999</v>
      </c>
      <c r="X1392" s="71"/>
      <c r="Y1392" s="71"/>
      <c r="Z1392" s="71"/>
      <c r="AA1392" s="71"/>
      <c r="AC1392" s="71"/>
      <c r="AD1392" s="15">
        <v>90</v>
      </c>
      <c r="BD1392" s="15">
        <v>182</v>
      </c>
      <c r="BE1392" s="71"/>
      <c r="BF1392" s="71"/>
      <c r="BG1392" s="15">
        <v>62.85</v>
      </c>
      <c r="BH1392" s="15">
        <v>67.17</v>
      </c>
      <c r="BI1392" s="71"/>
      <c r="BN1392" s="15">
        <v>41.25</v>
      </c>
      <c r="BO1392" s="15">
        <v>32.04</v>
      </c>
      <c r="BQ1392" s="71"/>
      <c r="BS1392" s="15">
        <v>150</v>
      </c>
      <c r="BT1392" s="15">
        <v>130</v>
      </c>
      <c r="BW1392" s="15">
        <v>55</v>
      </c>
      <c r="BX1392" s="15">
        <v>48.6</v>
      </c>
      <c r="BZ1392" s="15">
        <v>55.5</v>
      </c>
      <c r="CA1392" s="71"/>
      <c r="CD1392" s="71"/>
      <c r="CE1392" s="71"/>
      <c r="CF1392" s="71"/>
      <c r="CG1392" s="71"/>
      <c r="CH1392" s="15">
        <v>67.33</v>
      </c>
      <c r="CI1392" s="71"/>
      <c r="CN1392" s="15">
        <v>47.6</v>
      </c>
      <c r="CP1392" s="15">
        <v>129</v>
      </c>
      <c r="CQ1392" s="71"/>
      <c r="CR1392" s="71"/>
      <c r="CS1392" s="75"/>
      <c r="CT1392" s="75"/>
    </row>
    <row r="1393" spans="1:98">
      <c r="A1393" s="71">
        <v>43302</v>
      </c>
      <c r="B1393" s="16">
        <v>101.78</v>
      </c>
      <c r="C1393" s="16">
        <v>99.08</v>
      </c>
      <c r="D1393" s="71"/>
      <c r="G1393" s="71"/>
      <c r="I1393" s="16">
        <v>78.5</v>
      </c>
      <c r="K1393" s="16">
        <v>80</v>
      </c>
      <c r="L1393" s="71"/>
      <c r="M1393" s="71"/>
      <c r="N1393" s="15">
        <v>159.75</v>
      </c>
      <c r="O1393" s="15">
        <v>191.57</v>
      </c>
      <c r="P1393" s="15">
        <v>67</v>
      </c>
      <c r="Q1393" s="15">
        <v>35</v>
      </c>
      <c r="R1393" s="71"/>
      <c r="S1393" s="71"/>
      <c r="T1393" s="71"/>
      <c r="U1393" s="71"/>
      <c r="W1393" s="15">
        <v>129.06</v>
      </c>
      <c r="X1393" s="71"/>
      <c r="Y1393" s="71"/>
      <c r="Z1393" s="71"/>
      <c r="AA1393" s="71"/>
      <c r="AC1393" s="71"/>
      <c r="AE1393" s="15">
        <v>95</v>
      </c>
      <c r="AF1393" s="15">
        <v>105.86</v>
      </c>
      <c r="BD1393" s="15">
        <v>179.68</v>
      </c>
      <c r="BE1393" s="71"/>
      <c r="BF1393" s="71"/>
      <c r="BG1393" s="15">
        <v>64</v>
      </c>
      <c r="BH1393" s="15">
        <v>67.5</v>
      </c>
      <c r="BI1393" s="71"/>
      <c r="BM1393" s="15">
        <v>28</v>
      </c>
      <c r="BN1393" s="15">
        <v>41</v>
      </c>
      <c r="BO1393" s="15">
        <v>33.08</v>
      </c>
      <c r="BQ1393" s="71"/>
      <c r="BR1393" s="15">
        <v>155</v>
      </c>
      <c r="BT1393" s="15">
        <v>129.11000000000001</v>
      </c>
      <c r="BW1393" s="15">
        <v>55</v>
      </c>
      <c r="BX1393" s="15">
        <v>47.57</v>
      </c>
      <c r="BY1393" s="15">
        <v>180</v>
      </c>
      <c r="BZ1393" s="15">
        <v>50.35</v>
      </c>
      <c r="CA1393" s="71"/>
      <c r="CD1393" s="71"/>
      <c r="CE1393" s="71"/>
      <c r="CF1393" s="71"/>
      <c r="CG1393" s="71"/>
      <c r="CI1393" s="71"/>
      <c r="CM1393" s="15">
        <v>59</v>
      </c>
      <c r="CO1393" s="15">
        <v>39.35</v>
      </c>
      <c r="CP1393" s="15">
        <v>130</v>
      </c>
      <c r="CQ1393" s="71"/>
      <c r="CR1393" s="71"/>
      <c r="CS1393" s="75"/>
      <c r="CT1393" s="75"/>
    </row>
    <row r="1394" spans="1:98">
      <c r="A1394" s="71">
        <v>43309</v>
      </c>
      <c r="B1394" s="16">
        <v>101.78</v>
      </c>
      <c r="C1394" s="16">
        <v>99.08</v>
      </c>
      <c r="D1394" s="71"/>
      <c r="G1394" s="71"/>
      <c r="I1394" s="16">
        <v>78.7</v>
      </c>
      <c r="K1394" s="16">
        <v>80</v>
      </c>
      <c r="L1394" s="71"/>
      <c r="M1394" s="71"/>
      <c r="N1394" s="15">
        <v>164.67</v>
      </c>
      <c r="O1394" s="15">
        <v>192.13</v>
      </c>
      <c r="P1394" s="15">
        <v>67.2</v>
      </c>
      <c r="Q1394" s="15">
        <v>33.9</v>
      </c>
      <c r="R1394" s="71"/>
      <c r="S1394" s="71"/>
      <c r="T1394" s="71"/>
      <c r="U1394" s="71"/>
      <c r="V1394" s="15">
        <v>170.47</v>
      </c>
      <c r="W1394" s="15">
        <v>129.82</v>
      </c>
      <c r="X1394" s="71"/>
      <c r="Y1394" s="71"/>
      <c r="Z1394" s="71"/>
      <c r="AA1394" s="71"/>
      <c r="AC1394" s="71"/>
      <c r="AD1394" s="15">
        <v>92</v>
      </c>
      <c r="BE1394" s="71"/>
      <c r="BF1394" s="71"/>
      <c r="BG1394" s="15">
        <v>65.5</v>
      </c>
      <c r="BH1394" s="15">
        <v>67.69</v>
      </c>
      <c r="BI1394" s="71"/>
      <c r="BM1394" s="15">
        <v>31.2</v>
      </c>
      <c r="BO1394" s="15">
        <v>32.75</v>
      </c>
      <c r="BP1394" s="15">
        <v>120</v>
      </c>
      <c r="BQ1394" s="71"/>
      <c r="BS1394" s="15">
        <v>159</v>
      </c>
      <c r="BT1394" s="15">
        <v>125.06</v>
      </c>
      <c r="BV1394" s="15">
        <v>75</v>
      </c>
      <c r="BX1394" s="15">
        <v>48.38</v>
      </c>
      <c r="BY1394" s="15">
        <v>180</v>
      </c>
      <c r="BZ1394" s="15">
        <v>53</v>
      </c>
      <c r="CA1394" s="71"/>
      <c r="CD1394" s="71"/>
      <c r="CE1394" s="71"/>
      <c r="CF1394" s="71"/>
      <c r="CG1394" s="71"/>
      <c r="CI1394" s="71"/>
      <c r="CJ1394" s="15">
        <v>59.5</v>
      </c>
      <c r="CM1394" s="15">
        <v>39</v>
      </c>
      <c r="CP1394" s="15">
        <v>28</v>
      </c>
      <c r="CQ1394" s="71"/>
      <c r="CR1394" s="71"/>
      <c r="CS1394" s="75"/>
      <c r="CT1394" s="75"/>
    </row>
    <row r="1395" spans="1:98">
      <c r="A1395" s="71">
        <v>43316</v>
      </c>
      <c r="B1395" s="16">
        <v>101.34</v>
      </c>
      <c r="C1395" s="16">
        <v>98.56</v>
      </c>
      <c r="D1395" s="71"/>
      <c r="G1395" s="71"/>
      <c r="I1395" s="16">
        <v>82</v>
      </c>
      <c r="K1395" s="16">
        <v>81.75</v>
      </c>
      <c r="L1395" s="71"/>
      <c r="M1395" s="71"/>
      <c r="N1395" s="15">
        <v>165</v>
      </c>
      <c r="O1395" s="15">
        <v>174.06</v>
      </c>
      <c r="P1395" s="15">
        <v>66.790000000000006</v>
      </c>
      <c r="Q1395" s="15">
        <v>30.61</v>
      </c>
      <c r="R1395" s="71"/>
      <c r="S1395" s="71"/>
      <c r="T1395" s="71"/>
      <c r="U1395" s="71"/>
      <c r="W1395" s="15">
        <v>128.4</v>
      </c>
      <c r="X1395" s="71"/>
      <c r="Y1395" s="71"/>
      <c r="Z1395" s="71"/>
      <c r="AA1395" s="71"/>
      <c r="AC1395" s="71"/>
      <c r="BE1395" s="71"/>
      <c r="BF1395" s="71"/>
      <c r="BG1395" s="15">
        <v>64.13</v>
      </c>
      <c r="BH1395" s="15">
        <v>65.459999999999994</v>
      </c>
      <c r="BI1395" s="71"/>
      <c r="BN1395" s="15">
        <v>40</v>
      </c>
      <c r="BO1395" s="15">
        <v>33.119999999999997</v>
      </c>
      <c r="BP1395" s="15">
        <v>120</v>
      </c>
      <c r="BQ1395" s="71"/>
      <c r="BT1395" s="15">
        <v>127</v>
      </c>
      <c r="BV1395" s="15">
        <v>75</v>
      </c>
      <c r="BW1395" s="15">
        <v>54.11</v>
      </c>
      <c r="BX1395" s="15">
        <v>48.21</v>
      </c>
      <c r="BY1395" s="15">
        <v>180</v>
      </c>
      <c r="BZ1395" s="15">
        <v>50</v>
      </c>
      <c r="CA1395" s="71"/>
      <c r="CD1395" s="71"/>
      <c r="CE1395" s="71"/>
      <c r="CF1395" s="71"/>
      <c r="CG1395" s="71"/>
      <c r="CH1395" s="15">
        <v>69.33</v>
      </c>
      <c r="CI1395" s="71"/>
      <c r="CN1395" s="15">
        <v>50</v>
      </c>
      <c r="CO1395" s="15">
        <v>46</v>
      </c>
      <c r="CP1395" s="15">
        <v>125</v>
      </c>
      <c r="CQ1395" s="71"/>
      <c r="CR1395" s="71"/>
      <c r="CS1395" s="75"/>
      <c r="CT1395" s="75"/>
    </row>
    <row r="1396" spans="1:98">
      <c r="A1396" s="71">
        <v>43323</v>
      </c>
      <c r="B1396" s="16">
        <v>100.33</v>
      </c>
      <c r="C1396" s="16">
        <v>96.02</v>
      </c>
      <c r="D1396" s="71"/>
      <c r="G1396" s="71"/>
      <c r="I1396" s="16">
        <v>81</v>
      </c>
      <c r="K1396" s="16">
        <v>81</v>
      </c>
      <c r="L1396" s="71"/>
      <c r="M1396" s="71"/>
      <c r="N1396" s="15">
        <v>161.5</v>
      </c>
      <c r="O1396" s="15">
        <v>196.56</v>
      </c>
      <c r="P1396" s="15">
        <v>68.5</v>
      </c>
      <c r="Q1396" s="15">
        <v>31.3</v>
      </c>
      <c r="R1396" s="71"/>
      <c r="S1396" s="71"/>
      <c r="T1396" s="71"/>
      <c r="U1396" s="71"/>
      <c r="V1396" s="15">
        <v>172</v>
      </c>
      <c r="W1396" s="15">
        <v>129.83000000000001</v>
      </c>
      <c r="X1396" s="71"/>
      <c r="Y1396" s="71"/>
      <c r="Z1396" s="71"/>
      <c r="AA1396" s="71"/>
      <c r="AC1396" s="71"/>
      <c r="AD1396" s="15">
        <v>92</v>
      </c>
      <c r="AE1396" s="15">
        <v>97</v>
      </c>
      <c r="BD1396" s="15">
        <v>178.28</v>
      </c>
      <c r="BE1396" s="71"/>
      <c r="BF1396" s="71"/>
      <c r="BG1396" s="15">
        <v>64</v>
      </c>
      <c r="BH1396" s="15">
        <v>68.56</v>
      </c>
      <c r="BI1396" s="71"/>
      <c r="BM1396" s="15">
        <v>30</v>
      </c>
      <c r="BN1396" s="15">
        <v>40</v>
      </c>
      <c r="BO1396" s="15">
        <v>34.33</v>
      </c>
      <c r="BQ1396" s="71"/>
      <c r="BT1396" s="15">
        <v>125.9</v>
      </c>
      <c r="BV1396" s="15">
        <v>67.64</v>
      </c>
      <c r="BW1396" s="15">
        <v>56.45</v>
      </c>
      <c r="BX1396" s="15">
        <v>48.72</v>
      </c>
      <c r="BZ1396" s="15">
        <v>52.45</v>
      </c>
      <c r="CA1396" s="71"/>
      <c r="CD1396" s="71"/>
      <c r="CE1396" s="71"/>
      <c r="CF1396" s="71"/>
      <c r="CG1396" s="71"/>
      <c r="CH1396" s="15">
        <v>69.5</v>
      </c>
      <c r="CI1396" s="71"/>
      <c r="CM1396" s="15">
        <v>59.25</v>
      </c>
      <c r="CO1396" s="15">
        <v>51.5</v>
      </c>
      <c r="CQ1396" s="71"/>
      <c r="CR1396" s="71"/>
      <c r="CS1396" s="75"/>
      <c r="CT1396" s="75"/>
    </row>
    <row r="1397" spans="1:98">
      <c r="A1397" s="71">
        <v>43330</v>
      </c>
      <c r="B1397" s="16">
        <v>99.54</v>
      </c>
      <c r="C1397" s="16">
        <v>96.02</v>
      </c>
      <c r="D1397" s="71"/>
      <c r="G1397" s="71"/>
      <c r="I1397" s="16">
        <v>79.3</v>
      </c>
      <c r="K1397" s="16">
        <v>79.3</v>
      </c>
      <c r="L1397" s="71"/>
      <c r="M1397" s="71"/>
      <c r="N1397" s="15">
        <v>162.13999999999999</v>
      </c>
      <c r="O1397" s="15">
        <v>197.5</v>
      </c>
      <c r="Q1397" s="15">
        <v>28.55</v>
      </c>
      <c r="R1397" s="71"/>
      <c r="S1397" s="71"/>
      <c r="T1397" s="71"/>
      <c r="U1397" s="71"/>
      <c r="V1397" s="15">
        <v>172</v>
      </c>
      <c r="W1397" s="15">
        <v>128.54</v>
      </c>
      <c r="X1397" s="71"/>
      <c r="Y1397" s="71"/>
      <c r="Z1397" s="71"/>
      <c r="AA1397" s="71"/>
      <c r="AC1397" s="71"/>
      <c r="AE1397" s="15">
        <v>94.44</v>
      </c>
      <c r="AF1397" s="15">
        <v>95.19</v>
      </c>
      <c r="BE1397" s="71"/>
      <c r="BF1397" s="71"/>
      <c r="BH1397" s="15">
        <v>68.13</v>
      </c>
      <c r="BI1397" s="71"/>
      <c r="BM1397" s="15">
        <v>26</v>
      </c>
      <c r="BN1397" s="15">
        <v>37</v>
      </c>
      <c r="BO1397" s="15">
        <v>36.450000000000003</v>
      </c>
      <c r="BP1397" s="15">
        <v>120</v>
      </c>
      <c r="BQ1397" s="71"/>
      <c r="BS1397" s="15">
        <v>159</v>
      </c>
      <c r="BT1397" s="15">
        <v>125.41</v>
      </c>
      <c r="BV1397" s="15">
        <v>74</v>
      </c>
      <c r="BW1397" s="15">
        <v>53.15</v>
      </c>
      <c r="BX1397" s="15">
        <v>49</v>
      </c>
      <c r="BY1397" s="15">
        <v>180</v>
      </c>
      <c r="BZ1397" s="15">
        <v>48</v>
      </c>
      <c r="CA1397" s="71"/>
      <c r="CD1397" s="71"/>
      <c r="CE1397" s="71"/>
      <c r="CF1397" s="71"/>
      <c r="CG1397" s="71"/>
      <c r="CH1397" s="15">
        <v>72.75</v>
      </c>
      <c r="CI1397" s="71"/>
      <c r="CJ1397" s="15">
        <v>22.25</v>
      </c>
      <c r="CM1397" s="15">
        <v>61.18</v>
      </c>
      <c r="CN1397" s="15">
        <v>49</v>
      </c>
      <c r="CP1397" s="15">
        <v>124.5</v>
      </c>
      <c r="CQ1397" s="71"/>
      <c r="CR1397" s="71"/>
      <c r="CS1397" s="75"/>
      <c r="CT1397" s="75"/>
    </row>
    <row r="1398" spans="1:98">
      <c r="A1398" s="71">
        <v>43337</v>
      </c>
      <c r="B1398" s="16">
        <v>99.48</v>
      </c>
      <c r="C1398" s="16">
        <v>95.85</v>
      </c>
      <c r="D1398" s="71"/>
      <c r="G1398" s="71"/>
      <c r="I1398" s="16">
        <v>82.94</v>
      </c>
      <c r="K1398" s="16">
        <v>80.31</v>
      </c>
      <c r="L1398" s="71"/>
      <c r="M1398" s="71"/>
      <c r="N1398" s="15">
        <v>161.53</v>
      </c>
      <c r="O1398" s="15">
        <v>197.45</v>
      </c>
      <c r="P1398" s="15">
        <v>67.5</v>
      </c>
      <c r="Q1398" s="15">
        <v>29</v>
      </c>
      <c r="R1398" s="71"/>
      <c r="S1398" s="71"/>
      <c r="T1398" s="71"/>
      <c r="U1398" s="71"/>
      <c r="V1398" s="15">
        <v>175</v>
      </c>
      <c r="W1398" s="15">
        <v>130.77000000000001</v>
      </c>
      <c r="X1398" s="71"/>
      <c r="Y1398" s="71"/>
      <c r="Z1398" s="71"/>
      <c r="AA1398" s="71"/>
      <c r="AC1398" s="71"/>
      <c r="AD1398" s="15">
        <v>92</v>
      </c>
      <c r="AF1398" s="15">
        <v>98</v>
      </c>
      <c r="BE1398" s="71"/>
      <c r="BF1398" s="71"/>
      <c r="BG1398" s="15">
        <v>65</v>
      </c>
      <c r="BH1398" s="15">
        <v>69.680000000000007</v>
      </c>
      <c r="BI1398" s="71"/>
      <c r="BN1398" s="15">
        <v>38</v>
      </c>
      <c r="BO1398" s="15">
        <v>36.51</v>
      </c>
      <c r="BP1398" s="15">
        <v>121</v>
      </c>
      <c r="BQ1398" s="71"/>
      <c r="BT1398" s="15">
        <v>124.18</v>
      </c>
      <c r="BW1398" s="15">
        <v>55</v>
      </c>
      <c r="BX1398" s="15">
        <v>48.78</v>
      </c>
      <c r="BY1398" s="15">
        <v>180</v>
      </c>
      <c r="BZ1398" s="15">
        <v>51.8</v>
      </c>
      <c r="CA1398" s="71"/>
      <c r="CD1398" s="71"/>
      <c r="CE1398" s="71"/>
      <c r="CF1398" s="71"/>
      <c r="CG1398" s="71"/>
      <c r="CH1398" s="15">
        <v>72</v>
      </c>
      <c r="CI1398" s="71"/>
      <c r="CJ1398" s="15">
        <v>25</v>
      </c>
      <c r="CM1398" s="15">
        <v>63</v>
      </c>
      <c r="CN1398" s="15">
        <v>51.86</v>
      </c>
      <c r="CO1398" s="15">
        <v>55</v>
      </c>
      <c r="CQ1398" s="71"/>
      <c r="CR1398" s="71"/>
      <c r="CS1398" s="75"/>
      <c r="CT1398" s="75"/>
    </row>
    <row r="1399" spans="1:98">
      <c r="A1399" s="71">
        <v>43344</v>
      </c>
      <c r="B1399" s="16">
        <v>99.48</v>
      </c>
      <c r="C1399" s="16">
        <v>95.85</v>
      </c>
      <c r="D1399" s="71"/>
      <c r="G1399" s="71"/>
      <c r="I1399" s="16">
        <v>83.33</v>
      </c>
      <c r="K1399" s="16">
        <v>81.739999999999995</v>
      </c>
      <c r="L1399" s="71"/>
      <c r="M1399" s="71"/>
      <c r="O1399" s="15">
        <v>197.8</v>
      </c>
      <c r="P1399" s="15">
        <v>66.91</v>
      </c>
      <c r="Q1399" s="15">
        <v>26.95</v>
      </c>
      <c r="R1399" s="71"/>
      <c r="S1399" s="71"/>
      <c r="T1399" s="71"/>
      <c r="U1399" s="71"/>
      <c r="V1399" s="15">
        <v>175</v>
      </c>
      <c r="W1399" s="15">
        <v>128.77000000000001</v>
      </c>
      <c r="X1399" s="71"/>
      <c r="Y1399" s="71"/>
      <c r="Z1399" s="71"/>
      <c r="AA1399" s="71"/>
      <c r="AC1399" s="71"/>
      <c r="AD1399" s="15">
        <v>103</v>
      </c>
      <c r="AE1399" s="15">
        <v>95</v>
      </c>
      <c r="BE1399" s="71"/>
      <c r="BF1399" s="71"/>
      <c r="BG1399" s="15">
        <v>64.09</v>
      </c>
      <c r="BH1399" s="15">
        <v>69.84</v>
      </c>
      <c r="BI1399" s="71"/>
      <c r="BM1399" s="15">
        <v>25.8</v>
      </c>
      <c r="BN1399" s="15">
        <v>40</v>
      </c>
      <c r="BO1399" s="15">
        <v>36.090000000000003</v>
      </c>
      <c r="BP1399" s="15">
        <v>122</v>
      </c>
      <c r="BQ1399" s="71"/>
      <c r="BT1399" s="15">
        <v>123.92</v>
      </c>
      <c r="BX1399" s="15">
        <v>49.59</v>
      </c>
      <c r="BZ1399" s="15">
        <v>50</v>
      </c>
      <c r="CA1399" s="71"/>
      <c r="CD1399" s="71"/>
      <c r="CE1399" s="71"/>
      <c r="CF1399" s="71"/>
      <c r="CG1399" s="71"/>
      <c r="CH1399" s="15">
        <v>75</v>
      </c>
      <c r="CI1399" s="71"/>
      <c r="CQ1399" s="71"/>
      <c r="CR1399" s="71"/>
      <c r="CS1399" s="75"/>
      <c r="CT1399" s="75"/>
    </row>
    <row r="1400" spans="1:98">
      <c r="A1400" s="71">
        <v>43351</v>
      </c>
      <c r="B1400" s="16">
        <v>99.13</v>
      </c>
      <c r="C1400" s="16">
        <v>95.61</v>
      </c>
      <c r="D1400" s="71"/>
      <c r="G1400" s="71"/>
      <c r="I1400" s="16">
        <v>81</v>
      </c>
      <c r="K1400" s="16">
        <v>77.5</v>
      </c>
      <c r="L1400" s="71"/>
      <c r="M1400" s="71"/>
      <c r="N1400" s="15">
        <v>163.35</v>
      </c>
      <c r="O1400" s="15">
        <v>199.83</v>
      </c>
      <c r="P1400" s="15">
        <v>67</v>
      </c>
      <c r="Q1400" s="15">
        <v>27.56</v>
      </c>
      <c r="R1400" s="71"/>
      <c r="S1400" s="71"/>
      <c r="T1400" s="71"/>
      <c r="U1400" s="71"/>
      <c r="V1400" s="15">
        <v>175</v>
      </c>
      <c r="W1400" s="15">
        <v>129.65</v>
      </c>
      <c r="X1400" s="71"/>
      <c r="Y1400" s="71"/>
      <c r="Z1400" s="71"/>
      <c r="AA1400" s="71"/>
      <c r="AC1400" s="71"/>
      <c r="BE1400" s="71"/>
      <c r="BF1400" s="71"/>
      <c r="BG1400" s="15">
        <v>65</v>
      </c>
      <c r="BH1400" s="15">
        <v>68.81</v>
      </c>
      <c r="BI1400" s="71"/>
      <c r="BM1400" s="15">
        <v>25</v>
      </c>
      <c r="BN1400" s="15">
        <v>39.630000000000003</v>
      </c>
      <c r="BO1400" s="15">
        <v>37.32</v>
      </c>
      <c r="BQ1400" s="71"/>
      <c r="BS1400" s="15">
        <v>158</v>
      </c>
      <c r="BT1400" s="15">
        <v>121.46</v>
      </c>
      <c r="BW1400" s="15">
        <v>54.67</v>
      </c>
      <c r="BX1400" s="15">
        <v>49.17</v>
      </c>
      <c r="BZ1400" s="15">
        <v>50</v>
      </c>
      <c r="CA1400" s="71"/>
      <c r="CD1400" s="71"/>
      <c r="CE1400" s="71"/>
      <c r="CF1400" s="71"/>
      <c r="CG1400" s="71"/>
      <c r="CH1400" s="15">
        <v>76</v>
      </c>
      <c r="CI1400" s="71"/>
      <c r="CM1400" s="15">
        <v>66</v>
      </c>
      <c r="CN1400" s="15">
        <v>51</v>
      </c>
      <c r="CO1400" s="15">
        <v>60</v>
      </c>
      <c r="CQ1400" s="71"/>
      <c r="CR1400" s="71"/>
      <c r="CS1400" s="75"/>
      <c r="CT1400" s="75"/>
    </row>
    <row r="1401" spans="1:98">
      <c r="A1401" s="71">
        <v>43358</v>
      </c>
      <c r="B1401" s="16">
        <v>100.1</v>
      </c>
      <c r="C1401" s="16">
        <v>97.7</v>
      </c>
      <c r="D1401" s="71"/>
      <c r="G1401" s="71"/>
      <c r="I1401" s="16">
        <v>83.9</v>
      </c>
      <c r="K1401" s="16">
        <v>84</v>
      </c>
      <c r="L1401" s="71"/>
      <c r="M1401" s="71"/>
      <c r="N1401" s="15">
        <v>167.48</v>
      </c>
      <c r="O1401" s="15">
        <v>204.45</v>
      </c>
      <c r="P1401" s="15">
        <v>68.75</v>
      </c>
      <c r="Q1401" s="15">
        <v>27.15</v>
      </c>
      <c r="R1401" s="71"/>
      <c r="S1401" s="71"/>
      <c r="T1401" s="71"/>
      <c r="U1401" s="71"/>
      <c r="V1401" s="15">
        <v>177.43</v>
      </c>
      <c r="W1401" s="15">
        <v>129</v>
      </c>
      <c r="X1401" s="71"/>
      <c r="Y1401" s="71"/>
      <c r="Z1401" s="71"/>
      <c r="AA1401" s="71"/>
      <c r="AC1401" s="71"/>
      <c r="AD1401" s="15">
        <v>92</v>
      </c>
      <c r="AE1401" s="15">
        <v>98</v>
      </c>
      <c r="BD1401" s="15">
        <v>194</v>
      </c>
      <c r="BE1401" s="71"/>
      <c r="BF1401" s="71"/>
      <c r="BG1401" s="15">
        <v>65.47</v>
      </c>
      <c r="BH1401" s="15">
        <v>70.239999999999995</v>
      </c>
      <c r="BI1401" s="71"/>
      <c r="BM1401" s="15">
        <v>23</v>
      </c>
      <c r="BN1401" s="15">
        <v>32.71</v>
      </c>
      <c r="BO1401" s="15">
        <v>37.57</v>
      </c>
      <c r="BP1401" s="15">
        <v>122</v>
      </c>
      <c r="BQ1401" s="71"/>
      <c r="BT1401" s="15">
        <v>120.68</v>
      </c>
      <c r="BW1401" s="15">
        <v>56</v>
      </c>
      <c r="BX1401" s="15">
        <v>50.7</v>
      </c>
      <c r="BY1401" s="15">
        <v>180.94</v>
      </c>
      <c r="BZ1401" s="15">
        <v>52.61</v>
      </c>
      <c r="CA1401" s="71"/>
      <c r="CD1401" s="71"/>
      <c r="CE1401" s="71"/>
      <c r="CF1401" s="71"/>
      <c r="CG1401" s="71"/>
      <c r="CH1401" s="15">
        <v>71</v>
      </c>
      <c r="CI1401" s="71"/>
      <c r="CJ1401" s="15">
        <v>25</v>
      </c>
      <c r="CM1401" s="15">
        <v>66</v>
      </c>
      <c r="CN1401" s="15">
        <v>51.25</v>
      </c>
      <c r="CO1401" s="15">
        <v>62</v>
      </c>
      <c r="CQ1401" s="71"/>
      <c r="CR1401" s="71"/>
      <c r="CS1401" s="75"/>
      <c r="CT1401" s="75"/>
    </row>
    <row r="1402" spans="1:98">
      <c r="A1402" s="71">
        <v>43365</v>
      </c>
      <c r="B1402" s="16">
        <v>99.83</v>
      </c>
      <c r="C1402" s="16">
        <v>97.08</v>
      </c>
      <c r="D1402" s="71"/>
      <c r="G1402" s="71"/>
      <c r="I1402" s="16">
        <v>81.5</v>
      </c>
      <c r="K1402" s="16">
        <v>83.73</v>
      </c>
      <c r="L1402" s="71"/>
      <c r="M1402" s="71"/>
      <c r="N1402" s="15">
        <v>168.92</v>
      </c>
      <c r="O1402" s="15">
        <v>207</v>
      </c>
      <c r="P1402" s="15">
        <v>69</v>
      </c>
      <c r="Q1402" s="15">
        <v>27.16</v>
      </c>
      <c r="R1402" s="71"/>
      <c r="S1402" s="71"/>
      <c r="T1402" s="71"/>
      <c r="U1402" s="71"/>
      <c r="V1402" s="15">
        <v>178.25</v>
      </c>
      <c r="W1402" s="15">
        <v>130</v>
      </c>
      <c r="X1402" s="71"/>
      <c r="Y1402" s="71"/>
      <c r="Z1402" s="71"/>
      <c r="AA1402" s="71"/>
      <c r="AC1402" s="71"/>
      <c r="AD1402" s="15">
        <v>98</v>
      </c>
      <c r="AF1402" s="15">
        <v>104.76</v>
      </c>
      <c r="BD1402" s="15">
        <v>192</v>
      </c>
      <c r="BE1402" s="71"/>
      <c r="BF1402" s="71"/>
      <c r="BG1402" s="15">
        <v>55</v>
      </c>
      <c r="BH1402" s="15">
        <v>69.59</v>
      </c>
      <c r="BI1402" s="71"/>
      <c r="BM1402" s="15">
        <v>24.33</v>
      </c>
      <c r="BO1402" s="15">
        <v>37.520000000000003</v>
      </c>
      <c r="BP1402" s="15">
        <v>122.2</v>
      </c>
      <c r="BQ1402" s="71"/>
      <c r="BT1402" s="15">
        <v>106.03</v>
      </c>
      <c r="BV1402" s="15">
        <v>75</v>
      </c>
      <c r="BX1402" s="15">
        <v>50.23</v>
      </c>
      <c r="BY1402" s="15">
        <v>181</v>
      </c>
      <c r="BZ1402" s="15">
        <v>55</v>
      </c>
      <c r="CA1402" s="71"/>
      <c r="CD1402" s="71"/>
      <c r="CE1402" s="71"/>
      <c r="CF1402" s="71"/>
      <c r="CG1402" s="71"/>
      <c r="CH1402" s="15">
        <v>72.33</v>
      </c>
      <c r="CI1402" s="71"/>
      <c r="CJ1402" s="15">
        <v>23</v>
      </c>
      <c r="CM1402" s="15">
        <v>66</v>
      </c>
      <c r="CN1402" s="15">
        <v>51</v>
      </c>
      <c r="CQ1402" s="71"/>
      <c r="CR1402" s="71"/>
      <c r="CS1402" s="75"/>
      <c r="CT1402" s="75"/>
    </row>
    <row r="1403" spans="1:98">
      <c r="A1403" s="71">
        <v>43372</v>
      </c>
      <c r="B1403" s="16">
        <v>103.41</v>
      </c>
      <c r="C1403" s="16">
        <v>98.41</v>
      </c>
      <c r="D1403" s="71"/>
      <c r="G1403" s="71"/>
      <c r="I1403" s="16">
        <v>83.55</v>
      </c>
      <c r="K1403" s="16">
        <v>82.8</v>
      </c>
      <c r="L1403" s="71"/>
      <c r="M1403" s="71"/>
      <c r="N1403" s="15">
        <v>165.76</v>
      </c>
      <c r="O1403" s="15">
        <v>210.5</v>
      </c>
      <c r="P1403" s="15">
        <v>69.97</v>
      </c>
      <c r="Q1403" s="15">
        <v>25.55</v>
      </c>
      <c r="R1403" s="71"/>
      <c r="S1403" s="71"/>
      <c r="T1403" s="71"/>
      <c r="U1403" s="71"/>
      <c r="V1403" s="15">
        <v>179</v>
      </c>
      <c r="W1403" s="15">
        <v>130</v>
      </c>
      <c r="X1403" s="71"/>
      <c r="Y1403" s="71"/>
      <c r="Z1403" s="71"/>
      <c r="AA1403" s="71"/>
      <c r="AC1403" s="71"/>
      <c r="AE1403" s="15">
        <v>96.5</v>
      </c>
      <c r="AF1403" s="15">
        <v>107.5</v>
      </c>
      <c r="BD1403" s="15">
        <v>196.42</v>
      </c>
      <c r="BE1403" s="71"/>
      <c r="BF1403" s="71"/>
      <c r="BG1403" s="15">
        <v>64.33</v>
      </c>
      <c r="BH1403" s="15">
        <v>71.47</v>
      </c>
      <c r="BI1403" s="71"/>
      <c r="BN1403" s="15">
        <v>40</v>
      </c>
      <c r="BO1403" s="15">
        <v>37.82</v>
      </c>
      <c r="BQ1403" s="71"/>
      <c r="BT1403" s="15">
        <v>119.41</v>
      </c>
      <c r="BV1403" s="15">
        <v>75.33</v>
      </c>
      <c r="BW1403" s="15">
        <v>56.65</v>
      </c>
      <c r="BX1403" s="15">
        <v>49.99</v>
      </c>
      <c r="BZ1403" s="15">
        <v>61.6</v>
      </c>
      <c r="CA1403" s="71"/>
      <c r="CD1403" s="71"/>
      <c r="CE1403" s="71"/>
      <c r="CF1403" s="71"/>
      <c r="CG1403" s="71"/>
      <c r="CH1403" s="15">
        <v>74</v>
      </c>
      <c r="CI1403" s="71"/>
      <c r="CJ1403" s="15">
        <v>21</v>
      </c>
      <c r="CM1403" s="15">
        <v>67.23</v>
      </c>
      <c r="CN1403" s="15">
        <v>51</v>
      </c>
      <c r="CO1403" s="15">
        <v>63</v>
      </c>
      <c r="CQ1403" s="71"/>
      <c r="CR1403" s="71"/>
      <c r="CS1403" s="75"/>
      <c r="CT1403" s="75"/>
    </row>
    <row r="1404" spans="1:98">
      <c r="A1404" s="71">
        <v>43379</v>
      </c>
      <c r="B1404" s="16">
        <v>101.91</v>
      </c>
      <c r="C1404" s="16">
        <v>100.21</v>
      </c>
      <c r="D1404" s="71"/>
      <c r="G1404" s="71"/>
      <c r="I1404" s="16">
        <v>82</v>
      </c>
      <c r="K1404" s="16">
        <v>82</v>
      </c>
      <c r="L1404" s="71"/>
      <c r="M1404" s="71"/>
      <c r="N1404" s="15">
        <v>169.17</v>
      </c>
      <c r="O1404" s="15">
        <v>210.09</v>
      </c>
      <c r="P1404" s="15">
        <v>70</v>
      </c>
      <c r="Q1404" s="15">
        <v>25.83</v>
      </c>
      <c r="R1404" s="71"/>
      <c r="S1404" s="71"/>
      <c r="T1404" s="71"/>
      <c r="U1404" s="71"/>
      <c r="W1404" s="15">
        <v>129.5</v>
      </c>
      <c r="X1404" s="71"/>
      <c r="Y1404" s="71"/>
      <c r="Z1404" s="71"/>
      <c r="AA1404" s="71"/>
      <c r="AC1404" s="71"/>
      <c r="AE1404" s="15">
        <v>90</v>
      </c>
      <c r="AF1404" s="15">
        <v>98</v>
      </c>
      <c r="BD1404" s="15">
        <v>193.33</v>
      </c>
      <c r="BE1404" s="71"/>
      <c r="BF1404" s="71"/>
      <c r="BG1404" s="15">
        <v>65</v>
      </c>
      <c r="BH1404" s="15">
        <v>71.349999999999994</v>
      </c>
      <c r="BI1404" s="71"/>
      <c r="BM1404" s="15">
        <v>25</v>
      </c>
      <c r="BO1404" s="15">
        <v>37.19</v>
      </c>
      <c r="BP1404" s="15">
        <v>122</v>
      </c>
      <c r="BQ1404" s="71"/>
      <c r="BR1404" s="15">
        <v>158</v>
      </c>
      <c r="BS1404" s="15">
        <v>159.33000000000001</v>
      </c>
      <c r="BT1404" s="15">
        <v>118</v>
      </c>
      <c r="BW1404" s="15">
        <v>55</v>
      </c>
      <c r="BX1404" s="15">
        <v>51.5</v>
      </c>
      <c r="BY1404" s="15">
        <v>180.64</v>
      </c>
      <c r="BZ1404" s="15">
        <v>61.73</v>
      </c>
      <c r="CA1404" s="71"/>
      <c r="CD1404" s="71"/>
      <c r="CE1404" s="71"/>
      <c r="CF1404" s="71"/>
      <c r="CG1404" s="71"/>
      <c r="CI1404" s="71"/>
      <c r="CM1404" s="15">
        <v>66</v>
      </c>
      <c r="CN1404" s="15">
        <v>52.33</v>
      </c>
      <c r="CO1404" s="15">
        <v>64.67</v>
      </c>
      <c r="CQ1404" s="71"/>
      <c r="CR1404" s="71"/>
      <c r="CS1404" s="75"/>
      <c r="CT1404" s="75"/>
    </row>
    <row r="1405" spans="1:98">
      <c r="A1405" s="71">
        <v>43386</v>
      </c>
      <c r="B1405" s="16">
        <v>102.11</v>
      </c>
      <c r="C1405" s="16">
        <v>100.4</v>
      </c>
      <c r="D1405" s="71"/>
      <c r="G1405" s="71"/>
      <c r="I1405" s="16">
        <v>84.82</v>
      </c>
      <c r="K1405" s="16">
        <v>83.26</v>
      </c>
      <c r="L1405" s="71"/>
      <c r="M1405" s="71"/>
      <c r="N1405" s="15">
        <v>167</v>
      </c>
      <c r="O1405" s="15">
        <v>210</v>
      </c>
      <c r="P1405" s="15">
        <v>70.849999999999994</v>
      </c>
      <c r="Q1405" s="15">
        <v>24.75</v>
      </c>
      <c r="R1405" s="71"/>
      <c r="S1405" s="71"/>
      <c r="T1405" s="71"/>
      <c r="U1405" s="71"/>
      <c r="V1405" s="15">
        <v>179</v>
      </c>
      <c r="W1405" s="15">
        <v>129.78</v>
      </c>
      <c r="X1405" s="71"/>
      <c r="Y1405" s="71"/>
      <c r="Z1405" s="71"/>
      <c r="AA1405" s="71"/>
      <c r="AC1405" s="71"/>
      <c r="AD1405" s="15">
        <v>97</v>
      </c>
      <c r="BD1405" s="15">
        <v>195</v>
      </c>
      <c r="BE1405" s="71"/>
      <c r="BF1405" s="71"/>
      <c r="BH1405" s="15">
        <v>71.849999999999994</v>
      </c>
      <c r="BI1405" s="71"/>
      <c r="BM1405" s="15">
        <v>23</v>
      </c>
      <c r="BN1405" s="15">
        <v>40</v>
      </c>
      <c r="BO1405" s="15">
        <v>38.729999999999997</v>
      </c>
      <c r="BQ1405" s="71"/>
      <c r="BS1405" s="15">
        <v>160</v>
      </c>
      <c r="BT1405" s="15">
        <v>117.88</v>
      </c>
      <c r="BV1405" s="15">
        <v>76</v>
      </c>
      <c r="BW1405" s="15">
        <v>55</v>
      </c>
      <c r="BX1405" s="15">
        <v>54</v>
      </c>
      <c r="BY1405" s="15">
        <v>180</v>
      </c>
      <c r="BZ1405" s="15">
        <v>62.8</v>
      </c>
      <c r="CA1405" s="71"/>
      <c r="CD1405" s="71"/>
      <c r="CE1405" s="71"/>
      <c r="CF1405" s="71"/>
      <c r="CG1405" s="71"/>
      <c r="CI1405" s="71"/>
      <c r="CP1405" s="15">
        <v>115.33</v>
      </c>
      <c r="CQ1405" s="71"/>
      <c r="CR1405" s="71"/>
      <c r="CS1405" s="75"/>
      <c r="CT1405" s="75"/>
    </row>
    <row r="1406" spans="1:98">
      <c r="A1406" s="71">
        <v>43393</v>
      </c>
      <c r="B1406" s="16">
        <v>101.44</v>
      </c>
      <c r="C1406" s="16">
        <v>100.4</v>
      </c>
      <c r="D1406" s="71"/>
      <c r="G1406" s="71"/>
      <c r="I1406" s="16">
        <v>79.33</v>
      </c>
      <c r="K1406" s="16">
        <v>67.83</v>
      </c>
      <c r="L1406" s="71"/>
      <c r="M1406" s="71"/>
      <c r="N1406" s="15">
        <v>170.14</v>
      </c>
      <c r="O1406" s="15">
        <v>212.59</v>
      </c>
      <c r="P1406" s="15">
        <v>70.13</v>
      </c>
      <c r="Q1406" s="15">
        <v>21.36</v>
      </c>
      <c r="R1406" s="71"/>
      <c r="S1406" s="71"/>
      <c r="T1406" s="71"/>
      <c r="U1406" s="71"/>
      <c r="V1406" s="15">
        <v>179</v>
      </c>
      <c r="W1406" s="15">
        <v>130</v>
      </c>
      <c r="X1406" s="71"/>
      <c r="Y1406" s="71"/>
      <c r="Z1406" s="71"/>
      <c r="AA1406" s="71"/>
      <c r="AC1406" s="71"/>
      <c r="AD1406" s="15">
        <v>97</v>
      </c>
      <c r="AE1406" s="15">
        <v>89</v>
      </c>
      <c r="AF1406" s="15">
        <v>106.94</v>
      </c>
      <c r="BE1406" s="71"/>
      <c r="BF1406" s="71"/>
      <c r="BG1406" s="15">
        <v>64</v>
      </c>
      <c r="BH1406" s="15">
        <v>72</v>
      </c>
      <c r="BI1406" s="71"/>
      <c r="BM1406" s="15">
        <v>22.18</v>
      </c>
      <c r="BN1406" s="15">
        <v>35</v>
      </c>
      <c r="BO1406" s="15">
        <v>40</v>
      </c>
      <c r="BP1406" s="15">
        <v>120</v>
      </c>
      <c r="BQ1406" s="71"/>
      <c r="BS1406" s="15">
        <v>160</v>
      </c>
      <c r="BT1406" s="15">
        <v>117.23</v>
      </c>
      <c r="BV1406" s="15">
        <v>76</v>
      </c>
      <c r="BX1406" s="15">
        <v>54.29</v>
      </c>
      <c r="BZ1406" s="15">
        <v>64.34</v>
      </c>
      <c r="CA1406" s="71"/>
      <c r="CD1406" s="71"/>
      <c r="CE1406" s="71"/>
      <c r="CF1406" s="71"/>
      <c r="CG1406" s="71"/>
      <c r="CH1406" s="15">
        <v>71</v>
      </c>
      <c r="CI1406" s="71"/>
      <c r="CJ1406" s="15">
        <v>20.149999999999999</v>
      </c>
      <c r="CM1406" s="15">
        <v>66</v>
      </c>
      <c r="CO1406" s="15">
        <v>68.569999999999993</v>
      </c>
      <c r="CP1406" s="15">
        <v>112</v>
      </c>
      <c r="CQ1406" s="71"/>
      <c r="CR1406" s="71"/>
      <c r="CS1406" s="75"/>
      <c r="CT1406" s="75"/>
    </row>
    <row r="1407" spans="1:98">
      <c r="A1407" s="71">
        <v>43400</v>
      </c>
      <c r="B1407" s="16">
        <v>107.64</v>
      </c>
      <c r="C1407" s="16">
        <v>107.43</v>
      </c>
      <c r="D1407" s="71"/>
      <c r="G1407" s="71"/>
      <c r="I1407" s="16">
        <v>84</v>
      </c>
      <c r="K1407" s="16">
        <v>80.67</v>
      </c>
      <c r="L1407" s="71"/>
      <c r="M1407" s="71"/>
      <c r="N1407" s="15">
        <v>167.83</v>
      </c>
      <c r="O1407" s="15">
        <v>210.18</v>
      </c>
      <c r="P1407" s="15">
        <v>69.44</v>
      </c>
      <c r="Q1407" s="15">
        <v>22.89</v>
      </c>
      <c r="R1407" s="71"/>
      <c r="S1407" s="71"/>
      <c r="T1407" s="71"/>
      <c r="U1407" s="71"/>
      <c r="W1407" s="15">
        <v>128</v>
      </c>
      <c r="X1407" s="71"/>
      <c r="Y1407" s="71"/>
      <c r="Z1407" s="71"/>
      <c r="AA1407" s="71"/>
      <c r="AC1407" s="71"/>
      <c r="AE1407" s="15">
        <v>97</v>
      </c>
      <c r="BE1407" s="71"/>
      <c r="BF1407" s="71"/>
      <c r="BH1407" s="15">
        <v>72</v>
      </c>
      <c r="BI1407" s="71"/>
      <c r="BM1407" s="15">
        <v>22</v>
      </c>
      <c r="BO1407" s="15">
        <v>40</v>
      </c>
      <c r="BQ1407" s="71"/>
      <c r="BT1407" s="15">
        <v>115.22</v>
      </c>
      <c r="BW1407" s="15">
        <v>58</v>
      </c>
      <c r="BX1407" s="15">
        <v>55.24</v>
      </c>
      <c r="BY1407" s="15">
        <v>182.5</v>
      </c>
      <c r="BZ1407" s="15">
        <v>65.63</v>
      </c>
      <c r="CA1407" s="71"/>
      <c r="CD1407" s="71"/>
      <c r="CE1407" s="71"/>
      <c r="CF1407" s="71"/>
      <c r="CG1407" s="71"/>
      <c r="CH1407" s="15">
        <v>73</v>
      </c>
      <c r="CI1407" s="71"/>
      <c r="CJ1407" s="15">
        <v>22</v>
      </c>
      <c r="CO1407" s="15">
        <v>66.14</v>
      </c>
      <c r="CQ1407" s="71"/>
      <c r="CR1407" s="71"/>
      <c r="CS1407" s="75"/>
      <c r="CT1407" s="75"/>
    </row>
    <row r="1408" spans="1:98">
      <c r="A1408" s="71">
        <v>43407</v>
      </c>
      <c r="B1408" s="16">
        <v>112.54</v>
      </c>
      <c r="C1408" s="16">
        <v>112.79</v>
      </c>
      <c r="D1408" s="71"/>
      <c r="G1408" s="71"/>
      <c r="I1408" s="16">
        <v>79.64</v>
      </c>
      <c r="K1408" s="16">
        <v>74.36</v>
      </c>
      <c r="L1408" s="71"/>
      <c r="M1408" s="71"/>
      <c r="N1408" s="15">
        <v>173.7</v>
      </c>
      <c r="O1408" s="15">
        <v>208.83</v>
      </c>
      <c r="P1408" s="15">
        <v>71.14</v>
      </c>
      <c r="Q1408" s="15">
        <v>23.14</v>
      </c>
      <c r="R1408" s="71"/>
      <c r="S1408" s="71"/>
      <c r="T1408" s="71"/>
      <c r="U1408" s="71"/>
      <c r="V1408" s="15">
        <v>179</v>
      </c>
      <c r="X1408" s="71"/>
      <c r="Y1408" s="71"/>
      <c r="Z1408" s="71"/>
      <c r="AA1408" s="71"/>
      <c r="AC1408" s="71"/>
      <c r="AD1408" s="15">
        <v>95.18</v>
      </c>
      <c r="BE1408" s="71"/>
      <c r="BF1408" s="71"/>
      <c r="BG1408" s="15">
        <v>65</v>
      </c>
      <c r="BH1408" s="15">
        <v>72.5</v>
      </c>
      <c r="BI1408" s="71"/>
      <c r="BM1408" s="15">
        <v>22</v>
      </c>
      <c r="BN1408" s="15">
        <v>40</v>
      </c>
      <c r="BO1408" s="15">
        <v>40.03</v>
      </c>
      <c r="BP1408" s="15">
        <v>115</v>
      </c>
      <c r="BQ1408" s="71"/>
      <c r="BT1408" s="15">
        <v>114.78</v>
      </c>
      <c r="BV1408" s="15">
        <v>82</v>
      </c>
      <c r="BW1408" s="15">
        <v>55</v>
      </c>
      <c r="BX1408" s="15">
        <v>56.78</v>
      </c>
      <c r="BY1408" s="15">
        <v>180</v>
      </c>
      <c r="BZ1408" s="15">
        <v>66.709999999999994</v>
      </c>
      <c r="CA1408" s="71"/>
      <c r="CD1408" s="71"/>
      <c r="CE1408" s="71"/>
      <c r="CF1408" s="71"/>
      <c r="CG1408" s="71"/>
      <c r="CI1408" s="71"/>
      <c r="CJ1408" s="15">
        <v>22</v>
      </c>
      <c r="CN1408" s="15">
        <v>58</v>
      </c>
      <c r="CP1408" s="15">
        <v>109</v>
      </c>
      <c r="CQ1408" s="71"/>
      <c r="CR1408" s="71"/>
      <c r="CS1408" s="75"/>
      <c r="CT1408" s="75"/>
    </row>
    <row r="1409" spans="1:98">
      <c r="A1409" s="71">
        <v>43414</v>
      </c>
      <c r="B1409" s="16">
        <v>112.41</v>
      </c>
      <c r="C1409" s="16">
        <v>112.42</v>
      </c>
      <c r="D1409" s="71"/>
      <c r="G1409" s="71"/>
      <c r="I1409" s="16">
        <v>80.45</v>
      </c>
      <c r="K1409" s="16">
        <v>81</v>
      </c>
      <c r="L1409" s="71"/>
      <c r="M1409" s="71"/>
      <c r="N1409" s="15">
        <v>169.54</v>
      </c>
      <c r="O1409" s="15">
        <v>207.47</v>
      </c>
      <c r="P1409" s="15">
        <v>69.5</v>
      </c>
      <c r="Q1409" s="15">
        <v>22.91</v>
      </c>
      <c r="R1409" s="71"/>
      <c r="S1409" s="71"/>
      <c r="T1409" s="71"/>
      <c r="U1409" s="71"/>
      <c r="V1409" s="15">
        <v>179.33</v>
      </c>
      <c r="W1409" s="15">
        <v>129.91999999999999</v>
      </c>
      <c r="X1409" s="71"/>
      <c r="Y1409" s="71"/>
      <c r="Z1409" s="71"/>
      <c r="AA1409" s="71"/>
      <c r="AC1409" s="71"/>
      <c r="AE1409" s="15">
        <v>90.73</v>
      </c>
      <c r="AF1409" s="15">
        <v>106.33</v>
      </c>
      <c r="BD1409" s="15">
        <v>194</v>
      </c>
      <c r="BE1409" s="71"/>
      <c r="BF1409" s="71"/>
      <c r="BG1409" s="15">
        <v>65</v>
      </c>
      <c r="BH1409" s="15">
        <v>71.84</v>
      </c>
      <c r="BI1409" s="71"/>
      <c r="BM1409" s="15">
        <v>24</v>
      </c>
      <c r="BN1409" s="15">
        <v>40</v>
      </c>
      <c r="BO1409" s="15">
        <v>40.07</v>
      </c>
      <c r="BQ1409" s="71"/>
      <c r="BR1409" s="15">
        <v>160</v>
      </c>
      <c r="BT1409" s="15">
        <v>114.73</v>
      </c>
      <c r="BW1409" s="15">
        <v>56</v>
      </c>
      <c r="BX1409" s="15">
        <v>55.85</v>
      </c>
      <c r="BY1409" s="15">
        <v>181.74</v>
      </c>
      <c r="BZ1409" s="15">
        <v>66.239999999999995</v>
      </c>
      <c r="CA1409" s="71"/>
      <c r="CD1409" s="71"/>
      <c r="CE1409" s="71"/>
      <c r="CF1409" s="71"/>
      <c r="CG1409" s="71"/>
      <c r="CH1409" s="15">
        <v>77</v>
      </c>
      <c r="CI1409" s="71"/>
      <c r="CJ1409" s="15">
        <v>22</v>
      </c>
      <c r="CM1409" s="15">
        <v>71</v>
      </c>
      <c r="CN1409" s="15">
        <v>57.38</v>
      </c>
      <c r="CO1409" s="15">
        <v>67.5</v>
      </c>
      <c r="CP1409" s="15">
        <v>117</v>
      </c>
      <c r="CQ1409" s="71"/>
      <c r="CR1409" s="71"/>
      <c r="CS1409" s="75"/>
      <c r="CT1409" s="75"/>
    </row>
    <row r="1410" spans="1:98">
      <c r="A1410" s="71">
        <v>43421</v>
      </c>
      <c r="B1410" s="16">
        <v>109.5</v>
      </c>
      <c r="C1410" s="16">
        <v>109.87</v>
      </c>
      <c r="D1410" s="71"/>
      <c r="G1410" s="71"/>
      <c r="I1410" s="16">
        <v>83.48</v>
      </c>
      <c r="K1410" s="16">
        <v>84.43</v>
      </c>
      <c r="L1410" s="71"/>
      <c r="M1410" s="71"/>
      <c r="N1410" s="15">
        <v>163.75</v>
      </c>
      <c r="O1410" s="15">
        <v>208</v>
      </c>
      <c r="P1410" s="15">
        <v>70</v>
      </c>
      <c r="Q1410" s="15">
        <v>22.42</v>
      </c>
      <c r="R1410" s="71"/>
      <c r="S1410" s="71"/>
      <c r="T1410" s="71"/>
      <c r="U1410" s="71"/>
      <c r="W1410" s="15">
        <v>130</v>
      </c>
      <c r="X1410" s="71"/>
      <c r="Y1410" s="71"/>
      <c r="Z1410" s="71"/>
      <c r="AA1410" s="71"/>
      <c r="AC1410" s="71"/>
      <c r="BE1410" s="71"/>
      <c r="BF1410" s="71"/>
      <c r="BH1410" s="15">
        <v>71.98</v>
      </c>
      <c r="BI1410" s="71"/>
      <c r="BM1410" s="15">
        <v>21</v>
      </c>
      <c r="BN1410" s="15">
        <v>40</v>
      </c>
      <c r="BO1410" s="15">
        <v>40</v>
      </c>
      <c r="BQ1410" s="71"/>
      <c r="BT1410" s="15">
        <v>117</v>
      </c>
      <c r="BW1410" s="15">
        <v>54</v>
      </c>
      <c r="BX1410" s="15">
        <v>54.01</v>
      </c>
      <c r="BZ1410" s="15">
        <v>65</v>
      </c>
      <c r="CA1410" s="71"/>
      <c r="CD1410" s="71"/>
      <c r="CE1410" s="71"/>
      <c r="CF1410" s="71"/>
      <c r="CG1410" s="71"/>
      <c r="CH1410" s="15">
        <v>76.599999999999994</v>
      </c>
      <c r="CI1410" s="71"/>
      <c r="CJ1410" s="15">
        <v>22</v>
      </c>
      <c r="CP1410" s="15">
        <v>112</v>
      </c>
      <c r="CQ1410" s="71"/>
      <c r="CR1410" s="71"/>
      <c r="CS1410" s="75"/>
      <c r="CT1410" s="75"/>
    </row>
    <row r="1411" spans="1:98">
      <c r="A1411" s="71">
        <v>43428</v>
      </c>
      <c r="B1411" s="16">
        <v>102.84</v>
      </c>
      <c r="C1411" s="16">
        <v>100.92</v>
      </c>
      <c r="D1411" s="71"/>
      <c r="G1411" s="71"/>
      <c r="I1411" s="16">
        <v>83.46</v>
      </c>
      <c r="K1411" s="16">
        <v>84.08</v>
      </c>
      <c r="L1411" s="71"/>
      <c r="M1411" s="71"/>
      <c r="N1411" s="15">
        <v>166.77</v>
      </c>
      <c r="O1411" s="15">
        <v>198.57</v>
      </c>
      <c r="P1411" s="15">
        <v>69.400000000000006</v>
      </c>
      <c r="R1411" s="71"/>
      <c r="S1411" s="71"/>
      <c r="T1411" s="71"/>
      <c r="U1411" s="71"/>
      <c r="V1411" s="15">
        <v>179</v>
      </c>
      <c r="W1411" s="15">
        <v>130</v>
      </c>
      <c r="X1411" s="71"/>
      <c r="Y1411" s="71"/>
      <c r="Z1411" s="71"/>
      <c r="AA1411" s="71"/>
      <c r="AC1411" s="71"/>
      <c r="AE1411" s="15">
        <v>90</v>
      </c>
      <c r="BE1411" s="71"/>
      <c r="BF1411" s="71"/>
      <c r="BG1411" s="15">
        <v>66.33</v>
      </c>
      <c r="BH1411" s="15">
        <v>71.11</v>
      </c>
      <c r="BI1411" s="71"/>
      <c r="BN1411" s="15">
        <v>33</v>
      </c>
      <c r="BO1411" s="15">
        <v>39.93</v>
      </c>
      <c r="BQ1411" s="71"/>
      <c r="BT1411" s="15">
        <v>116.57</v>
      </c>
      <c r="BX1411" s="15">
        <v>56.04</v>
      </c>
      <c r="BY1411" s="15">
        <v>180</v>
      </c>
      <c r="BZ1411" s="15">
        <v>64.69</v>
      </c>
      <c r="CA1411" s="71"/>
      <c r="CD1411" s="71"/>
      <c r="CE1411" s="71"/>
      <c r="CF1411" s="71"/>
      <c r="CG1411" s="71"/>
      <c r="CI1411" s="71"/>
      <c r="CM1411" s="15">
        <v>64</v>
      </c>
      <c r="CP1411" s="15">
        <v>117.63</v>
      </c>
      <c r="CQ1411" s="71"/>
      <c r="CR1411" s="71"/>
      <c r="CS1411" s="75"/>
      <c r="CT1411" s="75"/>
    </row>
    <row r="1412" spans="1:98">
      <c r="A1412" s="71">
        <v>43435</v>
      </c>
      <c r="B1412" s="16">
        <v>104.43</v>
      </c>
      <c r="C1412" s="16">
        <v>102.72</v>
      </c>
      <c r="D1412" s="71"/>
      <c r="G1412" s="71"/>
      <c r="I1412" s="16">
        <v>82.75</v>
      </c>
      <c r="K1412" s="16">
        <v>81.5</v>
      </c>
      <c r="L1412" s="71"/>
      <c r="M1412" s="71"/>
      <c r="N1412" s="15">
        <v>168</v>
      </c>
      <c r="O1412" s="15">
        <v>209.53</v>
      </c>
      <c r="P1412" s="15">
        <v>69.67</v>
      </c>
      <c r="Q1412" s="15">
        <v>24.32</v>
      </c>
      <c r="R1412" s="71"/>
      <c r="S1412" s="71"/>
      <c r="T1412" s="71"/>
      <c r="U1412" s="71"/>
      <c r="V1412" s="15">
        <v>179</v>
      </c>
      <c r="W1412" s="15">
        <v>131.91999999999999</v>
      </c>
      <c r="X1412" s="71"/>
      <c r="Y1412" s="71"/>
      <c r="Z1412" s="71"/>
      <c r="AA1412" s="71"/>
      <c r="AC1412" s="71"/>
      <c r="AD1412" s="15">
        <v>97</v>
      </c>
      <c r="BE1412" s="71"/>
      <c r="BF1412" s="71"/>
      <c r="BG1412" s="15">
        <v>64</v>
      </c>
      <c r="BH1412" s="15">
        <v>71.3</v>
      </c>
      <c r="BI1412" s="71"/>
      <c r="BM1412" s="15">
        <v>21</v>
      </c>
      <c r="BN1412" s="15">
        <v>39.5</v>
      </c>
      <c r="BO1412" s="15">
        <v>38.99</v>
      </c>
      <c r="BP1412" s="15">
        <v>116</v>
      </c>
      <c r="BQ1412" s="71"/>
      <c r="BS1412" s="15">
        <v>177.92</v>
      </c>
      <c r="BT1412" s="15">
        <v>115.48</v>
      </c>
      <c r="BV1412" s="15">
        <v>76.72</v>
      </c>
      <c r="BW1412" s="15">
        <v>58</v>
      </c>
      <c r="BX1412" s="15">
        <v>56.16</v>
      </c>
      <c r="BY1412" s="15">
        <v>179.5</v>
      </c>
      <c r="BZ1412" s="15">
        <v>65.27</v>
      </c>
      <c r="CA1412" s="71"/>
      <c r="CD1412" s="71"/>
      <c r="CE1412" s="71"/>
      <c r="CF1412" s="71"/>
      <c r="CG1412" s="71"/>
      <c r="CH1412" s="15">
        <v>75</v>
      </c>
      <c r="CI1412" s="71"/>
      <c r="CJ1412" s="15">
        <v>22.17</v>
      </c>
      <c r="CP1412" s="15">
        <v>112</v>
      </c>
      <c r="CQ1412" s="71"/>
      <c r="CR1412" s="71"/>
      <c r="CS1412" s="75"/>
      <c r="CT1412" s="75"/>
    </row>
    <row r="1413" spans="1:98">
      <c r="A1413" s="71">
        <v>43442</v>
      </c>
      <c r="B1413" s="16">
        <v>109.25</v>
      </c>
      <c r="C1413" s="16">
        <v>109.83</v>
      </c>
      <c r="D1413" s="71"/>
      <c r="G1413" s="71"/>
      <c r="I1413" s="16">
        <v>82.56</v>
      </c>
      <c r="K1413" s="16">
        <v>72.8</v>
      </c>
      <c r="L1413" s="71"/>
      <c r="M1413" s="71"/>
      <c r="N1413" s="15">
        <v>168.5</v>
      </c>
      <c r="O1413" s="15">
        <v>202.43</v>
      </c>
      <c r="P1413" s="15">
        <v>70</v>
      </c>
      <c r="Q1413" s="15">
        <v>23.14</v>
      </c>
      <c r="R1413" s="71"/>
      <c r="S1413" s="71"/>
      <c r="T1413" s="71"/>
      <c r="U1413" s="71"/>
      <c r="V1413" s="15">
        <v>179</v>
      </c>
      <c r="W1413" s="15">
        <v>129</v>
      </c>
      <c r="X1413" s="71"/>
      <c r="Y1413" s="71"/>
      <c r="Z1413" s="71"/>
      <c r="AA1413" s="71"/>
      <c r="AC1413" s="71"/>
      <c r="AF1413" s="15">
        <v>103</v>
      </c>
      <c r="BD1413" s="15">
        <v>191</v>
      </c>
      <c r="BE1413" s="71"/>
      <c r="BF1413" s="71"/>
      <c r="BG1413" s="15">
        <v>65.45</v>
      </c>
      <c r="BH1413" s="15">
        <v>72</v>
      </c>
      <c r="BI1413" s="71"/>
      <c r="BM1413" s="15">
        <v>22</v>
      </c>
      <c r="BN1413" s="15">
        <v>33.24</v>
      </c>
      <c r="BO1413" s="15">
        <v>40</v>
      </c>
      <c r="BQ1413" s="71"/>
      <c r="BT1413" s="15">
        <v>115.23</v>
      </c>
      <c r="BW1413" s="15">
        <v>53</v>
      </c>
      <c r="BX1413" s="15">
        <v>55.34</v>
      </c>
      <c r="BZ1413" s="15">
        <v>66.180000000000007</v>
      </c>
      <c r="CA1413" s="71"/>
      <c r="CD1413" s="71"/>
      <c r="CE1413" s="71"/>
      <c r="CF1413" s="71"/>
      <c r="CG1413" s="71"/>
      <c r="CI1413" s="71"/>
      <c r="CM1413" s="15">
        <v>62.5</v>
      </c>
      <c r="CN1413" s="15">
        <v>52.67</v>
      </c>
      <c r="CP1413" s="15">
        <v>117</v>
      </c>
      <c r="CQ1413" s="71"/>
      <c r="CR1413" s="71"/>
      <c r="CS1413" s="75"/>
      <c r="CT1413" s="75"/>
    </row>
    <row r="1414" spans="1:98">
      <c r="A1414" s="71">
        <v>43449</v>
      </c>
      <c r="B1414" s="16">
        <v>111.29</v>
      </c>
      <c r="C1414" s="16">
        <v>110.97</v>
      </c>
      <c r="D1414" s="71"/>
      <c r="G1414" s="71"/>
      <c r="I1414" s="16">
        <v>81</v>
      </c>
      <c r="K1414" s="16">
        <v>81.209999999999994</v>
      </c>
      <c r="L1414" s="71"/>
      <c r="M1414" s="71"/>
      <c r="N1414" s="15">
        <v>166.45</v>
      </c>
      <c r="O1414" s="15">
        <v>204</v>
      </c>
      <c r="P1414" s="15">
        <v>70</v>
      </c>
      <c r="Q1414" s="15">
        <v>23.05</v>
      </c>
      <c r="R1414" s="71"/>
      <c r="S1414" s="71"/>
      <c r="T1414" s="71"/>
      <c r="U1414" s="71"/>
      <c r="V1414" s="15">
        <v>179</v>
      </c>
      <c r="W1414" s="15">
        <v>129.46</v>
      </c>
      <c r="X1414" s="71"/>
      <c r="Y1414" s="71"/>
      <c r="Z1414" s="71"/>
      <c r="AA1414" s="71"/>
      <c r="AC1414" s="71"/>
      <c r="AF1414" s="15">
        <v>102.33</v>
      </c>
      <c r="BE1414" s="71"/>
      <c r="BF1414" s="71"/>
      <c r="BG1414" s="15">
        <v>67</v>
      </c>
      <c r="BH1414" s="15">
        <v>71.650000000000006</v>
      </c>
      <c r="BI1414" s="71"/>
      <c r="BM1414" s="15">
        <v>23</v>
      </c>
      <c r="BN1414" s="15">
        <v>30.59</v>
      </c>
      <c r="BO1414" s="15">
        <v>38.369999999999997</v>
      </c>
      <c r="BP1414" s="15">
        <v>110</v>
      </c>
      <c r="BQ1414" s="71"/>
      <c r="BT1414" s="15">
        <v>114.45</v>
      </c>
      <c r="BW1414" s="15">
        <v>55.5</v>
      </c>
      <c r="BX1414" s="15">
        <v>53.57</v>
      </c>
      <c r="BY1414" s="15">
        <v>180</v>
      </c>
      <c r="BZ1414" s="15">
        <v>64.430000000000007</v>
      </c>
      <c r="CA1414" s="71"/>
      <c r="CD1414" s="71"/>
      <c r="CE1414" s="71"/>
      <c r="CF1414" s="71"/>
      <c r="CG1414" s="71"/>
      <c r="CH1414" s="15">
        <v>71.33</v>
      </c>
      <c r="CI1414" s="71"/>
      <c r="CN1414" s="15">
        <v>51.64</v>
      </c>
      <c r="CP1414" s="15">
        <v>113.67</v>
      </c>
      <c r="CQ1414" s="71"/>
      <c r="CR1414" s="71"/>
      <c r="CS1414" s="75"/>
      <c r="CT1414" s="75"/>
    </row>
    <row r="1415" spans="1:98">
      <c r="A1415" s="71">
        <v>43456</v>
      </c>
      <c r="B1415" s="16">
        <v>108.81</v>
      </c>
      <c r="C1415" s="16">
        <v>108.59</v>
      </c>
      <c r="D1415" s="71"/>
      <c r="G1415" s="71"/>
      <c r="I1415" s="16">
        <v>73.33</v>
      </c>
      <c r="K1415" s="16">
        <v>73</v>
      </c>
      <c r="L1415" s="71"/>
      <c r="M1415" s="71"/>
      <c r="N1415" s="15">
        <v>164.18</v>
      </c>
      <c r="O1415" s="15">
        <v>209</v>
      </c>
      <c r="P1415" s="15">
        <v>69.67</v>
      </c>
      <c r="Q1415" s="15">
        <v>23</v>
      </c>
      <c r="R1415" s="71"/>
      <c r="S1415" s="71"/>
      <c r="T1415" s="71"/>
      <c r="U1415" s="71"/>
      <c r="V1415" s="15">
        <v>179</v>
      </c>
      <c r="W1415" s="15">
        <v>129</v>
      </c>
      <c r="X1415" s="71"/>
      <c r="Y1415" s="71"/>
      <c r="Z1415" s="71"/>
      <c r="AA1415" s="71"/>
      <c r="AC1415" s="71"/>
      <c r="AD1415" s="15">
        <v>97</v>
      </c>
      <c r="BE1415" s="71"/>
      <c r="BF1415" s="71"/>
      <c r="BG1415" s="15">
        <v>64</v>
      </c>
      <c r="BH1415" s="15">
        <v>72</v>
      </c>
      <c r="BI1415" s="71"/>
      <c r="BM1415" s="15">
        <v>22.5</v>
      </c>
      <c r="BN1415" s="15">
        <v>39</v>
      </c>
      <c r="BO1415" s="15">
        <v>37.020000000000003</v>
      </c>
      <c r="BP1415" s="15">
        <v>97.52</v>
      </c>
      <c r="BQ1415" s="71"/>
      <c r="BW1415" s="15">
        <v>55</v>
      </c>
      <c r="BX1415" s="15">
        <v>53</v>
      </c>
      <c r="BY1415" s="15">
        <v>180</v>
      </c>
      <c r="BZ1415" s="15">
        <v>62.09</v>
      </c>
      <c r="CA1415" s="71"/>
      <c r="CD1415" s="71"/>
      <c r="CE1415" s="71"/>
      <c r="CF1415" s="71"/>
      <c r="CG1415" s="71"/>
      <c r="CH1415" s="15">
        <v>72.260000000000005</v>
      </c>
      <c r="CI1415" s="71"/>
      <c r="CJ1415" s="15">
        <v>23</v>
      </c>
      <c r="CM1415" s="15">
        <v>67.33</v>
      </c>
      <c r="CN1415" s="15">
        <v>53</v>
      </c>
      <c r="CP1415" s="15">
        <v>110</v>
      </c>
      <c r="CQ1415" s="71"/>
      <c r="CR1415" s="71"/>
      <c r="CS1415" s="75"/>
      <c r="CT1415" s="75"/>
    </row>
    <row r="1416" spans="1:98">
      <c r="A1416" s="71">
        <v>43463</v>
      </c>
      <c r="B1416" s="16">
        <v>106.33</v>
      </c>
      <c r="C1416" s="16">
        <v>105.89</v>
      </c>
      <c r="D1416" s="71"/>
      <c r="G1416" s="71"/>
      <c r="I1416" s="16">
        <v>79</v>
      </c>
      <c r="K1416" s="16">
        <v>78.5</v>
      </c>
      <c r="L1416" s="71"/>
      <c r="M1416" s="71"/>
      <c r="N1416" s="15">
        <v>179</v>
      </c>
      <c r="O1416" s="15">
        <v>211</v>
      </c>
      <c r="P1416" s="15">
        <v>70</v>
      </c>
      <c r="Q1416" s="15">
        <v>23.09</v>
      </c>
      <c r="R1416" s="71"/>
      <c r="S1416" s="71"/>
      <c r="T1416" s="71"/>
      <c r="U1416" s="71"/>
      <c r="V1416" s="15">
        <v>179</v>
      </c>
      <c r="W1416" s="15">
        <v>131</v>
      </c>
      <c r="X1416" s="71"/>
      <c r="Y1416" s="71"/>
      <c r="Z1416" s="71"/>
      <c r="AA1416" s="71"/>
      <c r="AC1416" s="71"/>
      <c r="AD1416" s="15">
        <v>96</v>
      </c>
      <c r="AF1416" s="15">
        <v>109</v>
      </c>
      <c r="BE1416" s="71"/>
      <c r="BF1416" s="71"/>
      <c r="BG1416" s="15">
        <v>63</v>
      </c>
      <c r="BH1416" s="15">
        <v>70.150000000000006</v>
      </c>
      <c r="BI1416" s="71"/>
      <c r="BM1416" s="15">
        <v>22.5</v>
      </c>
      <c r="BO1416" s="15">
        <v>35.46</v>
      </c>
      <c r="BP1416" s="15">
        <v>97</v>
      </c>
      <c r="BQ1416" s="71"/>
      <c r="BT1416" s="15">
        <v>115</v>
      </c>
      <c r="BW1416" s="15">
        <v>55</v>
      </c>
      <c r="BX1416" s="15">
        <v>52</v>
      </c>
      <c r="BY1416" s="15">
        <v>180</v>
      </c>
      <c r="BZ1416" s="15">
        <v>62</v>
      </c>
      <c r="CA1416" s="71"/>
      <c r="CD1416" s="71"/>
      <c r="CE1416" s="71"/>
      <c r="CF1416" s="71"/>
      <c r="CG1416" s="71"/>
      <c r="CH1416" s="15">
        <v>65</v>
      </c>
      <c r="CI1416" s="71"/>
      <c r="CJ1416" s="15">
        <v>23</v>
      </c>
      <c r="CM1416" s="15">
        <v>64</v>
      </c>
      <c r="CN1416" s="15">
        <v>53</v>
      </c>
      <c r="CP1416" s="15">
        <v>116</v>
      </c>
      <c r="CQ1416" s="71"/>
      <c r="CR1416" s="71"/>
      <c r="CS1416" s="75"/>
      <c r="CT1416" s="75"/>
    </row>
    <row r="1417" spans="1:98">
      <c r="A1417" s="71">
        <v>43470</v>
      </c>
      <c r="B1417" s="16">
        <v>101.72</v>
      </c>
      <c r="C1417" s="16">
        <v>101.72</v>
      </c>
      <c r="D1417" s="71"/>
      <c r="G1417" s="71"/>
      <c r="I1417" s="16">
        <v>79.930000000000007</v>
      </c>
      <c r="K1417" s="16">
        <v>79.83</v>
      </c>
      <c r="L1417" s="71"/>
      <c r="M1417" s="71"/>
      <c r="N1417" s="15">
        <v>161.5</v>
      </c>
      <c r="O1417" s="15">
        <v>206.5</v>
      </c>
      <c r="P1417" s="15">
        <v>70</v>
      </c>
      <c r="Q1417" s="15">
        <v>22.77</v>
      </c>
      <c r="R1417" s="71"/>
      <c r="S1417" s="71"/>
      <c r="T1417" s="71"/>
      <c r="U1417" s="71"/>
      <c r="V1417" s="15">
        <v>179</v>
      </c>
      <c r="X1417" s="71"/>
      <c r="Y1417" s="71"/>
      <c r="Z1417" s="71"/>
      <c r="AA1417" s="71"/>
      <c r="AC1417" s="71"/>
      <c r="AD1417" s="15">
        <v>97</v>
      </c>
      <c r="BE1417" s="71"/>
      <c r="BF1417" s="71"/>
      <c r="BG1417" s="15">
        <v>63</v>
      </c>
      <c r="BH1417" s="15">
        <v>71.569999999999993</v>
      </c>
      <c r="BI1417" s="71"/>
      <c r="BN1417" s="15">
        <v>39</v>
      </c>
      <c r="BO1417" s="15">
        <v>34.21</v>
      </c>
      <c r="BP1417" s="15">
        <v>96.44</v>
      </c>
      <c r="BQ1417" s="71"/>
      <c r="BW1417" s="15">
        <v>55</v>
      </c>
      <c r="BX1417" s="15">
        <v>52.58</v>
      </c>
      <c r="BY1417" s="15">
        <v>180</v>
      </c>
      <c r="BZ1417" s="15">
        <v>63.32</v>
      </c>
      <c r="CA1417" s="71"/>
      <c r="CD1417" s="71"/>
      <c r="CE1417" s="71"/>
      <c r="CF1417" s="71"/>
      <c r="CG1417" s="71"/>
      <c r="CH1417" s="15">
        <v>64</v>
      </c>
      <c r="CI1417" s="71"/>
      <c r="CJ1417" s="15">
        <v>22.7</v>
      </c>
      <c r="CM1417" s="15">
        <v>61.15</v>
      </c>
      <c r="CN1417" s="15">
        <v>51.29</v>
      </c>
      <c r="CO1417" s="15">
        <v>43</v>
      </c>
      <c r="CQ1417" s="71"/>
      <c r="CR1417" s="71"/>
      <c r="CS1417" s="75"/>
      <c r="CT1417" s="75"/>
    </row>
    <row r="1418" spans="1:98">
      <c r="A1418" s="71">
        <v>43477</v>
      </c>
      <c r="B1418" s="16">
        <v>107.87</v>
      </c>
      <c r="C1418" s="16">
        <v>105.13</v>
      </c>
      <c r="D1418" s="71"/>
      <c r="G1418" s="71"/>
      <c r="I1418" s="16">
        <v>80.010000000000005</v>
      </c>
      <c r="K1418" s="16">
        <v>80.430000000000007</v>
      </c>
      <c r="L1418" s="71"/>
      <c r="M1418" s="71"/>
      <c r="N1418" s="15">
        <v>159.88</v>
      </c>
      <c r="O1418" s="15">
        <v>209</v>
      </c>
      <c r="P1418" s="15">
        <v>70</v>
      </c>
      <c r="Q1418" s="15">
        <v>22.64</v>
      </c>
      <c r="R1418" s="71"/>
      <c r="S1418" s="71"/>
      <c r="T1418" s="71"/>
      <c r="U1418" s="71"/>
      <c r="V1418" s="15">
        <v>179</v>
      </c>
      <c r="X1418" s="71"/>
      <c r="Y1418" s="71"/>
      <c r="Z1418" s="71"/>
      <c r="AA1418" s="71"/>
      <c r="AC1418" s="71"/>
      <c r="AD1418" s="15">
        <v>95.05</v>
      </c>
      <c r="AF1418" s="15">
        <v>99</v>
      </c>
      <c r="BD1418" s="15">
        <v>195</v>
      </c>
      <c r="BE1418" s="71"/>
      <c r="BF1418" s="71"/>
      <c r="BG1418" s="15">
        <v>65</v>
      </c>
      <c r="BH1418" s="15">
        <v>70.099999999999994</v>
      </c>
      <c r="BI1418" s="71"/>
      <c r="BN1418" s="15">
        <v>39</v>
      </c>
      <c r="BO1418" s="15">
        <v>35.299999999999997</v>
      </c>
      <c r="BQ1418" s="71"/>
      <c r="BT1418" s="15">
        <v>110.46</v>
      </c>
      <c r="BV1418" s="15">
        <v>78.33</v>
      </c>
      <c r="BW1418" s="15">
        <v>55</v>
      </c>
      <c r="BX1418" s="15">
        <v>52.48</v>
      </c>
      <c r="BZ1418" s="15">
        <v>60.33</v>
      </c>
      <c r="CA1418" s="71"/>
      <c r="CD1418" s="71"/>
      <c r="CE1418" s="71"/>
      <c r="CF1418" s="71"/>
      <c r="CG1418" s="71"/>
      <c r="CH1418" s="15">
        <v>62.18</v>
      </c>
      <c r="CI1418" s="71"/>
      <c r="CJ1418" s="15">
        <v>23.33</v>
      </c>
      <c r="CM1418" s="15">
        <v>63.71</v>
      </c>
      <c r="CN1418" s="15">
        <v>53</v>
      </c>
      <c r="CO1418" s="15">
        <v>44</v>
      </c>
      <c r="CQ1418" s="71"/>
      <c r="CR1418" s="71"/>
      <c r="CS1418" s="75"/>
      <c r="CT1418" s="75"/>
    </row>
    <row r="1419" spans="1:98">
      <c r="A1419" s="71">
        <v>43484</v>
      </c>
      <c r="B1419" s="16">
        <v>107.87</v>
      </c>
      <c r="C1419" s="16">
        <v>105.13</v>
      </c>
      <c r="D1419" s="71"/>
      <c r="G1419" s="71"/>
      <c r="I1419" s="16">
        <v>81</v>
      </c>
      <c r="K1419" s="16">
        <v>80.5</v>
      </c>
      <c r="L1419" s="71"/>
      <c r="M1419" s="71"/>
      <c r="N1419" s="15">
        <v>165.56</v>
      </c>
      <c r="P1419" s="15">
        <v>70</v>
      </c>
      <c r="Q1419" s="15">
        <v>23.34</v>
      </c>
      <c r="R1419" s="71"/>
      <c r="S1419" s="71"/>
      <c r="T1419" s="71"/>
      <c r="U1419" s="71"/>
      <c r="W1419" s="15">
        <v>123</v>
      </c>
      <c r="X1419" s="71"/>
      <c r="Y1419" s="71"/>
      <c r="Z1419" s="71"/>
      <c r="AA1419" s="71"/>
      <c r="AC1419" s="71"/>
      <c r="AD1419" s="15">
        <v>97.5</v>
      </c>
      <c r="AF1419" s="15">
        <v>105</v>
      </c>
      <c r="BE1419" s="71"/>
      <c r="BF1419" s="71"/>
      <c r="BG1419" s="15">
        <v>65</v>
      </c>
      <c r="BH1419" s="15">
        <v>68.7</v>
      </c>
      <c r="BI1419" s="71"/>
      <c r="BN1419" s="15">
        <v>39</v>
      </c>
      <c r="BO1419" s="15">
        <v>34.69</v>
      </c>
      <c r="BQ1419" s="71"/>
      <c r="BT1419" s="15">
        <v>111.88</v>
      </c>
      <c r="BW1419" s="15">
        <v>55</v>
      </c>
      <c r="BX1419" s="15">
        <v>53</v>
      </c>
      <c r="BY1419" s="15">
        <v>180</v>
      </c>
      <c r="BZ1419" s="15">
        <v>62.16</v>
      </c>
      <c r="CA1419" s="71"/>
      <c r="CD1419" s="71"/>
      <c r="CE1419" s="71"/>
      <c r="CF1419" s="71"/>
      <c r="CG1419" s="71"/>
      <c r="CH1419" s="15">
        <v>70.5</v>
      </c>
      <c r="CI1419" s="71"/>
      <c r="CM1419" s="15">
        <v>44</v>
      </c>
      <c r="CN1419" s="15">
        <v>51.62</v>
      </c>
      <c r="CO1419" s="15">
        <v>44</v>
      </c>
      <c r="CP1419" s="15">
        <v>107.5</v>
      </c>
      <c r="CQ1419" s="71"/>
      <c r="CR1419" s="71"/>
      <c r="CS1419" s="75"/>
      <c r="CT1419" s="75"/>
    </row>
    <row r="1420" spans="1:98">
      <c r="A1420" s="71">
        <v>43491</v>
      </c>
      <c r="B1420" s="16">
        <v>107.61</v>
      </c>
      <c r="C1420" s="16">
        <v>104.73</v>
      </c>
      <c r="D1420" s="71"/>
      <c r="G1420" s="71"/>
      <c r="I1420" s="16">
        <v>82.8</v>
      </c>
      <c r="K1420" s="16">
        <v>81.89</v>
      </c>
      <c r="L1420" s="71"/>
      <c r="M1420" s="71"/>
      <c r="N1420" s="15">
        <v>166.18</v>
      </c>
      <c r="O1420" s="15">
        <v>209</v>
      </c>
      <c r="Q1420" s="15">
        <v>24.33</v>
      </c>
      <c r="R1420" s="71"/>
      <c r="S1420" s="71"/>
      <c r="T1420" s="71"/>
      <c r="U1420" s="71"/>
      <c r="W1420" s="15">
        <v>124.75</v>
      </c>
      <c r="X1420" s="71"/>
      <c r="Y1420" s="71"/>
      <c r="Z1420" s="71"/>
      <c r="AA1420" s="71"/>
      <c r="AC1420" s="71"/>
      <c r="AD1420" s="15">
        <v>99</v>
      </c>
      <c r="AE1420" s="15">
        <v>92.33</v>
      </c>
      <c r="BE1420" s="71"/>
      <c r="BF1420" s="71"/>
      <c r="BG1420" s="15">
        <v>65</v>
      </c>
      <c r="BH1420" s="15">
        <v>68</v>
      </c>
      <c r="BI1420" s="71"/>
      <c r="BN1420" s="15">
        <v>39</v>
      </c>
      <c r="BO1420" s="15">
        <v>33.53</v>
      </c>
      <c r="BP1420" s="15">
        <v>106</v>
      </c>
      <c r="BQ1420" s="71"/>
      <c r="BT1420" s="15">
        <v>117</v>
      </c>
      <c r="BW1420" s="15">
        <v>55</v>
      </c>
      <c r="BX1420" s="15">
        <v>53</v>
      </c>
      <c r="BZ1420" s="15">
        <v>62.1</v>
      </c>
      <c r="CA1420" s="71"/>
      <c r="CD1420" s="71"/>
      <c r="CE1420" s="71"/>
      <c r="CF1420" s="71"/>
      <c r="CG1420" s="71"/>
      <c r="CH1420" s="15">
        <v>66.61</v>
      </c>
      <c r="CI1420" s="71"/>
      <c r="CJ1420" s="15">
        <v>25</v>
      </c>
      <c r="CM1420" s="15">
        <v>56</v>
      </c>
      <c r="CN1420" s="15">
        <v>51.88</v>
      </c>
      <c r="CO1420" s="15">
        <v>43.5</v>
      </c>
      <c r="CP1420" s="15">
        <v>112.46</v>
      </c>
      <c r="CQ1420" s="71"/>
      <c r="CR1420" s="71"/>
      <c r="CS1420" s="75"/>
      <c r="CT1420" s="75"/>
    </row>
    <row r="1421" spans="1:98">
      <c r="A1421" s="71">
        <v>43498</v>
      </c>
      <c r="B1421" s="16">
        <v>108.04</v>
      </c>
      <c r="C1421" s="16">
        <v>105.13</v>
      </c>
      <c r="D1421" s="71"/>
      <c r="G1421" s="71"/>
      <c r="I1421" s="16">
        <v>82.5</v>
      </c>
      <c r="K1421" s="16">
        <v>82.5</v>
      </c>
      <c r="L1421" s="71"/>
      <c r="M1421" s="71"/>
      <c r="N1421" s="15">
        <v>168</v>
      </c>
      <c r="P1421" s="15">
        <v>66</v>
      </c>
      <c r="Q1421" s="15">
        <v>23.69</v>
      </c>
      <c r="R1421" s="71"/>
      <c r="S1421" s="71"/>
      <c r="T1421" s="71"/>
      <c r="U1421" s="71"/>
      <c r="V1421" s="15">
        <v>179</v>
      </c>
      <c r="W1421" s="15">
        <v>123</v>
      </c>
      <c r="X1421" s="71"/>
      <c r="Y1421" s="71"/>
      <c r="Z1421" s="71"/>
      <c r="AA1421" s="71"/>
      <c r="AC1421" s="71"/>
      <c r="BE1421" s="71"/>
      <c r="BF1421" s="71"/>
      <c r="BG1421" s="15">
        <v>64.5</v>
      </c>
      <c r="BH1421" s="15">
        <v>65.430000000000007</v>
      </c>
      <c r="BI1421" s="71"/>
      <c r="BN1421" s="15">
        <v>33.67</v>
      </c>
      <c r="BO1421" s="15">
        <v>31.78</v>
      </c>
      <c r="BQ1421" s="71"/>
      <c r="BS1421" s="15">
        <v>149.33000000000001</v>
      </c>
      <c r="BV1421" s="15">
        <v>72</v>
      </c>
      <c r="BW1421" s="15">
        <v>52</v>
      </c>
      <c r="BX1421" s="15">
        <v>52.6</v>
      </c>
      <c r="BZ1421" s="15">
        <v>62.43</v>
      </c>
      <c r="CA1421" s="71"/>
      <c r="CD1421" s="71"/>
      <c r="CE1421" s="71"/>
      <c r="CF1421" s="71"/>
      <c r="CG1421" s="71"/>
      <c r="CI1421" s="71"/>
      <c r="CJ1421" s="15">
        <v>26</v>
      </c>
      <c r="CM1421" s="15">
        <v>58.67</v>
      </c>
      <c r="CO1421" s="15">
        <v>46.6</v>
      </c>
      <c r="CP1421" s="15">
        <v>107.95</v>
      </c>
      <c r="CQ1421" s="71"/>
      <c r="CR1421" s="71"/>
      <c r="CS1421" s="75"/>
      <c r="CT1421" s="75"/>
    </row>
    <row r="1422" spans="1:98">
      <c r="A1422" s="71">
        <v>43505</v>
      </c>
      <c r="B1422" s="16">
        <v>108.95</v>
      </c>
      <c r="C1422" s="16">
        <v>106.46</v>
      </c>
      <c r="D1422" s="71"/>
      <c r="G1422" s="71"/>
      <c r="I1422" s="16">
        <v>82.54</v>
      </c>
      <c r="K1422" s="16">
        <v>82.5</v>
      </c>
      <c r="L1422" s="71"/>
      <c r="M1422" s="71"/>
      <c r="N1422" s="15">
        <v>171.17</v>
      </c>
      <c r="P1422" s="15">
        <v>66.2</v>
      </c>
      <c r="Q1422" s="15">
        <v>23.6</v>
      </c>
      <c r="R1422" s="71"/>
      <c r="S1422" s="71"/>
      <c r="T1422" s="71"/>
      <c r="U1422" s="71"/>
      <c r="V1422" s="15">
        <v>179</v>
      </c>
      <c r="W1422" s="15">
        <v>122</v>
      </c>
      <c r="X1422" s="71"/>
      <c r="Y1422" s="71"/>
      <c r="Z1422" s="71"/>
      <c r="AA1422" s="71"/>
      <c r="AC1422" s="71"/>
      <c r="AE1422" s="15">
        <v>94</v>
      </c>
      <c r="AF1422" s="15">
        <v>108.4</v>
      </c>
      <c r="BE1422" s="71"/>
      <c r="BF1422" s="71"/>
      <c r="BH1422" s="15">
        <v>65.13</v>
      </c>
      <c r="BI1422" s="71"/>
      <c r="BN1422" s="15">
        <v>35</v>
      </c>
      <c r="BO1422" s="15">
        <v>32.08</v>
      </c>
      <c r="BP1422" s="15">
        <v>106</v>
      </c>
      <c r="BQ1422" s="71"/>
      <c r="BR1422" s="15">
        <v>159</v>
      </c>
      <c r="BS1422" s="15">
        <v>145.97999999999999</v>
      </c>
      <c r="BT1422" s="15">
        <v>114</v>
      </c>
      <c r="BW1422" s="15">
        <v>53.15</v>
      </c>
      <c r="BX1422" s="15">
        <v>52.65</v>
      </c>
      <c r="BY1422" s="15">
        <v>180</v>
      </c>
      <c r="BZ1422" s="15">
        <v>64</v>
      </c>
      <c r="CA1422" s="71"/>
      <c r="CD1422" s="71"/>
      <c r="CE1422" s="71"/>
      <c r="CF1422" s="71"/>
      <c r="CG1422" s="71"/>
      <c r="CH1422" s="15">
        <v>65</v>
      </c>
      <c r="CI1422" s="71"/>
      <c r="CJ1422" s="15">
        <v>20.8</v>
      </c>
      <c r="CM1422" s="15">
        <v>56</v>
      </c>
      <c r="CN1422" s="15">
        <v>52</v>
      </c>
      <c r="CO1422" s="15">
        <v>47.5</v>
      </c>
      <c r="CP1422" s="15">
        <v>105</v>
      </c>
      <c r="CQ1422" s="71"/>
      <c r="CR1422" s="71"/>
      <c r="CS1422" s="75"/>
      <c r="CT1422" s="75"/>
    </row>
    <row r="1423" spans="1:98">
      <c r="A1423" s="71">
        <v>43512</v>
      </c>
      <c r="B1423" s="16">
        <v>107.3</v>
      </c>
      <c r="C1423" s="16">
        <v>106.46</v>
      </c>
      <c r="D1423" s="71"/>
      <c r="G1423" s="71"/>
      <c r="I1423" s="16">
        <v>83</v>
      </c>
      <c r="K1423" s="16">
        <v>82.7</v>
      </c>
      <c r="L1423" s="71"/>
      <c r="M1423" s="71"/>
      <c r="N1423" s="15">
        <v>172.6</v>
      </c>
      <c r="O1423" s="15">
        <v>208.67</v>
      </c>
      <c r="P1423" s="15">
        <v>66</v>
      </c>
      <c r="Q1423" s="15">
        <v>22.95</v>
      </c>
      <c r="R1423" s="71"/>
      <c r="S1423" s="71"/>
      <c r="T1423" s="71"/>
      <c r="U1423" s="71"/>
      <c r="W1423" s="15">
        <v>122</v>
      </c>
      <c r="X1423" s="71"/>
      <c r="Y1423" s="71"/>
      <c r="Z1423" s="71"/>
      <c r="AA1423" s="71"/>
      <c r="AC1423" s="71"/>
      <c r="AE1423" s="15">
        <v>93</v>
      </c>
      <c r="AF1423" s="15">
        <v>108.33</v>
      </c>
      <c r="BE1423" s="71"/>
      <c r="BF1423" s="71"/>
      <c r="BG1423" s="15">
        <v>65</v>
      </c>
      <c r="BH1423" s="15">
        <v>65.23</v>
      </c>
      <c r="BI1423" s="71"/>
      <c r="BM1423" s="15">
        <v>17</v>
      </c>
      <c r="BN1423" s="15">
        <v>39</v>
      </c>
      <c r="BO1423" s="15">
        <v>32.520000000000003</v>
      </c>
      <c r="BQ1423" s="71"/>
      <c r="BT1423" s="15">
        <v>112</v>
      </c>
      <c r="BW1423" s="15">
        <v>55</v>
      </c>
      <c r="BX1423" s="15">
        <v>51.87</v>
      </c>
      <c r="BZ1423" s="15">
        <v>61.33</v>
      </c>
      <c r="CA1423" s="71"/>
      <c r="CD1423" s="71"/>
      <c r="CE1423" s="71"/>
      <c r="CF1423" s="71"/>
      <c r="CG1423" s="71"/>
      <c r="CH1423" s="15">
        <v>65</v>
      </c>
      <c r="CI1423" s="71"/>
      <c r="CM1423" s="15">
        <v>55.68</v>
      </c>
      <c r="CN1423" s="15">
        <v>55</v>
      </c>
      <c r="CO1423" s="15">
        <v>51.86</v>
      </c>
      <c r="CP1423" s="15">
        <v>110</v>
      </c>
      <c r="CQ1423" s="71"/>
      <c r="CR1423" s="71"/>
      <c r="CS1423" s="75"/>
      <c r="CT1423" s="75"/>
    </row>
    <row r="1424" spans="1:98">
      <c r="A1424" s="71">
        <v>43519</v>
      </c>
      <c r="B1424" s="16">
        <v>107.4</v>
      </c>
      <c r="C1424" s="16">
        <v>106.46</v>
      </c>
      <c r="D1424" s="71"/>
      <c r="G1424" s="71"/>
      <c r="I1424" s="16">
        <v>84.54</v>
      </c>
      <c r="K1424" s="16">
        <v>84.71</v>
      </c>
      <c r="L1424" s="71"/>
      <c r="M1424" s="71"/>
      <c r="N1424" s="15">
        <v>166.55</v>
      </c>
      <c r="O1424" s="15">
        <v>208</v>
      </c>
      <c r="P1424" s="15">
        <v>66</v>
      </c>
      <c r="Q1424" s="15">
        <v>22.4</v>
      </c>
      <c r="R1424" s="71"/>
      <c r="S1424" s="71"/>
      <c r="T1424" s="71"/>
      <c r="U1424" s="71"/>
      <c r="W1424" s="15">
        <v>120</v>
      </c>
      <c r="X1424" s="71"/>
      <c r="Y1424" s="71"/>
      <c r="Z1424" s="71"/>
      <c r="AA1424" s="71"/>
      <c r="AC1424" s="71"/>
      <c r="AF1424" s="15">
        <v>110</v>
      </c>
      <c r="BD1424" s="15">
        <v>198</v>
      </c>
      <c r="BE1424" s="71"/>
      <c r="BF1424" s="71"/>
      <c r="BG1424" s="15">
        <v>65</v>
      </c>
      <c r="BH1424" s="15">
        <v>66</v>
      </c>
      <c r="BI1424" s="71"/>
      <c r="BN1424" s="15">
        <v>36</v>
      </c>
      <c r="BO1424" s="15">
        <v>31.48</v>
      </c>
      <c r="BQ1424" s="71"/>
      <c r="BS1424" s="15">
        <v>150</v>
      </c>
      <c r="BT1424" s="15">
        <v>112</v>
      </c>
      <c r="BW1424" s="15">
        <v>55</v>
      </c>
      <c r="BX1424" s="15">
        <v>53.52</v>
      </c>
      <c r="BZ1424" s="15">
        <v>61.67</v>
      </c>
      <c r="CA1424" s="71"/>
      <c r="CD1424" s="71"/>
      <c r="CE1424" s="71"/>
      <c r="CF1424" s="71"/>
      <c r="CG1424" s="71"/>
      <c r="CH1424" s="15">
        <v>61.9</v>
      </c>
      <c r="CI1424" s="71"/>
      <c r="CM1424" s="15">
        <v>55.57</v>
      </c>
      <c r="CN1424" s="15">
        <v>51</v>
      </c>
      <c r="CQ1424" s="71"/>
      <c r="CR1424" s="71"/>
      <c r="CS1424" s="75"/>
      <c r="CT1424" s="75"/>
    </row>
    <row r="1425" spans="1:98">
      <c r="A1425" s="71">
        <v>43526</v>
      </c>
      <c r="B1425" s="16">
        <v>106.94</v>
      </c>
      <c r="C1425" s="16">
        <v>105.99</v>
      </c>
      <c r="D1425" s="71"/>
      <c r="G1425" s="71"/>
      <c r="I1425" s="16">
        <v>84.61</v>
      </c>
      <c r="K1425" s="16">
        <v>81.92</v>
      </c>
      <c r="L1425" s="71"/>
      <c r="M1425" s="71"/>
      <c r="N1425" s="15">
        <v>168.5</v>
      </c>
      <c r="O1425" s="15">
        <v>207.57</v>
      </c>
      <c r="Q1425" s="15">
        <v>23.75</v>
      </c>
      <c r="R1425" s="71"/>
      <c r="S1425" s="71"/>
      <c r="T1425" s="71"/>
      <c r="U1425" s="71"/>
      <c r="V1425" s="15">
        <v>175.92</v>
      </c>
      <c r="W1425" s="15">
        <v>120</v>
      </c>
      <c r="X1425" s="71"/>
      <c r="Y1425" s="71"/>
      <c r="Z1425" s="71"/>
      <c r="AA1425" s="71"/>
      <c r="AC1425" s="71"/>
      <c r="AD1425" s="15">
        <v>100.5</v>
      </c>
      <c r="AF1425" s="15">
        <v>108</v>
      </c>
      <c r="BD1425" s="15">
        <v>195</v>
      </c>
      <c r="BE1425" s="71"/>
      <c r="BF1425" s="71"/>
      <c r="BG1425" s="15">
        <v>65</v>
      </c>
      <c r="BH1425" s="15">
        <v>65.55</v>
      </c>
      <c r="BI1425" s="71"/>
      <c r="BN1425" s="15">
        <v>34</v>
      </c>
      <c r="BO1425" s="15">
        <v>28.04</v>
      </c>
      <c r="BP1425" s="15">
        <v>105</v>
      </c>
      <c r="BQ1425" s="71"/>
      <c r="BR1425" s="15">
        <v>179</v>
      </c>
      <c r="BT1425" s="15">
        <v>110.56</v>
      </c>
      <c r="BW1425" s="15">
        <v>55</v>
      </c>
      <c r="BX1425" s="15">
        <v>52.91</v>
      </c>
      <c r="BY1425" s="15">
        <v>180</v>
      </c>
      <c r="BZ1425" s="15">
        <v>62.57</v>
      </c>
      <c r="CA1425" s="71"/>
      <c r="CD1425" s="71"/>
      <c r="CE1425" s="71"/>
      <c r="CF1425" s="71"/>
      <c r="CG1425" s="71"/>
      <c r="CH1425" s="15">
        <v>64.19</v>
      </c>
      <c r="CI1425" s="71"/>
      <c r="CM1425" s="15">
        <v>49.4</v>
      </c>
      <c r="CN1425" s="15">
        <v>52.25</v>
      </c>
      <c r="CQ1425" s="71"/>
      <c r="CR1425" s="71"/>
      <c r="CS1425" s="75"/>
      <c r="CT1425" s="75"/>
    </row>
    <row r="1426" spans="1:98">
      <c r="A1426" s="71">
        <v>43533</v>
      </c>
      <c r="B1426" s="16">
        <v>106.56</v>
      </c>
      <c r="C1426" s="16">
        <v>105.43</v>
      </c>
      <c r="D1426" s="71"/>
      <c r="G1426" s="71"/>
      <c r="I1426" s="16">
        <v>87</v>
      </c>
      <c r="K1426" s="16">
        <v>83.4</v>
      </c>
      <c r="L1426" s="71"/>
      <c r="M1426" s="71"/>
      <c r="N1426" s="15">
        <v>174.5</v>
      </c>
      <c r="O1426" s="15">
        <v>203</v>
      </c>
      <c r="P1426" s="15">
        <v>65.400000000000006</v>
      </c>
      <c r="Q1426" s="15">
        <v>23.92</v>
      </c>
      <c r="R1426" s="71"/>
      <c r="S1426" s="71"/>
      <c r="T1426" s="71"/>
      <c r="U1426" s="71"/>
      <c r="V1426" s="15">
        <v>179</v>
      </c>
      <c r="W1426" s="15">
        <v>120</v>
      </c>
      <c r="X1426" s="71"/>
      <c r="Y1426" s="71"/>
      <c r="Z1426" s="71"/>
      <c r="AA1426" s="71"/>
      <c r="AC1426" s="71"/>
      <c r="AD1426" s="15">
        <v>99</v>
      </c>
      <c r="AF1426" s="15">
        <v>99</v>
      </c>
      <c r="BD1426" s="15">
        <v>190.33</v>
      </c>
      <c r="BE1426" s="71"/>
      <c r="BF1426" s="71"/>
      <c r="BG1426" s="15">
        <v>65</v>
      </c>
      <c r="BH1426" s="15">
        <v>66</v>
      </c>
      <c r="BI1426" s="71"/>
      <c r="BM1426" s="15">
        <v>23</v>
      </c>
      <c r="BN1426" s="15">
        <v>30</v>
      </c>
      <c r="BO1426" s="15">
        <v>27.45</v>
      </c>
      <c r="BQ1426" s="71"/>
      <c r="BT1426" s="15">
        <v>109.43</v>
      </c>
      <c r="BW1426" s="15">
        <v>55</v>
      </c>
      <c r="BX1426" s="15">
        <v>52.96</v>
      </c>
      <c r="BY1426" s="15">
        <v>180</v>
      </c>
      <c r="BZ1426" s="15">
        <v>62.21</v>
      </c>
      <c r="CA1426" s="71"/>
      <c r="CD1426" s="71"/>
      <c r="CE1426" s="71"/>
      <c r="CF1426" s="71"/>
      <c r="CG1426" s="71"/>
      <c r="CH1426" s="15">
        <v>65.599999999999994</v>
      </c>
      <c r="CI1426" s="71"/>
      <c r="CJ1426" s="15">
        <v>24</v>
      </c>
      <c r="CM1426" s="15">
        <v>52.24</v>
      </c>
      <c r="CN1426" s="15">
        <v>54.45</v>
      </c>
      <c r="CO1426" s="15">
        <v>55</v>
      </c>
      <c r="CQ1426" s="71"/>
      <c r="CR1426" s="71"/>
      <c r="CS1426" s="75"/>
      <c r="CT1426" s="75"/>
    </row>
    <row r="1427" spans="1:98">
      <c r="A1427" s="71">
        <v>43540</v>
      </c>
      <c r="B1427" s="16">
        <v>106.68</v>
      </c>
      <c r="C1427" s="16">
        <v>105</v>
      </c>
      <c r="D1427" s="71"/>
      <c r="G1427" s="71"/>
      <c r="I1427" s="16">
        <v>84</v>
      </c>
      <c r="K1427" s="16">
        <v>82.5</v>
      </c>
      <c r="L1427" s="71"/>
      <c r="M1427" s="71"/>
      <c r="N1427" s="15">
        <v>167.5</v>
      </c>
      <c r="O1427" s="15">
        <v>206</v>
      </c>
      <c r="P1427" s="15">
        <v>63.63</v>
      </c>
      <c r="Q1427" s="15">
        <v>23.39</v>
      </c>
      <c r="R1427" s="71"/>
      <c r="S1427" s="71"/>
      <c r="T1427" s="71"/>
      <c r="U1427" s="71"/>
      <c r="V1427" s="15">
        <v>179</v>
      </c>
      <c r="W1427" s="15">
        <v>118.6</v>
      </c>
      <c r="X1427" s="71"/>
      <c r="Y1427" s="71"/>
      <c r="Z1427" s="71"/>
      <c r="AA1427" s="71"/>
      <c r="AC1427" s="71"/>
      <c r="AF1427" s="15">
        <v>103.75</v>
      </c>
      <c r="BD1427" s="15">
        <v>192.5</v>
      </c>
      <c r="BE1427" s="71"/>
      <c r="BF1427" s="71"/>
      <c r="BG1427" s="15">
        <v>65</v>
      </c>
      <c r="BH1427" s="15">
        <v>66.010000000000005</v>
      </c>
      <c r="BI1427" s="71"/>
      <c r="BN1427" s="15">
        <v>32</v>
      </c>
      <c r="BO1427" s="15">
        <v>28.77</v>
      </c>
      <c r="BP1427" s="15">
        <v>105</v>
      </c>
      <c r="BQ1427" s="71"/>
      <c r="BT1427" s="15">
        <v>107.52</v>
      </c>
      <c r="BX1427" s="15">
        <v>52.81</v>
      </c>
      <c r="BZ1427" s="15">
        <v>61.83</v>
      </c>
      <c r="CA1427" s="71"/>
      <c r="CD1427" s="71"/>
      <c r="CE1427" s="71"/>
      <c r="CF1427" s="71"/>
      <c r="CG1427" s="71"/>
      <c r="CH1427" s="15">
        <v>63.49</v>
      </c>
      <c r="CI1427" s="71"/>
      <c r="CJ1427" s="15">
        <v>26</v>
      </c>
      <c r="CM1427" s="15">
        <v>46</v>
      </c>
      <c r="CO1427" s="15">
        <v>57</v>
      </c>
      <c r="CP1427" s="15">
        <v>106.36</v>
      </c>
      <c r="CQ1427" s="71"/>
      <c r="CR1427" s="71"/>
      <c r="CS1427" s="75"/>
      <c r="CT1427" s="75"/>
    </row>
    <row r="1428" spans="1:98">
      <c r="A1428" s="71">
        <v>43547</v>
      </c>
      <c r="B1428" s="16">
        <v>106.3</v>
      </c>
      <c r="C1428" s="16">
        <v>105</v>
      </c>
      <c r="D1428" s="71"/>
      <c r="G1428" s="71"/>
      <c r="I1428" s="16">
        <v>82.07</v>
      </c>
      <c r="K1428" s="16">
        <v>83.65</v>
      </c>
      <c r="L1428" s="71"/>
      <c r="M1428" s="71"/>
      <c r="N1428" s="15">
        <v>167.54</v>
      </c>
      <c r="P1428" s="15">
        <v>64.599999999999994</v>
      </c>
      <c r="Q1428" s="15">
        <v>23.36</v>
      </c>
      <c r="R1428" s="71"/>
      <c r="S1428" s="71"/>
      <c r="T1428" s="71"/>
      <c r="U1428" s="71"/>
      <c r="V1428" s="15">
        <v>179</v>
      </c>
      <c r="W1428" s="15">
        <v>120</v>
      </c>
      <c r="X1428" s="71"/>
      <c r="Y1428" s="71"/>
      <c r="Z1428" s="71"/>
      <c r="AA1428" s="71"/>
      <c r="AC1428" s="71"/>
      <c r="AD1428" s="15">
        <v>99</v>
      </c>
      <c r="AF1428" s="15">
        <v>99.24</v>
      </c>
      <c r="BE1428" s="71"/>
      <c r="BF1428" s="71"/>
      <c r="BG1428" s="15">
        <v>63.57</v>
      </c>
      <c r="BH1428" s="15">
        <v>65.66</v>
      </c>
      <c r="BI1428" s="71"/>
      <c r="BM1428" s="15">
        <v>20</v>
      </c>
      <c r="BN1428" s="15">
        <v>25</v>
      </c>
      <c r="BO1428" s="15">
        <v>28.94</v>
      </c>
      <c r="BP1428" s="15">
        <v>105</v>
      </c>
      <c r="BQ1428" s="71"/>
      <c r="BR1428" s="15">
        <v>159</v>
      </c>
      <c r="BT1428" s="15">
        <v>113.71</v>
      </c>
      <c r="BW1428" s="15">
        <v>55</v>
      </c>
      <c r="BX1428" s="15">
        <v>53.69</v>
      </c>
      <c r="BY1428" s="15">
        <v>180</v>
      </c>
      <c r="BZ1428" s="15">
        <v>64</v>
      </c>
      <c r="CA1428" s="71"/>
      <c r="CD1428" s="71"/>
      <c r="CE1428" s="71"/>
      <c r="CF1428" s="71"/>
      <c r="CG1428" s="71"/>
      <c r="CH1428" s="15">
        <v>63.63</v>
      </c>
      <c r="CI1428" s="71"/>
      <c r="CM1428" s="15">
        <v>47.29</v>
      </c>
      <c r="CN1428" s="15">
        <v>52.5</v>
      </c>
      <c r="CP1428" s="15">
        <v>105</v>
      </c>
      <c r="CQ1428" s="71"/>
      <c r="CR1428" s="71"/>
      <c r="CS1428" s="75"/>
      <c r="CT1428" s="75"/>
    </row>
    <row r="1429" spans="1:98">
      <c r="A1429" s="71">
        <v>43554</v>
      </c>
      <c r="B1429" s="16">
        <v>110.22</v>
      </c>
      <c r="C1429" s="16">
        <v>111.47</v>
      </c>
      <c r="D1429" s="71"/>
      <c r="G1429" s="71"/>
      <c r="I1429" s="16">
        <v>86</v>
      </c>
      <c r="K1429" s="16">
        <v>86</v>
      </c>
      <c r="L1429" s="71"/>
      <c r="M1429" s="71"/>
      <c r="N1429" s="15">
        <v>164.48</v>
      </c>
      <c r="O1429" s="15">
        <v>204</v>
      </c>
      <c r="P1429" s="15">
        <v>61.4</v>
      </c>
      <c r="Q1429" s="15">
        <v>23.08</v>
      </c>
      <c r="R1429" s="71"/>
      <c r="S1429" s="71"/>
      <c r="T1429" s="71"/>
      <c r="U1429" s="71"/>
      <c r="V1429" s="15">
        <v>179</v>
      </c>
      <c r="W1429" s="15">
        <v>120</v>
      </c>
      <c r="X1429" s="71"/>
      <c r="Y1429" s="71"/>
      <c r="Z1429" s="71"/>
      <c r="AA1429" s="71"/>
      <c r="AC1429" s="71"/>
      <c r="AD1429" s="15">
        <v>97.82</v>
      </c>
      <c r="AF1429" s="15">
        <v>108.04</v>
      </c>
      <c r="BD1429" s="15">
        <v>192.62</v>
      </c>
      <c r="BE1429" s="71"/>
      <c r="BF1429" s="71"/>
      <c r="BG1429" s="15">
        <v>65</v>
      </c>
      <c r="BH1429" s="15">
        <v>65.61</v>
      </c>
      <c r="BI1429" s="71"/>
      <c r="BM1429" s="15">
        <v>23</v>
      </c>
      <c r="BO1429" s="15">
        <v>26.47</v>
      </c>
      <c r="BP1429" s="15">
        <v>100</v>
      </c>
      <c r="BQ1429" s="71"/>
      <c r="BS1429" s="15">
        <v>157</v>
      </c>
      <c r="BT1429" s="15">
        <v>108</v>
      </c>
      <c r="BW1429" s="15">
        <v>55</v>
      </c>
      <c r="BX1429" s="15">
        <v>51.98</v>
      </c>
      <c r="BZ1429" s="15">
        <v>62</v>
      </c>
      <c r="CA1429" s="71"/>
      <c r="CD1429" s="71"/>
      <c r="CE1429" s="71"/>
      <c r="CF1429" s="71"/>
      <c r="CG1429" s="71"/>
      <c r="CH1429" s="15">
        <v>66.38</v>
      </c>
      <c r="CI1429" s="71"/>
      <c r="CJ1429" s="15">
        <v>27</v>
      </c>
      <c r="CM1429" s="15">
        <v>38.93</v>
      </c>
      <c r="CN1429" s="15">
        <v>59</v>
      </c>
      <c r="CO1429" s="15">
        <v>54</v>
      </c>
      <c r="CP1429" s="15">
        <v>112.72</v>
      </c>
      <c r="CQ1429" s="71"/>
      <c r="CR1429" s="71"/>
      <c r="CS1429" s="75"/>
      <c r="CT1429" s="75"/>
    </row>
    <row r="1430" spans="1:98">
      <c r="A1430" s="71">
        <v>43561</v>
      </c>
      <c r="B1430" s="16">
        <v>109.65</v>
      </c>
      <c r="C1430" s="16">
        <v>110.73</v>
      </c>
      <c r="D1430" s="71"/>
      <c r="G1430" s="71"/>
      <c r="I1430" s="16">
        <v>84</v>
      </c>
      <c r="K1430" s="16">
        <v>82.5</v>
      </c>
      <c r="L1430" s="71"/>
      <c r="M1430" s="71"/>
      <c r="N1430" s="15">
        <v>168.71</v>
      </c>
      <c r="O1430" s="15">
        <v>206.43</v>
      </c>
      <c r="P1430" s="15">
        <v>63.33</v>
      </c>
      <c r="Q1430" s="15">
        <v>22.82</v>
      </c>
      <c r="R1430" s="71"/>
      <c r="S1430" s="71"/>
      <c r="T1430" s="71"/>
      <c r="U1430" s="71"/>
      <c r="V1430" s="15">
        <v>179</v>
      </c>
      <c r="W1430" s="15">
        <v>120</v>
      </c>
      <c r="X1430" s="71"/>
      <c r="Y1430" s="71"/>
      <c r="Z1430" s="71"/>
      <c r="AA1430" s="71"/>
      <c r="AC1430" s="71"/>
      <c r="AE1430" s="15">
        <v>95</v>
      </c>
      <c r="AF1430" s="15">
        <v>103.5</v>
      </c>
      <c r="BD1430" s="15">
        <v>196</v>
      </c>
      <c r="BE1430" s="71"/>
      <c r="BF1430" s="71"/>
      <c r="BH1430" s="15">
        <v>64.44</v>
      </c>
      <c r="BI1430" s="71"/>
      <c r="BO1430" s="15">
        <v>27.23</v>
      </c>
      <c r="BP1430" s="15">
        <v>105</v>
      </c>
      <c r="BQ1430" s="71"/>
      <c r="BR1430" s="15">
        <v>159</v>
      </c>
      <c r="BS1430" s="15">
        <v>159</v>
      </c>
      <c r="BT1430" s="15">
        <v>108</v>
      </c>
      <c r="BV1430" s="15">
        <v>82</v>
      </c>
      <c r="BW1430" s="15">
        <v>55</v>
      </c>
      <c r="BX1430" s="15">
        <v>52.68</v>
      </c>
      <c r="BY1430" s="15">
        <v>180</v>
      </c>
      <c r="BZ1430" s="15">
        <v>61.12</v>
      </c>
      <c r="CA1430" s="71"/>
      <c r="CD1430" s="71"/>
      <c r="CE1430" s="71"/>
      <c r="CF1430" s="71"/>
      <c r="CG1430" s="71"/>
      <c r="CH1430" s="15">
        <v>68.709999999999994</v>
      </c>
      <c r="CI1430" s="71"/>
      <c r="CJ1430" s="15">
        <v>22</v>
      </c>
      <c r="CM1430" s="15">
        <v>49</v>
      </c>
      <c r="CN1430" s="15">
        <v>56</v>
      </c>
      <c r="CO1430" s="15">
        <v>61</v>
      </c>
      <c r="CP1430" s="15">
        <v>109.67</v>
      </c>
      <c r="CQ1430" s="71"/>
      <c r="CR1430" s="71"/>
      <c r="CS1430" s="75"/>
      <c r="CT1430" s="75"/>
    </row>
    <row r="1431" spans="1:98">
      <c r="A1431" s="71">
        <v>43568</v>
      </c>
      <c r="B1431" s="16">
        <v>109.1</v>
      </c>
      <c r="C1431" s="16">
        <v>110.52</v>
      </c>
      <c r="D1431" s="71"/>
      <c r="G1431" s="71"/>
      <c r="I1431" s="16">
        <v>87.24</v>
      </c>
      <c r="K1431" s="16">
        <v>87.24</v>
      </c>
      <c r="L1431" s="71"/>
      <c r="M1431" s="71"/>
      <c r="N1431" s="15">
        <v>166.54</v>
      </c>
      <c r="P1431" s="15">
        <v>61.86</v>
      </c>
      <c r="Q1431" s="15">
        <v>22.95</v>
      </c>
      <c r="R1431" s="71"/>
      <c r="S1431" s="71"/>
      <c r="T1431" s="71"/>
      <c r="U1431" s="71"/>
      <c r="V1431" s="15">
        <v>178.78</v>
      </c>
      <c r="W1431" s="15">
        <v>120</v>
      </c>
      <c r="X1431" s="71"/>
      <c r="Y1431" s="71"/>
      <c r="Z1431" s="71"/>
      <c r="AA1431" s="71"/>
      <c r="AC1431" s="71"/>
      <c r="AD1431" s="15">
        <v>99</v>
      </c>
      <c r="BD1431" s="15">
        <v>195</v>
      </c>
      <c r="BE1431" s="71"/>
      <c r="BF1431" s="71"/>
      <c r="BG1431" s="15">
        <v>65.31</v>
      </c>
      <c r="BH1431" s="15">
        <v>64.540000000000006</v>
      </c>
      <c r="BI1431" s="71"/>
      <c r="BM1431" s="15">
        <v>23.2</v>
      </c>
      <c r="BN1431" s="15">
        <v>30.37</v>
      </c>
      <c r="BO1431" s="15">
        <v>27.56</v>
      </c>
      <c r="BP1431" s="15">
        <v>105</v>
      </c>
      <c r="BQ1431" s="71"/>
      <c r="BS1431" s="15">
        <v>158.5</v>
      </c>
      <c r="BT1431" s="15">
        <v>110.05</v>
      </c>
      <c r="BV1431" s="15">
        <v>76</v>
      </c>
      <c r="BW1431" s="15">
        <v>55</v>
      </c>
      <c r="BX1431" s="15">
        <v>53.68</v>
      </c>
      <c r="BY1431" s="15">
        <v>180</v>
      </c>
      <c r="BZ1431" s="15">
        <v>64</v>
      </c>
      <c r="CA1431" s="71"/>
      <c r="CD1431" s="71"/>
      <c r="CE1431" s="71"/>
      <c r="CF1431" s="71"/>
      <c r="CG1431" s="71"/>
      <c r="CH1431" s="15">
        <v>67.52</v>
      </c>
      <c r="CI1431" s="71"/>
      <c r="CN1431" s="15">
        <v>54.93</v>
      </c>
      <c r="CP1431" s="15">
        <v>118.77</v>
      </c>
      <c r="CQ1431" s="71"/>
      <c r="CR1431" s="71"/>
      <c r="CS1431" s="75"/>
      <c r="CT1431" s="75"/>
    </row>
    <row r="1432" spans="1:98">
      <c r="A1432" s="71">
        <v>43575</v>
      </c>
      <c r="B1432" s="16">
        <v>103.35</v>
      </c>
      <c r="C1432" s="16">
        <v>102.38</v>
      </c>
      <c r="D1432" s="71"/>
      <c r="G1432" s="71"/>
      <c r="I1432" s="16">
        <v>85</v>
      </c>
      <c r="K1432" s="16">
        <v>83.5</v>
      </c>
      <c r="L1432" s="71"/>
      <c r="M1432" s="71"/>
      <c r="N1432" s="15">
        <v>168.71</v>
      </c>
      <c r="O1432" s="15">
        <v>206.33</v>
      </c>
      <c r="P1432" s="15">
        <v>63</v>
      </c>
      <c r="Q1432" s="15">
        <v>24.27</v>
      </c>
      <c r="R1432" s="71"/>
      <c r="S1432" s="71"/>
      <c r="T1432" s="71"/>
      <c r="U1432" s="71"/>
      <c r="V1432" s="15">
        <v>179</v>
      </c>
      <c r="W1432" s="15">
        <v>121.9</v>
      </c>
      <c r="X1432" s="71"/>
      <c r="Y1432" s="71"/>
      <c r="Z1432" s="71"/>
      <c r="AA1432" s="71"/>
      <c r="AC1432" s="71"/>
      <c r="AE1432" s="15">
        <v>90</v>
      </c>
      <c r="AF1432" s="15">
        <v>107.71</v>
      </c>
      <c r="BE1432" s="71"/>
      <c r="BF1432" s="71"/>
      <c r="BG1432" s="15">
        <v>65.55</v>
      </c>
      <c r="BH1432" s="15">
        <v>64.900000000000006</v>
      </c>
      <c r="BI1432" s="71"/>
      <c r="BN1432" s="15">
        <v>30.13</v>
      </c>
      <c r="BO1432" s="15">
        <v>29.14</v>
      </c>
      <c r="BP1432" s="15">
        <v>105</v>
      </c>
      <c r="BQ1432" s="71"/>
      <c r="BS1432" s="15">
        <v>158</v>
      </c>
      <c r="BT1432" s="15">
        <v>113.39</v>
      </c>
      <c r="BV1432" s="15">
        <v>77.86</v>
      </c>
      <c r="BW1432" s="15">
        <v>54</v>
      </c>
      <c r="BX1432" s="15">
        <v>54.66</v>
      </c>
      <c r="BY1432" s="15">
        <v>183.8</v>
      </c>
      <c r="BZ1432" s="15">
        <v>63.78</v>
      </c>
      <c r="CA1432" s="71"/>
      <c r="CD1432" s="71"/>
      <c r="CE1432" s="71"/>
      <c r="CF1432" s="71"/>
      <c r="CG1432" s="71"/>
      <c r="CH1432" s="15">
        <v>67.989999999999995</v>
      </c>
      <c r="CI1432" s="71"/>
      <c r="CJ1432" s="15">
        <v>25.6</v>
      </c>
      <c r="CM1432" s="15">
        <v>47.29</v>
      </c>
      <c r="CN1432" s="15">
        <v>60</v>
      </c>
      <c r="CP1432" s="15">
        <v>120.4</v>
      </c>
      <c r="CQ1432" s="71"/>
      <c r="CR1432" s="71"/>
      <c r="CS1432" s="75"/>
      <c r="CT1432" s="75"/>
    </row>
    <row r="1433" spans="1:98">
      <c r="A1433" s="71">
        <v>43582</v>
      </c>
      <c r="B1433" s="16">
        <v>102.53</v>
      </c>
      <c r="C1433" s="16">
        <v>102.06</v>
      </c>
      <c r="D1433" s="71"/>
      <c r="G1433" s="71"/>
      <c r="I1433" s="16">
        <v>83.5</v>
      </c>
      <c r="K1433" s="16">
        <v>83.5</v>
      </c>
      <c r="L1433" s="71"/>
      <c r="M1433" s="71"/>
      <c r="N1433" s="15">
        <v>170</v>
      </c>
      <c r="O1433" s="15">
        <v>207</v>
      </c>
      <c r="Q1433" s="15">
        <v>24.89</v>
      </c>
      <c r="R1433" s="71"/>
      <c r="S1433" s="71"/>
      <c r="T1433" s="71"/>
      <c r="U1433" s="71"/>
      <c r="V1433" s="15">
        <v>179.25</v>
      </c>
      <c r="W1433" s="15">
        <v>122.52</v>
      </c>
      <c r="X1433" s="71"/>
      <c r="Y1433" s="71"/>
      <c r="Z1433" s="71"/>
      <c r="AA1433" s="71"/>
      <c r="AC1433" s="71"/>
      <c r="BD1433" s="15">
        <v>191.1</v>
      </c>
      <c r="BE1433" s="71"/>
      <c r="BF1433" s="71"/>
      <c r="BG1433" s="15">
        <v>67.680000000000007</v>
      </c>
      <c r="BH1433" s="15">
        <v>65.87</v>
      </c>
      <c r="BI1433" s="71"/>
      <c r="BM1433" s="15">
        <v>24</v>
      </c>
      <c r="BN1433" s="15">
        <v>30.29</v>
      </c>
      <c r="BO1433" s="15">
        <v>28.74</v>
      </c>
      <c r="BQ1433" s="71"/>
      <c r="BR1433" s="15">
        <v>159</v>
      </c>
      <c r="BS1433" s="15">
        <v>155.57</v>
      </c>
      <c r="BT1433" s="15">
        <v>120.64</v>
      </c>
      <c r="BW1433" s="15">
        <v>58.93</v>
      </c>
      <c r="BX1433" s="15">
        <v>59.13</v>
      </c>
      <c r="BZ1433" s="15">
        <v>63.35</v>
      </c>
      <c r="CA1433" s="71"/>
      <c r="CD1433" s="71"/>
      <c r="CE1433" s="71"/>
      <c r="CF1433" s="71"/>
      <c r="CG1433" s="71"/>
      <c r="CH1433" s="15">
        <v>70.180000000000007</v>
      </c>
      <c r="CI1433" s="71"/>
      <c r="CJ1433" s="15">
        <v>25.71</v>
      </c>
      <c r="CM1433" s="15">
        <v>47.75</v>
      </c>
      <c r="CP1433" s="15">
        <v>134.18</v>
      </c>
      <c r="CQ1433" s="71"/>
      <c r="CR1433" s="71"/>
      <c r="CS1433" s="75"/>
      <c r="CT1433" s="75"/>
    </row>
    <row r="1434" spans="1:98">
      <c r="A1434" s="71">
        <v>43589</v>
      </c>
      <c r="B1434" s="16">
        <v>102.62</v>
      </c>
      <c r="C1434" s="16">
        <v>102.59</v>
      </c>
      <c r="D1434" s="71"/>
      <c r="G1434" s="71"/>
      <c r="I1434" s="16">
        <v>83.5</v>
      </c>
      <c r="K1434" s="16">
        <v>83.5</v>
      </c>
      <c r="L1434" s="71"/>
      <c r="M1434" s="71"/>
      <c r="N1434" s="15">
        <v>171.44</v>
      </c>
      <c r="Q1434" s="15">
        <v>24.2</v>
      </c>
      <c r="R1434" s="71"/>
      <c r="S1434" s="71"/>
      <c r="T1434" s="71"/>
      <c r="U1434" s="71"/>
      <c r="V1434" s="15">
        <v>180</v>
      </c>
      <c r="W1434" s="15">
        <v>129.41999999999999</v>
      </c>
      <c r="X1434" s="71"/>
      <c r="Y1434" s="71"/>
      <c r="Z1434" s="71"/>
      <c r="AA1434" s="71"/>
      <c r="AC1434" s="71"/>
      <c r="AD1434" s="15">
        <v>98</v>
      </c>
      <c r="BD1434" s="15">
        <v>195</v>
      </c>
      <c r="BE1434" s="71"/>
      <c r="BF1434" s="71"/>
      <c r="BH1434" s="15">
        <v>70.63</v>
      </c>
      <c r="BI1434" s="71"/>
      <c r="BM1434" s="15">
        <v>24</v>
      </c>
      <c r="BO1434" s="15">
        <v>31.06</v>
      </c>
      <c r="BP1434" s="15">
        <v>106</v>
      </c>
      <c r="BQ1434" s="71"/>
      <c r="BR1434" s="15">
        <v>155</v>
      </c>
      <c r="BT1434" s="15">
        <v>130.47999999999999</v>
      </c>
      <c r="BV1434" s="15">
        <v>81</v>
      </c>
      <c r="BW1434" s="15">
        <v>56</v>
      </c>
      <c r="BX1434" s="15">
        <v>58.78</v>
      </c>
      <c r="BZ1434" s="15">
        <v>63</v>
      </c>
      <c r="CA1434" s="71"/>
      <c r="CD1434" s="71"/>
      <c r="CE1434" s="71"/>
      <c r="CF1434" s="71"/>
      <c r="CG1434" s="71"/>
      <c r="CH1434" s="15">
        <v>71.709999999999994</v>
      </c>
      <c r="CI1434" s="71"/>
      <c r="CM1434" s="15">
        <v>49.67</v>
      </c>
      <c r="CN1434" s="15">
        <v>58.43</v>
      </c>
      <c r="CP1434" s="15">
        <v>139.62</v>
      </c>
      <c r="CQ1434" s="71"/>
      <c r="CR1434" s="71"/>
      <c r="CS1434" s="75"/>
      <c r="CT1434" s="75"/>
    </row>
    <row r="1435" spans="1:98">
      <c r="A1435" s="71">
        <v>43596</v>
      </c>
      <c r="B1435" s="16">
        <v>102.96</v>
      </c>
      <c r="C1435" s="16">
        <v>101.31</v>
      </c>
      <c r="D1435" s="71"/>
      <c r="G1435" s="71"/>
      <c r="I1435" s="16">
        <v>83.02</v>
      </c>
      <c r="K1435" s="16">
        <v>82.97</v>
      </c>
      <c r="L1435" s="71"/>
      <c r="M1435" s="71"/>
      <c r="N1435" s="15">
        <v>167.56</v>
      </c>
      <c r="O1435" s="15">
        <v>205</v>
      </c>
      <c r="P1435" s="15">
        <v>64.25</v>
      </c>
      <c r="Q1435" s="15">
        <v>24.9</v>
      </c>
      <c r="R1435" s="71"/>
      <c r="S1435" s="71"/>
      <c r="T1435" s="71"/>
      <c r="U1435" s="71"/>
      <c r="V1435" s="15">
        <v>179</v>
      </c>
      <c r="W1435" s="15">
        <v>130.80000000000001</v>
      </c>
      <c r="X1435" s="71"/>
      <c r="Y1435" s="71"/>
      <c r="Z1435" s="71"/>
      <c r="AA1435" s="71"/>
      <c r="AC1435" s="71"/>
      <c r="AE1435" s="15">
        <v>99</v>
      </c>
      <c r="AF1435" s="15">
        <v>109.71</v>
      </c>
      <c r="BE1435" s="71"/>
      <c r="BF1435" s="71"/>
      <c r="BG1435" s="15">
        <v>68</v>
      </c>
      <c r="BH1435" s="15">
        <v>72.23</v>
      </c>
      <c r="BI1435" s="71"/>
      <c r="BM1435" s="15">
        <v>24</v>
      </c>
      <c r="BO1435" s="15">
        <v>30.43</v>
      </c>
      <c r="BQ1435" s="71"/>
      <c r="BS1435" s="15">
        <v>155</v>
      </c>
      <c r="BT1435" s="15">
        <v>134</v>
      </c>
      <c r="BX1435" s="15">
        <v>58.31</v>
      </c>
      <c r="BZ1435" s="15">
        <v>64.42</v>
      </c>
      <c r="CA1435" s="71"/>
      <c r="CD1435" s="71"/>
      <c r="CE1435" s="71"/>
      <c r="CF1435" s="71"/>
      <c r="CG1435" s="71"/>
      <c r="CH1435" s="15">
        <v>73.36</v>
      </c>
      <c r="CI1435" s="71"/>
      <c r="CJ1435" s="15">
        <v>25.75</v>
      </c>
      <c r="CM1435" s="15">
        <v>49.67</v>
      </c>
      <c r="CN1435" s="15">
        <v>61</v>
      </c>
      <c r="CP1435" s="15">
        <v>139.80000000000001</v>
      </c>
      <c r="CQ1435" s="71"/>
      <c r="CR1435" s="71"/>
      <c r="CS1435" s="75"/>
      <c r="CT1435" s="75"/>
    </row>
    <row r="1436" spans="1:98">
      <c r="A1436" s="71">
        <v>43603</v>
      </c>
      <c r="B1436" s="16">
        <v>102.83</v>
      </c>
      <c r="C1436" s="16">
        <v>100.98</v>
      </c>
      <c r="D1436" s="71"/>
      <c r="G1436" s="71"/>
      <c r="I1436" s="16">
        <v>86.65</v>
      </c>
      <c r="K1436" s="16">
        <v>86.51</v>
      </c>
      <c r="L1436" s="71"/>
      <c r="M1436" s="71"/>
      <c r="N1436" s="15">
        <v>170.75</v>
      </c>
      <c r="O1436" s="15">
        <v>205.8</v>
      </c>
      <c r="P1436" s="15">
        <v>65</v>
      </c>
      <c r="Q1436" s="15">
        <v>25.51</v>
      </c>
      <c r="R1436" s="71"/>
      <c r="S1436" s="71"/>
      <c r="T1436" s="71"/>
      <c r="U1436" s="71"/>
      <c r="V1436" s="15">
        <v>179</v>
      </c>
      <c r="W1436" s="15">
        <v>140.87</v>
      </c>
      <c r="X1436" s="71"/>
      <c r="Y1436" s="71"/>
      <c r="Z1436" s="71"/>
      <c r="AA1436" s="71"/>
      <c r="AC1436" s="71"/>
      <c r="AE1436" s="15">
        <v>102</v>
      </c>
      <c r="AF1436" s="15">
        <v>105.07</v>
      </c>
      <c r="BE1436" s="71"/>
      <c r="BF1436" s="71"/>
      <c r="BG1436" s="15">
        <v>70</v>
      </c>
      <c r="BH1436" s="15">
        <v>75.849999999999994</v>
      </c>
      <c r="BI1436" s="71"/>
      <c r="BM1436" s="15">
        <v>27</v>
      </c>
      <c r="BN1436" s="15">
        <v>29.18</v>
      </c>
      <c r="BO1436" s="15">
        <v>32.29</v>
      </c>
      <c r="BQ1436" s="71"/>
      <c r="BT1436" s="15">
        <v>140</v>
      </c>
      <c r="BV1436" s="15">
        <v>86.67</v>
      </c>
      <c r="BW1436" s="15">
        <v>59.42</v>
      </c>
      <c r="BX1436" s="15">
        <v>63.97</v>
      </c>
      <c r="BY1436" s="15">
        <v>184.31</v>
      </c>
      <c r="BZ1436" s="15">
        <v>77.38</v>
      </c>
      <c r="CA1436" s="71"/>
      <c r="CD1436" s="71"/>
      <c r="CE1436" s="71"/>
      <c r="CF1436" s="71"/>
      <c r="CG1436" s="71"/>
      <c r="CH1436" s="15">
        <v>80</v>
      </c>
      <c r="CI1436" s="71"/>
      <c r="CJ1436" s="15">
        <v>25.82</v>
      </c>
      <c r="CM1436" s="15">
        <v>50.25</v>
      </c>
      <c r="CN1436" s="15">
        <v>65</v>
      </c>
      <c r="CP1436" s="15">
        <v>153.36000000000001</v>
      </c>
      <c r="CQ1436" s="71"/>
      <c r="CR1436" s="71"/>
      <c r="CS1436" s="75"/>
      <c r="CT1436" s="75"/>
    </row>
    <row r="1437" spans="1:98">
      <c r="A1437" s="71">
        <v>43610</v>
      </c>
      <c r="B1437" s="16">
        <v>102.96</v>
      </c>
      <c r="C1437" s="16">
        <v>101.31</v>
      </c>
      <c r="D1437" s="71"/>
      <c r="G1437" s="71"/>
      <c r="I1437" s="16">
        <v>86</v>
      </c>
      <c r="K1437" s="16">
        <v>86</v>
      </c>
      <c r="L1437" s="71"/>
      <c r="M1437" s="71"/>
      <c r="N1437" s="15">
        <v>168.25</v>
      </c>
      <c r="O1437" s="15">
        <v>206</v>
      </c>
      <c r="P1437" s="15">
        <v>71.33</v>
      </c>
      <c r="Q1437" s="15">
        <v>24.58</v>
      </c>
      <c r="R1437" s="71"/>
      <c r="S1437" s="71"/>
      <c r="T1437" s="71"/>
      <c r="U1437" s="71"/>
      <c r="V1437" s="15">
        <v>179</v>
      </c>
      <c r="W1437" s="15">
        <v>146.71</v>
      </c>
      <c r="X1437" s="71"/>
      <c r="Y1437" s="71"/>
      <c r="Z1437" s="71"/>
      <c r="AA1437" s="71"/>
      <c r="AC1437" s="71"/>
      <c r="AD1437" s="15">
        <v>100</v>
      </c>
      <c r="BE1437" s="71"/>
      <c r="BF1437" s="71"/>
      <c r="BG1437" s="15">
        <v>76.239999999999995</v>
      </c>
      <c r="BH1437" s="15">
        <v>76.62</v>
      </c>
      <c r="BI1437" s="71"/>
      <c r="BN1437" s="15">
        <v>31.11</v>
      </c>
      <c r="BO1437" s="15">
        <v>34.909999999999997</v>
      </c>
      <c r="BQ1437" s="71"/>
      <c r="BT1437" s="15">
        <v>147.24</v>
      </c>
      <c r="BV1437" s="15">
        <v>89</v>
      </c>
      <c r="BW1437" s="15">
        <v>65.7</v>
      </c>
      <c r="BX1437" s="15">
        <v>67.16</v>
      </c>
      <c r="BY1437" s="15">
        <v>181.43</v>
      </c>
      <c r="BZ1437" s="15">
        <v>64.73</v>
      </c>
      <c r="CA1437" s="71"/>
      <c r="CD1437" s="71"/>
      <c r="CE1437" s="71"/>
      <c r="CF1437" s="71"/>
      <c r="CG1437" s="71"/>
      <c r="CH1437" s="15">
        <v>73.209999999999994</v>
      </c>
      <c r="CI1437" s="71"/>
      <c r="CJ1437" s="15">
        <v>29</v>
      </c>
      <c r="CO1437" s="15">
        <v>64.680000000000007</v>
      </c>
      <c r="CQ1437" s="71"/>
      <c r="CR1437" s="71"/>
      <c r="CS1437" s="75"/>
      <c r="CT1437" s="75"/>
    </row>
    <row r="1438" spans="1:98">
      <c r="A1438" s="71">
        <v>43617</v>
      </c>
      <c r="B1438" s="16">
        <v>103.12</v>
      </c>
      <c r="C1438" s="16">
        <v>101.44</v>
      </c>
      <c r="D1438" s="71"/>
      <c r="G1438" s="71"/>
      <c r="I1438" s="16">
        <v>86</v>
      </c>
      <c r="K1438" s="16">
        <v>86</v>
      </c>
      <c r="L1438" s="71"/>
      <c r="M1438" s="71"/>
      <c r="N1438" s="15">
        <v>173.8</v>
      </c>
      <c r="O1438" s="15">
        <v>207</v>
      </c>
      <c r="P1438" s="15">
        <v>68</v>
      </c>
      <c r="Q1438" s="15">
        <v>25.7</v>
      </c>
      <c r="R1438" s="71"/>
      <c r="S1438" s="71"/>
      <c r="T1438" s="71"/>
      <c r="U1438" s="71"/>
      <c r="V1438" s="15">
        <v>179</v>
      </c>
      <c r="W1438" s="15">
        <v>144.4</v>
      </c>
      <c r="X1438" s="71"/>
      <c r="Y1438" s="71"/>
      <c r="Z1438" s="71"/>
      <c r="AA1438" s="71"/>
      <c r="AC1438" s="71"/>
      <c r="BE1438" s="71"/>
      <c r="BF1438" s="71"/>
      <c r="BH1438" s="15">
        <v>80.900000000000006</v>
      </c>
      <c r="BI1438" s="71"/>
      <c r="BM1438" s="15">
        <v>24</v>
      </c>
      <c r="BO1438" s="15">
        <v>35.200000000000003</v>
      </c>
      <c r="BP1438" s="15">
        <v>107</v>
      </c>
      <c r="BQ1438" s="71"/>
      <c r="BS1438" s="15">
        <v>159</v>
      </c>
      <c r="BT1438" s="15">
        <v>153</v>
      </c>
      <c r="BV1438" s="15">
        <v>91</v>
      </c>
      <c r="BX1438" s="15">
        <v>68.2</v>
      </c>
      <c r="BY1438" s="15">
        <v>184.1</v>
      </c>
      <c r="CA1438" s="71"/>
      <c r="CD1438" s="71"/>
      <c r="CE1438" s="71"/>
      <c r="CF1438" s="71"/>
      <c r="CG1438" s="71"/>
      <c r="CI1438" s="71"/>
      <c r="CJ1438" s="15">
        <v>25</v>
      </c>
      <c r="CM1438" s="15">
        <v>57</v>
      </c>
      <c r="CN1438" s="15">
        <v>65</v>
      </c>
      <c r="CO1438" s="15">
        <v>64</v>
      </c>
      <c r="CP1438" s="15">
        <v>155</v>
      </c>
      <c r="CQ1438" s="71"/>
      <c r="CR1438" s="71"/>
      <c r="CS1438" s="75"/>
      <c r="CT1438" s="75"/>
    </row>
    <row r="1439" spans="1:98">
      <c r="A1439" s="71">
        <v>43624</v>
      </c>
      <c r="B1439" s="16">
        <v>103.48</v>
      </c>
      <c r="C1439" s="16">
        <v>101.6</v>
      </c>
      <c r="D1439" s="71"/>
      <c r="G1439" s="71"/>
      <c r="I1439" s="16">
        <v>87.5</v>
      </c>
      <c r="K1439" s="16">
        <v>86.4</v>
      </c>
      <c r="L1439" s="71"/>
      <c r="M1439" s="71"/>
      <c r="N1439" s="15">
        <v>174</v>
      </c>
      <c r="O1439" s="15">
        <v>206.5</v>
      </c>
      <c r="P1439" s="15">
        <v>70.8</v>
      </c>
      <c r="Q1439" s="15">
        <v>25</v>
      </c>
      <c r="R1439" s="71"/>
      <c r="S1439" s="71"/>
      <c r="T1439" s="71"/>
      <c r="U1439" s="71"/>
      <c r="V1439" s="15">
        <v>179</v>
      </c>
      <c r="W1439" s="15">
        <v>146.46</v>
      </c>
      <c r="X1439" s="71"/>
      <c r="Y1439" s="71"/>
      <c r="Z1439" s="71"/>
      <c r="AA1439" s="71"/>
      <c r="AC1439" s="71"/>
      <c r="AD1439" s="15">
        <v>100</v>
      </c>
      <c r="AE1439" s="15">
        <v>97.13</v>
      </c>
      <c r="AF1439" s="15">
        <v>109</v>
      </c>
      <c r="BE1439" s="71"/>
      <c r="BF1439" s="71"/>
      <c r="BG1439" s="15">
        <v>74.83</v>
      </c>
      <c r="BH1439" s="15">
        <v>83.2</v>
      </c>
      <c r="BI1439" s="71"/>
      <c r="BN1439" s="15">
        <v>31</v>
      </c>
      <c r="BO1439" s="15">
        <v>38.159999999999997</v>
      </c>
      <c r="BP1439" s="15">
        <v>107</v>
      </c>
      <c r="BQ1439" s="71"/>
      <c r="BT1439" s="15">
        <v>153.44999999999999</v>
      </c>
      <c r="BV1439" s="15">
        <v>92</v>
      </c>
      <c r="BW1439" s="15">
        <v>61.59</v>
      </c>
      <c r="BX1439" s="15">
        <v>69.489999999999995</v>
      </c>
      <c r="BY1439" s="15">
        <v>182</v>
      </c>
      <c r="BZ1439" s="15">
        <v>63.8</v>
      </c>
      <c r="CA1439" s="71"/>
      <c r="CD1439" s="71"/>
      <c r="CE1439" s="71"/>
      <c r="CF1439" s="71"/>
      <c r="CG1439" s="71"/>
      <c r="CI1439" s="71"/>
      <c r="CP1439" s="15">
        <v>153</v>
      </c>
      <c r="CQ1439" s="71"/>
      <c r="CR1439" s="71"/>
      <c r="CS1439" s="75"/>
      <c r="CT1439" s="75"/>
    </row>
    <row r="1440" spans="1:98">
      <c r="A1440" s="71">
        <v>43631</v>
      </c>
      <c r="B1440" s="16">
        <v>104.3</v>
      </c>
      <c r="C1440" s="16">
        <v>101.92</v>
      </c>
      <c r="D1440" s="71"/>
      <c r="G1440" s="71"/>
      <c r="I1440" s="16">
        <v>87</v>
      </c>
      <c r="K1440" s="16">
        <v>82</v>
      </c>
      <c r="L1440" s="71"/>
      <c r="M1440" s="71"/>
      <c r="N1440" s="15">
        <v>174.78</v>
      </c>
      <c r="O1440" s="15">
        <v>207.29</v>
      </c>
      <c r="P1440" s="15">
        <v>71.19</v>
      </c>
      <c r="Q1440" s="15">
        <v>25</v>
      </c>
      <c r="R1440" s="71"/>
      <c r="S1440" s="71"/>
      <c r="T1440" s="71"/>
      <c r="U1440" s="71"/>
      <c r="V1440" s="15">
        <v>179</v>
      </c>
      <c r="W1440" s="15">
        <v>148.93</v>
      </c>
      <c r="X1440" s="71"/>
      <c r="Y1440" s="71"/>
      <c r="Z1440" s="71"/>
      <c r="AA1440" s="71"/>
      <c r="AC1440" s="71"/>
      <c r="AE1440" s="15">
        <v>95.67</v>
      </c>
      <c r="AF1440" s="15">
        <v>108.91</v>
      </c>
      <c r="BE1440" s="71"/>
      <c r="BF1440" s="71"/>
      <c r="BG1440" s="15">
        <v>74.290000000000006</v>
      </c>
      <c r="BH1440" s="15">
        <v>82.64</v>
      </c>
      <c r="BI1440" s="71"/>
      <c r="BM1440" s="15">
        <v>24</v>
      </c>
      <c r="BN1440" s="15">
        <v>31</v>
      </c>
      <c r="BO1440" s="15">
        <v>37.25</v>
      </c>
      <c r="BQ1440" s="71"/>
      <c r="BT1440" s="15">
        <v>154.33000000000001</v>
      </c>
      <c r="BW1440" s="15">
        <v>62.4</v>
      </c>
      <c r="BX1440" s="15">
        <v>68.48</v>
      </c>
      <c r="BZ1440" s="15">
        <v>64</v>
      </c>
      <c r="CA1440" s="71"/>
      <c r="CD1440" s="71"/>
      <c r="CE1440" s="71"/>
      <c r="CF1440" s="71"/>
      <c r="CG1440" s="71"/>
      <c r="CI1440" s="71"/>
      <c r="CP1440" s="15">
        <v>154.5</v>
      </c>
      <c r="CQ1440" s="71"/>
      <c r="CR1440" s="71"/>
      <c r="CS1440" s="75"/>
      <c r="CT1440" s="75"/>
    </row>
    <row r="1441" spans="1:98">
      <c r="A1441" s="71">
        <v>43638</v>
      </c>
      <c r="B1441" s="16">
        <v>104.83</v>
      </c>
      <c r="C1441" s="16">
        <v>103.03</v>
      </c>
      <c r="D1441" s="71"/>
      <c r="G1441" s="71"/>
      <c r="I1441" s="16">
        <v>88.23</v>
      </c>
      <c r="K1441" s="16">
        <v>86.5</v>
      </c>
      <c r="L1441" s="71"/>
      <c r="M1441" s="71"/>
      <c r="N1441" s="15">
        <v>156.83000000000001</v>
      </c>
      <c r="O1441" s="15">
        <v>208.02</v>
      </c>
      <c r="P1441" s="15">
        <v>71</v>
      </c>
      <c r="Q1441" s="15">
        <v>24.72</v>
      </c>
      <c r="R1441" s="71"/>
      <c r="S1441" s="71"/>
      <c r="T1441" s="71"/>
      <c r="U1441" s="71"/>
      <c r="V1441" s="15">
        <v>178.25</v>
      </c>
      <c r="W1441" s="15">
        <v>152.16999999999999</v>
      </c>
      <c r="X1441" s="71"/>
      <c r="Y1441" s="71"/>
      <c r="Z1441" s="71"/>
      <c r="AA1441" s="71"/>
      <c r="AC1441" s="71"/>
      <c r="BD1441" s="15">
        <v>197</v>
      </c>
      <c r="BE1441" s="71"/>
      <c r="BF1441" s="71"/>
      <c r="BG1441" s="15">
        <v>75</v>
      </c>
      <c r="BH1441" s="15">
        <v>83.18</v>
      </c>
      <c r="BI1441" s="71"/>
      <c r="BM1441" s="15">
        <v>22.14</v>
      </c>
      <c r="BN1441" s="15">
        <v>32</v>
      </c>
      <c r="BO1441" s="15">
        <v>38.479999999999997</v>
      </c>
      <c r="BP1441" s="15">
        <v>110</v>
      </c>
      <c r="BQ1441" s="71"/>
      <c r="BR1441" s="15">
        <v>165</v>
      </c>
      <c r="BT1441" s="15">
        <v>155</v>
      </c>
      <c r="BW1441" s="15">
        <v>64</v>
      </c>
      <c r="BX1441" s="15">
        <v>69.14</v>
      </c>
      <c r="CA1441" s="71"/>
      <c r="CD1441" s="71"/>
      <c r="CE1441" s="71"/>
      <c r="CF1441" s="71"/>
      <c r="CG1441" s="71"/>
      <c r="CH1441" s="15">
        <v>83.21</v>
      </c>
      <c r="CI1441" s="71"/>
      <c r="CJ1441" s="15">
        <v>25.6</v>
      </c>
      <c r="CM1441" s="15">
        <v>53</v>
      </c>
      <c r="CP1441" s="15">
        <v>162.94999999999999</v>
      </c>
      <c r="CQ1441" s="71"/>
      <c r="CR1441" s="71"/>
      <c r="CS1441" s="75"/>
      <c r="CT1441" s="75"/>
    </row>
    <row r="1442" spans="1:98">
      <c r="A1442" s="71">
        <v>43645</v>
      </c>
      <c r="B1442" s="16">
        <v>105.45</v>
      </c>
      <c r="C1442" s="16">
        <v>103.92</v>
      </c>
      <c r="D1442" s="71"/>
      <c r="G1442" s="71"/>
      <c r="I1442" s="16">
        <v>90.78</v>
      </c>
      <c r="K1442" s="16">
        <v>83</v>
      </c>
      <c r="L1442" s="71"/>
      <c r="M1442" s="71"/>
      <c r="N1442" s="15">
        <v>170.9</v>
      </c>
      <c r="O1442" s="15">
        <v>207</v>
      </c>
      <c r="P1442" s="15">
        <v>71</v>
      </c>
      <c r="Q1442" s="15">
        <v>25.08</v>
      </c>
      <c r="R1442" s="71"/>
      <c r="S1442" s="71"/>
      <c r="T1442" s="71"/>
      <c r="U1442" s="71"/>
      <c r="V1442" s="15">
        <v>178.67</v>
      </c>
      <c r="W1442" s="15">
        <v>155.86000000000001</v>
      </c>
      <c r="X1442" s="71"/>
      <c r="Y1442" s="71"/>
      <c r="Z1442" s="71"/>
      <c r="AA1442" s="71"/>
      <c r="AC1442" s="71"/>
      <c r="BE1442" s="71"/>
      <c r="BF1442" s="71"/>
      <c r="BG1442" s="15">
        <v>78</v>
      </c>
      <c r="BH1442" s="15">
        <v>84.33</v>
      </c>
      <c r="BI1442" s="71"/>
      <c r="BN1442" s="15">
        <v>33.9</v>
      </c>
      <c r="BO1442" s="15">
        <v>40.67</v>
      </c>
      <c r="BQ1442" s="71"/>
      <c r="BR1442" s="15">
        <v>159</v>
      </c>
      <c r="BT1442" s="15">
        <v>155</v>
      </c>
      <c r="BV1442" s="15">
        <v>104</v>
      </c>
      <c r="BW1442" s="15">
        <v>65</v>
      </c>
      <c r="BX1442" s="15">
        <v>68.77</v>
      </c>
      <c r="BY1442" s="15">
        <v>185.5</v>
      </c>
      <c r="BZ1442" s="15">
        <v>65.36</v>
      </c>
      <c r="CA1442" s="71"/>
      <c r="CD1442" s="71"/>
      <c r="CE1442" s="71"/>
      <c r="CF1442" s="71"/>
      <c r="CG1442" s="71"/>
      <c r="CH1442" s="15">
        <v>83.92</v>
      </c>
      <c r="CI1442" s="71"/>
      <c r="CN1442" s="15">
        <v>67</v>
      </c>
      <c r="CP1442" s="15">
        <v>153</v>
      </c>
      <c r="CQ1442" s="71"/>
      <c r="CR1442" s="71"/>
      <c r="CS1442" s="75"/>
      <c r="CT1442" s="75"/>
    </row>
    <row r="1443" spans="1:98">
      <c r="A1443" s="71">
        <v>43652</v>
      </c>
      <c r="B1443" s="16">
        <v>105.48</v>
      </c>
      <c r="C1443" s="16">
        <v>104.01</v>
      </c>
      <c r="D1443" s="71"/>
      <c r="G1443" s="71"/>
      <c r="I1443" s="16">
        <v>87</v>
      </c>
      <c r="K1443" s="16">
        <v>85</v>
      </c>
      <c r="L1443" s="71"/>
      <c r="M1443" s="71"/>
      <c r="N1443" s="15">
        <v>169.5</v>
      </c>
      <c r="O1443" s="15">
        <v>207</v>
      </c>
      <c r="Q1443" s="15">
        <v>25</v>
      </c>
      <c r="R1443" s="71"/>
      <c r="S1443" s="71"/>
      <c r="T1443" s="71"/>
      <c r="U1443" s="71"/>
      <c r="V1443" s="15">
        <v>179</v>
      </c>
      <c r="W1443" s="15">
        <v>153</v>
      </c>
      <c r="X1443" s="71"/>
      <c r="Y1443" s="71"/>
      <c r="Z1443" s="71"/>
      <c r="AA1443" s="71"/>
      <c r="AC1443" s="71"/>
      <c r="BE1443" s="71"/>
      <c r="BF1443" s="71"/>
      <c r="BH1443" s="15">
        <v>84.04</v>
      </c>
      <c r="BI1443" s="71"/>
      <c r="BO1443" s="15">
        <v>40.06</v>
      </c>
      <c r="BP1443" s="15">
        <v>115</v>
      </c>
      <c r="BQ1443" s="71"/>
      <c r="BR1443" s="15">
        <v>159</v>
      </c>
      <c r="BS1443" s="15">
        <v>154</v>
      </c>
      <c r="BX1443" s="15">
        <v>68.19</v>
      </c>
      <c r="BZ1443" s="15">
        <v>64.599999999999994</v>
      </c>
      <c r="CA1443" s="71"/>
      <c r="CD1443" s="71"/>
      <c r="CE1443" s="71"/>
      <c r="CF1443" s="71"/>
      <c r="CG1443" s="71"/>
      <c r="CH1443" s="15">
        <v>83</v>
      </c>
      <c r="CI1443" s="71"/>
      <c r="CJ1443" s="15">
        <v>22.5</v>
      </c>
      <c r="CM1443" s="15">
        <v>54</v>
      </c>
      <c r="CN1443" s="15">
        <v>67.510000000000005</v>
      </c>
      <c r="CP1443" s="15">
        <v>153</v>
      </c>
      <c r="CQ1443" s="71"/>
      <c r="CR1443" s="71"/>
      <c r="CS1443" s="75"/>
      <c r="CT1443" s="75"/>
    </row>
    <row r="1444" spans="1:98">
      <c r="A1444" s="71">
        <v>43659</v>
      </c>
      <c r="B1444" s="16">
        <v>105.22</v>
      </c>
      <c r="C1444" s="16">
        <v>103.76</v>
      </c>
      <c r="D1444" s="71"/>
      <c r="G1444" s="71"/>
      <c r="I1444" s="16">
        <v>87.6</v>
      </c>
      <c r="K1444" s="16">
        <v>89.09</v>
      </c>
      <c r="L1444" s="71"/>
      <c r="M1444" s="71"/>
      <c r="N1444" s="15">
        <v>174.5</v>
      </c>
      <c r="O1444" s="15">
        <v>206.67</v>
      </c>
      <c r="P1444" s="15">
        <v>71</v>
      </c>
      <c r="Q1444" s="15">
        <v>24.47</v>
      </c>
      <c r="R1444" s="71"/>
      <c r="S1444" s="71"/>
      <c r="T1444" s="71"/>
      <c r="U1444" s="71"/>
      <c r="V1444" s="15">
        <v>178.95</v>
      </c>
      <c r="W1444" s="15">
        <v>153</v>
      </c>
      <c r="X1444" s="71"/>
      <c r="Y1444" s="71"/>
      <c r="Z1444" s="71"/>
      <c r="AA1444" s="71"/>
      <c r="AC1444" s="71"/>
      <c r="AD1444" s="15">
        <v>79</v>
      </c>
      <c r="AE1444" s="15">
        <v>95.38</v>
      </c>
      <c r="AF1444" s="15">
        <v>111</v>
      </c>
      <c r="BE1444" s="71"/>
      <c r="BF1444" s="71"/>
      <c r="BG1444" s="15">
        <v>80</v>
      </c>
      <c r="BH1444" s="15">
        <v>81</v>
      </c>
      <c r="BI1444" s="71"/>
      <c r="BN1444" s="15">
        <v>32</v>
      </c>
      <c r="BO1444" s="15">
        <v>36.54</v>
      </c>
      <c r="BP1444" s="15">
        <v>111</v>
      </c>
      <c r="BQ1444" s="71"/>
      <c r="BR1444" s="15">
        <v>159</v>
      </c>
      <c r="BS1444" s="15">
        <v>158</v>
      </c>
      <c r="BW1444" s="15">
        <v>64.69</v>
      </c>
      <c r="BX1444" s="15">
        <v>67.650000000000006</v>
      </c>
      <c r="BZ1444" s="15">
        <v>64.41</v>
      </c>
      <c r="CA1444" s="71"/>
      <c r="CD1444" s="71"/>
      <c r="CE1444" s="71"/>
      <c r="CF1444" s="71"/>
      <c r="CG1444" s="71"/>
      <c r="CH1444" s="15">
        <v>75.83</v>
      </c>
      <c r="CI1444" s="71"/>
      <c r="CM1444" s="15">
        <v>49</v>
      </c>
      <c r="CQ1444" s="71"/>
      <c r="CR1444" s="71"/>
      <c r="CS1444" s="75"/>
      <c r="CT1444" s="75"/>
    </row>
    <row r="1445" spans="1:98">
      <c r="A1445" s="71">
        <v>43666</v>
      </c>
      <c r="B1445" s="16">
        <v>105.44</v>
      </c>
      <c r="C1445" s="16">
        <v>103.95</v>
      </c>
      <c r="D1445" s="71"/>
      <c r="G1445" s="71"/>
      <c r="I1445" s="16">
        <v>88</v>
      </c>
      <c r="K1445" s="16">
        <v>87.5</v>
      </c>
      <c r="L1445" s="71"/>
      <c r="M1445" s="71"/>
      <c r="N1445" s="15">
        <v>167.83</v>
      </c>
      <c r="O1445" s="15">
        <v>205</v>
      </c>
      <c r="P1445" s="15">
        <v>72</v>
      </c>
      <c r="Q1445" s="15">
        <v>25</v>
      </c>
      <c r="R1445" s="71"/>
      <c r="S1445" s="71"/>
      <c r="T1445" s="71"/>
      <c r="U1445" s="71"/>
      <c r="V1445" s="15">
        <v>179</v>
      </c>
      <c r="W1445" s="15">
        <v>152.56</v>
      </c>
      <c r="X1445" s="71"/>
      <c r="Y1445" s="71"/>
      <c r="Z1445" s="71"/>
      <c r="AA1445" s="71"/>
      <c r="AC1445" s="71"/>
      <c r="AF1445" s="15">
        <v>113</v>
      </c>
      <c r="BD1445" s="15">
        <v>191</v>
      </c>
      <c r="BE1445" s="71"/>
      <c r="BF1445" s="71"/>
      <c r="BH1445" s="15">
        <v>76.67</v>
      </c>
      <c r="BI1445" s="71"/>
      <c r="BN1445" s="15">
        <v>32.65</v>
      </c>
      <c r="BO1445" s="15">
        <v>35.78</v>
      </c>
      <c r="BP1445" s="15">
        <v>114.5</v>
      </c>
      <c r="BQ1445" s="71"/>
      <c r="BT1445" s="15">
        <v>153.4</v>
      </c>
      <c r="BW1445" s="15">
        <v>64.260000000000005</v>
      </c>
      <c r="BX1445" s="15">
        <v>63.93</v>
      </c>
      <c r="BY1445" s="15">
        <v>182</v>
      </c>
      <c r="BZ1445" s="15">
        <v>63.75</v>
      </c>
      <c r="CA1445" s="71"/>
      <c r="CD1445" s="71"/>
      <c r="CE1445" s="71"/>
      <c r="CF1445" s="71"/>
      <c r="CG1445" s="71"/>
      <c r="CH1445" s="15">
        <v>71.5</v>
      </c>
      <c r="CI1445" s="71"/>
      <c r="CJ1445" s="15">
        <v>24</v>
      </c>
      <c r="CM1445" s="15">
        <v>56</v>
      </c>
      <c r="CQ1445" s="71"/>
      <c r="CR1445" s="71"/>
      <c r="CS1445" s="75"/>
      <c r="CT1445" s="75"/>
    </row>
    <row r="1446" spans="1:98">
      <c r="A1446" s="71">
        <v>43673</v>
      </c>
      <c r="B1446" s="16">
        <v>105.88</v>
      </c>
      <c r="C1446" s="16">
        <v>104.43</v>
      </c>
      <c r="D1446" s="71"/>
      <c r="G1446" s="71"/>
      <c r="I1446" s="16">
        <v>90</v>
      </c>
      <c r="K1446" s="16">
        <v>88.3</v>
      </c>
      <c r="L1446" s="71"/>
      <c r="M1446" s="71"/>
      <c r="N1446" s="15">
        <v>169.44</v>
      </c>
      <c r="O1446" s="15">
        <v>206.6</v>
      </c>
      <c r="P1446" s="15">
        <v>71.64</v>
      </c>
      <c r="Q1446" s="15">
        <v>24.45</v>
      </c>
      <c r="R1446" s="71"/>
      <c r="S1446" s="71"/>
      <c r="T1446" s="71"/>
      <c r="U1446" s="71"/>
      <c r="V1446" s="15">
        <v>179</v>
      </c>
      <c r="W1446" s="15">
        <v>156</v>
      </c>
      <c r="X1446" s="71"/>
      <c r="Y1446" s="71"/>
      <c r="Z1446" s="71"/>
      <c r="AA1446" s="71"/>
      <c r="AC1446" s="71"/>
      <c r="BE1446" s="71"/>
      <c r="BF1446" s="71"/>
      <c r="BH1446" s="15">
        <v>76</v>
      </c>
      <c r="BI1446" s="71"/>
      <c r="BM1446" s="15">
        <v>25</v>
      </c>
      <c r="BO1446" s="15">
        <v>33.630000000000003</v>
      </c>
      <c r="BQ1446" s="71"/>
      <c r="BT1446" s="15">
        <v>157</v>
      </c>
      <c r="BW1446" s="15">
        <v>65</v>
      </c>
      <c r="BX1446" s="15">
        <v>63.7</v>
      </c>
      <c r="BZ1446" s="15">
        <v>64</v>
      </c>
      <c r="CA1446" s="71"/>
      <c r="CD1446" s="71"/>
      <c r="CE1446" s="71"/>
      <c r="CF1446" s="71"/>
      <c r="CG1446" s="71"/>
      <c r="CH1446" s="15">
        <v>74.33</v>
      </c>
      <c r="CI1446" s="71"/>
      <c r="CJ1446" s="15">
        <v>24</v>
      </c>
      <c r="CN1446" s="15">
        <v>59</v>
      </c>
      <c r="CQ1446" s="71"/>
      <c r="CR1446" s="71"/>
      <c r="CS1446" s="75"/>
      <c r="CT1446" s="75"/>
    </row>
    <row r="1447" spans="1:98">
      <c r="A1447" s="71">
        <v>43680</v>
      </c>
      <c r="B1447" s="16">
        <v>107</v>
      </c>
      <c r="C1447" s="16">
        <v>106.08</v>
      </c>
      <c r="D1447" s="71"/>
      <c r="G1447" s="71"/>
      <c r="I1447" s="16">
        <v>93</v>
      </c>
      <c r="K1447" s="16">
        <v>90.04</v>
      </c>
      <c r="L1447" s="71"/>
      <c r="M1447" s="71"/>
      <c r="N1447" s="15">
        <v>168.7</v>
      </c>
      <c r="O1447" s="15">
        <v>207.17</v>
      </c>
      <c r="P1447" s="15">
        <v>71.5</v>
      </c>
      <c r="Q1447" s="15">
        <v>24.58</v>
      </c>
      <c r="R1447" s="71"/>
      <c r="S1447" s="71"/>
      <c r="T1447" s="71"/>
      <c r="U1447" s="71"/>
      <c r="V1447" s="15">
        <v>179</v>
      </c>
      <c r="W1447" s="15">
        <v>155</v>
      </c>
      <c r="X1447" s="71"/>
      <c r="Y1447" s="71"/>
      <c r="Z1447" s="71"/>
      <c r="AA1447" s="71"/>
      <c r="AC1447" s="71"/>
      <c r="AD1447" s="15">
        <v>103.59</v>
      </c>
      <c r="AE1447" s="15">
        <v>110</v>
      </c>
      <c r="AF1447" s="15">
        <v>108</v>
      </c>
      <c r="BD1447" s="15">
        <v>175.06</v>
      </c>
      <c r="BE1447" s="71"/>
      <c r="BF1447" s="71"/>
      <c r="BG1447" s="15">
        <v>77.260000000000005</v>
      </c>
      <c r="BH1447" s="15">
        <v>74.03</v>
      </c>
      <c r="BI1447" s="71"/>
      <c r="BN1447" s="15">
        <v>33.090000000000003</v>
      </c>
      <c r="BO1447" s="15">
        <v>32.5</v>
      </c>
      <c r="BQ1447" s="71"/>
      <c r="BR1447" s="15">
        <v>154.66999999999999</v>
      </c>
      <c r="BS1447" s="15">
        <v>159</v>
      </c>
      <c r="BT1447" s="15">
        <v>155</v>
      </c>
      <c r="BV1447" s="15">
        <v>96</v>
      </c>
      <c r="BW1447" s="15">
        <v>64.5</v>
      </c>
      <c r="BX1447" s="15">
        <v>64.3</v>
      </c>
      <c r="BZ1447" s="15">
        <v>61.92</v>
      </c>
      <c r="CA1447" s="71"/>
      <c r="CD1447" s="71"/>
      <c r="CE1447" s="71"/>
      <c r="CF1447" s="71"/>
      <c r="CG1447" s="71"/>
      <c r="CH1447" s="15">
        <v>75</v>
      </c>
      <c r="CI1447" s="71"/>
      <c r="CM1447" s="15">
        <v>48.9</v>
      </c>
      <c r="CN1447" s="15">
        <v>60</v>
      </c>
      <c r="CQ1447" s="71"/>
      <c r="CR1447" s="71"/>
      <c r="CS1447" s="75"/>
      <c r="CT1447" s="75"/>
    </row>
    <row r="1448" spans="1:98">
      <c r="A1448" s="71">
        <v>43687</v>
      </c>
      <c r="B1448" s="16">
        <v>107.44</v>
      </c>
      <c r="C1448" s="16">
        <v>106.67</v>
      </c>
      <c r="D1448" s="71"/>
      <c r="G1448" s="71"/>
      <c r="I1448" s="16">
        <v>92.14</v>
      </c>
      <c r="K1448" s="16">
        <v>85</v>
      </c>
      <c r="L1448" s="71"/>
      <c r="M1448" s="71"/>
      <c r="N1448" s="15">
        <v>171.1</v>
      </c>
      <c r="O1448" s="15">
        <v>207.33</v>
      </c>
      <c r="P1448" s="15">
        <v>72</v>
      </c>
      <c r="Q1448" s="15">
        <v>24.5</v>
      </c>
      <c r="R1448" s="71"/>
      <c r="S1448" s="71"/>
      <c r="T1448" s="71"/>
      <c r="U1448" s="71"/>
      <c r="W1448" s="15">
        <v>158.66999999999999</v>
      </c>
      <c r="X1448" s="71"/>
      <c r="Y1448" s="71"/>
      <c r="Z1448" s="71"/>
      <c r="AA1448" s="71"/>
      <c r="AC1448" s="71"/>
      <c r="AF1448" s="15">
        <v>113</v>
      </c>
      <c r="BD1448" s="15">
        <v>178</v>
      </c>
      <c r="BE1448" s="71"/>
      <c r="BF1448" s="71"/>
      <c r="BG1448" s="15">
        <v>78.61</v>
      </c>
      <c r="BH1448" s="15">
        <v>73.150000000000006</v>
      </c>
      <c r="BI1448" s="71"/>
      <c r="BN1448" s="15">
        <v>31.53</v>
      </c>
      <c r="BO1448" s="15">
        <v>33.659999999999997</v>
      </c>
      <c r="BQ1448" s="71"/>
      <c r="BR1448" s="15">
        <v>159.33000000000001</v>
      </c>
      <c r="BT1448" s="15">
        <v>157.46</v>
      </c>
      <c r="BV1448" s="15">
        <v>95</v>
      </c>
      <c r="BX1448" s="15">
        <v>63.5</v>
      </c>
      <c r="BZ1448" s="15">
        <v>60.71</v>
      </c>
      <c r="CA1448" s="71"/>
      <c r="CD1448" s="71"/>
      <c r="CE1448" s="71"/>
      <c r="CF1448" s="71"/>
      <c r="CG1448" s="71"/>
      <c r="CI1448" s="71"/>
      <c r="CQ1448" s="71"/>
      <c r="CR1448" s="71"/>
      <c r="CS1448" s="75"/>
      <c r="CT1448" s="75"/>
    </row>
    <row r="1449" spans="1:98">
      <c r="A1449" s="71">
        <v>43694</v>
      </c>
      <c r="B1449" s="16">
        <v>107.3</v>
      </c>
      <c r="C1449" s="16">
        <v>106.36</v>
      </c>
      <c r="D1449" s="71"/>
      <c r="G1449" s="71"/>
      <c r="I1449" s="16">
        <v>88</v>
      </c>
      <c r="K1449" s="16">
        <v>88</v>
      </c>
      <c r="L1449" s="71"/>
      <c r="M1449" s="71"/>
      <c r="N1449" s="15">
        <v>174.5</v>
      </c>
      <c r="O1449" s="15">
        <v>207.17</v>
      </c>
      <c r="P1449" s="15">
        <v>71</v>
      </c>
      <c r="Q1449" s="15">
        <v>25.65</v>
      </c>
      <c r="R1449" s="71"/>
      <c r="S1449" s="71"/>
      <c r="T1449" s="71"/>
      <c r="U1449" s="71"/>
      <c r="V1449" s="15">
        <v>179</v>
      </c>
      <c r="W1449" s="15">
        <v>156</v>
      </c>
      <c r="X1449" s="71"/>
      <c r="Y1449" s="71"/>
      <c r="Z1449" s="71"/>
      <c r="AA1449" s="71"/>
      <c r="AC1449" s="71"/>
      <c r="AD1449" s="15">
        <v>104</v>
      </c>
      <c r="AE1449" s="15">
        <v>98</v>
      </c>
      <c r="AF1449" s="15">
        <v>109</v>
      </c>
      <c r="BE1449" s="71"/>
      <c r="BF1449" s="71"/>
      <c r="BH1449" s="15">
        <v>73.59</v>
      </c>
      <c r="BI1449" s="71"/>
      <c r="BO1449" s="15">
        <v>29.74</v>
      </c>
      <c r="BP1449" s="15">
        <v>113</v>
      </c>
      <c r="BQ1449" s="71"/>
      <c r="BS1449" s="15">
        <v>159</v>
      </c>
      <c r="BT1449" s="15">
        <v>157.51</v>
      </c>
      <c r="BV1449" s="15">
        <v>96</v>
      </c>
      <c r="BX1449" s="15">
        <v>59.92</v>
      </c>
      <c r="BZ1449" s="15">
        <v>59.71</v>
      </c>
      <c r="CA1449" s="71"/>
      <c r="CD1449" s="71"/>
      <c r="CE1449" s="71"/>
      <c r="CF1449" s="71"/>
      <c r="CG1449" s="71"/>
      <c r="CH1449" s="15">
        <v>70</v>
      </c>
      <c r="CI1449" s="71"/>
      <c r="CJ1449" s="15">
        <v>24.5</v>
      </c>
      <c r="CO1449" s="15">
        <v>53</v>
      </c>
      <c r="CQ1449" s="71"/>
      <c r="CR1449" s="71"/>
      <c r="CS1449" s="75"/>
      <c r="CT1449" s="75"/>
    </row>
    <row r="1450" spans="1:98">
      <c r="A1450" s="71">
        <v>43701</v>
      </c>
      <c r="B1450" s="16">
        <v>107.86</v>
      </c>
      <c r="C1450" s="16">
        <v>106.99</v>
      </c>
      <c r="D1450" s="71"/>
      <c r="G1450" s="71"/>
      <c r="I1450" s="16">
        <v>89.71</v>
      </c>
      <c r="K1450" s="16">
        <v>89.5</v>
      </c>
      <c r="L1450" s="71"/>
      <c r="M1450" s="71"/>
      <c r="N1450" s="15">
        <v>174.5</v>
      </c>
      <c r="O1450" s="15">
        <v>208</v>
      </c>
      <c r="P1450" s="15">
        <v>71</v>
      </c>
      <c r="Q1450" s="15">
        <v>25.89</v>
      </c>
      <c r="R1450" s="71"/>
      <c r="S1450" s="71"/>
      <c r="T1450" s="71"/>
      <c r="U1450" s="71"/>
      <c r="W1450" s="15">
        <v>156.44</v>
      </c>
      <c r="X1450" s="71"/>
      <c r="Y1450" s="71"/>
      <c r="Z1450" s="71"/>
      <c r="AA1450" s="71"/>
      <c r="AC1450" s="71"/>
      <c r="AD1450" s="15">
        <v>104</v>
      </c>
      <c r="BE1450" s="71"/>
      <c r="BF1450" s="71"/>
      <c r="BG1450" s="15">
        <v>78</v>
      </c>
      <c r="BH1450" s="15">
        <v>72.099999999999994</v>
      </c>
      <c r="BI1450" s="71"/>
      <c r="BN1450" s="15">
        <v>32</v>
      </c>
      <c r="BO1450" s="15">
        <v>30.11</v>
      </c>
      <c r="BP1450" s="15">
        <v>113</v>
      </c>
      <c r="BQ1450" s="71"/>
      <c r="BR1450" s="15">
        <v>159</v>
      </c>
      <c r="BT1450" s="15">
        <v>157.44999999999999</v>
      </c>
      <c r="BW1450" s="15">
        <v>65</v>
      </c>
      <c r="BX1450" s="15">
        <v>61.39</v>
      </c>
      <c r="BY1450" s="15">
        <v>185</v>
      </c>
      <c r="BZ1450" s="15">
        <v>57</v>
      </c>
      <c r="CA1450" s="71"/>
      <c r="CD1450" s="71"/>
      <c r="CE1450" s="71"/>
      <c r="CF1450" s="71"/>
      <c r="CG1450" s="71"/>
      <c r="CH1450" s="15">
        <v>68.27</v>
      </c>
      <c r="CI1450" s="71"/>
      <c r="CJ1450" s="15">
        <v>23</v>
      </c>
      <c r="CM1450" s="15">
        <v>47</v>
      </c>
      <c r="CO1450" s="15">
        <v>53</v>
      </c>
      <c r="CQ1450" s="71"/>
      <c r="CR1450" s="71"/>
      <c r="CS1450" s="75"/>
      <c r="CT1450" s="75"/>
    </row>
    <row r="1451" spans="1:98">
      <c r="A1451" s="71">
        <v>43708</v>
      </c>
      <c r="B1451" s="16">
        <v>107.95</v>
      </c>
      <c r="C1451" s="16">
        <v>107.12</v>
      </c>
      <c r="D1451" s="71"/>
      <c r="G1451" s="71"/>
      <c r="I1451" s="16">
        <v>93.8</v>
      </c>
      <c r="K1451" s="16">
        <v>93.05</v>
      </c>
      <c r="L1451" s="71"/>
      <c r="M1451" s="71"/>
      <c r="N1451" s="15">
        <v>168.9</v>
      </c>
      <c r="O1451" s="15">
        <v>208</v>
      </c>
      <c r="P1451" s="15">
        <v>70.790000000000006</v>
      </c>
      <c r="Q1451" s="15">
        <v>24.89</v>
      </c>
      <c r="R1451" s="71"/>
      <c r="S1451" s="71"/>
      <c r="T1451" s="71"/>
      <c r="U1451" s="71"/>
      <c r="V1451" s="15">
        <v>179</v>
      </c>
      <c r="W1451" s="15">
        <v>156.28</v>
      </c>
      <c r="X1451" s="71"/>
      <c r="Y1451" s="71"/>
      <c r="Z1451" s="71"/>
      <c r="AA1451" s="71"/>
      <c r="AC1451" s="71"/>
      <c r="AF1451" s="15">
        <v>109.82</v>
      </c>
      <c r="BE1451" s="71"/>
      <c r="BF1451" s="71"/>
      <c r="BG1451" s="15">
        <v>77.569999999999993</v>
      </c>
      <c r="BH1451" s="15">
        <v>72.12</v>
      </c>
      <c r="BI1451" s="71"/>
      <c r="BN1451" s="15">
        <v>28.28</v>
      </c>
      <c r="BO1451" s="15">
        <v>29.7</v>
      </c>
      <c r="BP1451" s="15">
        <v>113</v>
      </c>
      <c r="BQ1451" s="71"/>
      <c r="BR1451" s="15">
        <v>160.29</v>
      </c>
      <c r="BT1451" s="15">
        <v>157.55000000000001</v>
      </c>
      <c r="BV1451" s="15">
        <v>95</v>
      </c>
      <c r="BW1451" s="15">
        <v>65</v>
      </c>
      <c r="BX1451" s="15">
        <v>62.66</v>
      </c>
      <c r="BY1451" s="15">
        <v>182</v>
      </c>
      <c r="BZ1451" s="15">
        <v>55</v>
      </c>
      <c r="CA1451" s="71"/>
      <c r="CD1451" s="71"/>
      <c r="CE1451" s="71"/>
      <c r="CF1451" s="71"/>
      <c r="CG1451" s="71"/>
      <c r="CH1451" s="15">
        <v>71</v>
      </c>
      <c r="CI1451" s="71"/>
      <c r="CJ1451" s="15">
        <v>29</v>
      </c>
      <c r="CM1451" s="15">
        <v>42</v>
      </c>
      <c r="CN1451" s="15">
        <v>62.4</v>
      </c>
      <c r="CO1451" s="15">
        <v>62</v>
      </c>
      <c r="CP1451" s="15">
        <v>156</v>
      </c>
      <c r="CQ1451" s="71"/>
      <c r="CR1451" s="71"/>
      <c r="CS1451" s="75"/>
      <c r="CT1451" s="75"/>
    </row>
    <row r="1452" spans="1:98">
      <c r="A1452" s="71">
        <v>43715</v>
      </c>
      <c r="B1452" s="16">
        <v>107.95</v>
      </c>
      <c r="C1452" s="16">
        <v>107.12</v>
      </c>
      <c r="D1452" s="71"/>
      <c r="G1452" s="71"/>
      <c r="I1452" s="16">
        <v>91.38</v>
      </c>
      <c r="K1452" s="16">
        <v>91.38</v>
      </c>
      <c r="L1452" s="71"/>
      <c r="M1452" s="71"/>
      <c r="N1452" s="15">
        <v>174</v>
      </c>
      <c r="O1452" s="15">
        <v>208</v>
      </c>
      <c r="P1452" s="15">
        <v>71</v>
      </c>
      <c r="Q1452" s="15">
        <v>28.17</v>
      </c>
      <c r="R1452" s="71"/>
      <c r="S1452" s="71"/>
      <c r="T1452" s="71"/>
      <c r="U1452" s="71"/>
      <c r="V1452" s="15">
        <v>179</v>
      </c>
      <c r="W1452" s="15">
        <v>156</v>
      </c>
      <c r="X1452" s="71"/>
      <c r="Y1452" s="71"/>
      <c r="Z1452" s="71"/>
      <c r="AA1452" s="71"/>
      <c r="AC1452" s="71"/>
      <c r="AD1452" s="15">
        <v>104</v>
      </c>
      <c r="BD1452" s="15">
        <v>191</v>
      </c>
      <c r="BE1452" s="71"/>
      <c r="BF1452" s="71"/>
      <c r="BG1452" s="15">
        <v>78</v>
      </c>
      <c r="BH1452" s="15">
        <v>71.5</v>
      </c>
      <c r="BI1452" s="71"/>
      <c r="BN1452" s="15">
        <v>32</v>
      </c>
      <c r="BO1452" s="15">
        <v>29.61</v>
      </c>
      <c r="BQ1452" s="71"/>
      <c r="BR1452" s="15">
        <v>159</v>
      </c>
      <c r="BT1452" s="15">
        <v>159</v>
      </c>
      <c r="BW1452" s="15">
        <v>65.83</v>
      </c>
      <c r="BX1452" s="15">
        <v>62.52</v>
      </c>
      <c r="CA1452" s="71"/>
      <c r="CD1452" s="71"/>
      <c r="CE1452" s="71"/>
      <c r="CF1452" s="71"/>
      <c r="CG1452" s="71"/>
      <c r="CI1452" s="71"/>
      <c r="CO1452" s="15">
        <v>54.57</v>
      </c>
      <c r="CP1452" s="15">
        <v>159.29</v>
      </c>
      <c r="CQ1452" s="71"/>
      <c r="CR1452" s="71"/>
      <c r="CS1452" s="75"/>
      <c r="CT1452" s="75"/>
    </row>
    <row r="1453" spans="1:98">
      <c r="A1453" s="71">
        <v>43722</v>
      </c>
      <c r="B1453" s="16">
        <v>108.56</v>
      </c>
      <c r="C1453" s="16">
        <v>107.96</v>
      </c>
      <c r="D1453" s="71"/>
      <c r="G1453" s="71"/>
      <c r="I1453" s="16">
        <v>94.17</v>
      </c>
      <c r="K1453" s="16">
        <v>95.41</v>
      </c>
      <c r="L1453" s="71"/>
      <c r="M1453" s="71"/>
      <c r="N1453" s="15">
        <v>171</v>
      </c>
      <c r="O1453" s="15">
        <v>207.7</v>
      </c>
      <c r="P1453" s="15">
        <v>71</v>
      </c>
      <c r="Q1453" s="15">
        <v>28.83</v>
      </c>
      <c r="R1453" s="71"/>
      <c r="S1453" s="71"/>
      <c r="T1453" s="71"/>
      <c r="U1453" s="71"/>
      <c r="V1453" s="15">
        <v>179</v>
      </c>
      <c r="W1453" s="15">
        <v>156</v>
      </c>
      <c r="X1453" s="71"/>
      <c r="Y1453" s="71"/>
      <c r="Z1453" s="71"/>
      <c r="AA1453" s="71"/>
      <c r="AC1453" s="71"/>
      <c r="AD1453" s="15">
        <v>104</v>
      </c>
      <c r="AF1453" s="15">
        <v>101.87</v>
      </c>
      <c r="BD1453" s="15">
        <v>163.44</v>
      </c>
      <c r="BE1453" s="71"/>
      <c r="BF1453" s="71"/>
      <c r="BG1453" s="15">
        <v>76</v>
      </c>
      <c r="BH1453" s="15">
        <v>71.849999999999994</v>
      </c>
      <c r="BI1453" s="71"/>
      <c r="BM1453" s="15">
        <v>26.35</v>
      </c>
      <c r="BN1453" s="15">
        <v>31.58</v>
      </c>
      <c r="BO1453" s="15">
        <v>28.48</v>
      </c>
      <c r="BQ1453" s="71"/>
      <c r="BR1453" s="15">
        <v>159</v>
      </c>
      <c r="BT1453" s="15">
        <v>158.28</v>
      </c>
      <c r="BV1453" s="15">
        <v>96</v>
      </c>
      <c r="BW1453" s="15">
        <v>65.17</v>
      </c>
      <c r="BX1453" s="15">
        <v>62.84</v>
      </c>
      <c r="BY1453" s="15">
        <v>182</v>
      </c>
      <c r="BZ1453" s="15">
        <v>61.17</v>
      </c>
      <c r="CA1453" s="71"/>
      <c r="CD1453" s="71"/>
      <c r="CE1453" s="71"/>
      <c r="CF1453" s="71"/>
      <c r="CG1453" s="71"/>
      <c r="CH1453" s="15">
        <v>72</v>
      </c>
      <c r="CI1453" s="71"/>
      <c r="CM1453" s="15">
        <v>51</v>
      </c>
      <c r="CN1453" s="15">
        <v>59.25</v>
      </c>
      <c r="CO1453" s="15">
        <v>54</v>
      </c>
      <c r="CP1453" s="15">
        <v>158</v>
      </c>
      <c r="CQ1453" s="71"/>
      <c r="CR1453" s="71"/>
      <c r="CS1453" s="75"/>
      <c r="CT1453" s="75"/>
    </row>
    <row r="1454" spans="1:98">
      <c r="A1454" s="71">
        <v>43729</v>
      </c>
      <c r="B1454" s="16">
        <v>108.56</v>
      </c>
      <c r="C1454" s="16">
        <v>107.96</v>
      </c>
      <c r="D1454" s="71"/>
      <c r="G1454" s="71"/>
      <c r="I1454" s="16">
        <v>94.32</v>
      </c>
      <c r="K1454" s="16">
        <v>94.57</v>
      </c>
      <c r="L1454" s="71"/>
      <c r="M1454" s="71"/>
      <c r="N1454" s="15">
        <v>174.5</v>
      </c>
      <c r="O1454" s="15">
        <v>208</v>
      </c>
      <c r="P1454" s="15">
        <v>70.599999999999994</v>
      </c>
      <c r="Q1454" s="15">
        <v>28.96</v>
      </c>
      <c r="R1454" s="71"/>
      <c r="S1454" s="71"/>
      <c r="T1454" s="71"/>
      <c r="U1454" s="71"/>
      <c r="V1454" s="15">
        <v>179</v>
      </c>
      <c r="W1454" s="15">
        <v>156</v>
      </c>
      <c r="X1454" s="71"/>
      <c r="Y1454" s="71"/>
      <c r="Z1454" s="71"/>
      <c r="AA1454" s="71"/>
      <c r="AC1454" s="71"/>
      <c r="AF1454" s="15">
        <v>114</v>
      </c>
      <c r="BD1454" s="15">
        <v>190.33</v>
      </c>
      <c r="BE1454" s="71"/>
      <c r="BF1454" s="71"/>
      <c r="BG1454" s="15">
        <v>78</v>
      </c>
      <c r="BH1454" s="15">
        <v>72.05</v>
      </c>
      <c r="BI1454" s="71"/>
      <c r="BN1454" s="15">
        <v>28.84</v>
      </c>
      <c r="BO1454" s="15">
        <v>28.51</v>
      </c>
      <c r="BP1454" s="15">
        <v>116</v>
      </c>
      <c r="BQ1454" s="71"/>
      <c r="BT1454" s="15">
        <v>158.18</v>
      </c>
      <c r="BW1454" s="15">
        <v>65</v>
      </c>
      <c r="BX1454" s="15">
        <v>61.85</v>
      </c>
      <c r="BZ1454" s="15">
        <v>64.86</v>
      </c>
      <c r="CA1454" s="71"/>
      <c r="CD1454" s="71"/>
      <c r="CE1454" s="71"/>
      <c r="CF1454" s="71"/>
      <c r="CG1454" s="71"/>
      <c r="CH1454" s="15">
        <v>75</v>
      </c>
      <c r="CI1454" s="71"/>
      <c r="CM1454" s="15">
        <v>55</v>
      </c>
      <c r="CN1454" s="15">
        <v>58</v>
      </c>
      <c r="CO1454" s="15">
        <v>68</v>
      </c>
      <c r="CQ1454" s="71"/>
      <c r="CR1454" s="71"/>
      <c r="CS1454" s="75"/>
      <c r="CT1454" s="75"/>
    </row>
    <row r="1455" spans="1:98">
      <c r="A1455" s="71">
        <v>43736</v>
      </c>
      <c r="B1455" s="16">
        <v>108.87</v>
      </c>
      <c r="C1455" s="16">
        <v>108.21</v>
      </c>
      <c r="D1455" s="71"/>
      <c r="G1455" s="71"/>
      <c r="I1455" s="16">
        <v>98.28</v>
      </c>
      <c r="K1455" s="16">
        <v>97</v>
      </c>
      <c r="L1455" s="71"/>
      <c r="M1455" s="71"/>
      <c r="N1455" s="15">
        <v>169.9</v>
      </c>
      <c r="O1455" s="15">
        <v>207</v>
      </c>
      <c r="P1455" s="15">
        <v>71</v>
      </c>
      <c r="Q1455" s="15">
        <v>30.04</v>
      </c>
      <c r="R1455" s="71"/>
      <c r="S1455" s="71"/>
      <c r="T1455" s="71"/>
      <c r="U1455" s="71"/>
      <c r="V1455" s="15">
        <v>179</v>
      </c>
      <c r="W1455" s="15">
        <v>154.33000000000001</v>
      </c>
      <c r="X1455" s="71"/>
      <c r="Y1455" s="71"/>
      <c r="Z1455" s="71"/>
      <c r="AA1455" s="71"/>
      <c r="AC1455" s="71"/>
      <c r="AE1455" s="15">
        <v>88.5</v>
      </c>
      <c r="AF1455" s="15">
        <v>114.41</v>
      </c>
      <c r="BD1455" s="15">
        <v>191</v>
      </c>
      <c r="BE1455" s="71"/>
      <c r="BF1455" s="71"/>
      <c r="BG1455" s="15">
        <v>78</v>
      </c>
      <c r="BH1455" s="15">
        <v>73.069999999999993</v>
      </c>
      <c r="BI1455" s="71"/>
      <c r="BM1455" s="15">
        <v>28</v>
      </c>
      <c r="BN1455" s="15">
        <v>32</v>
      </c>
      <c r="BO1455" s="15">
        <v>27.81</v>
      </c>
      <c r="BP1455" s="15">
        <v>116</v>
      </c>
      <c r="BQ1455" s="71"/>
      <c r="BR1455" s="15">
        <v>162</v>
      </c>
      <c r="BT1455" s="15">
        <v>158.33000000000001</v>
      </c>
      <c r="BW1455" s="15">
        <v>65</v>
      </c>
      <c r="BX1455" s="15">
        <v>61.15</v>
      </c>
      <c r="BY1455" s="15">
        <v>182</v>
      </c>
      <c r="BZ1455" s="15">
        <v>62.6</v>
      </c>
      <c r="CA1455" s="71"/>
      <c r="CD1455" s="71"/>
      <c r="CE1455" s="71"/>
      <c r="CF1455" s="71"/>
      <c r="CG1455" s="71"/>
      <c r="CH1455" s="15">
        <v>74.67</v>
      </c>
      <c r="CI1455" s="71"/>
      <c r="CJ1455" s="15">
        <v>29.5</v>
      </c>
      <c r="CM1455" s="15">
        <v>38.5</v>
      </c>
      <c r="CO1455" s="15">
        <v>62.5</v>
      </c>
      <c r="CQ1455" s="71"/>
      <c r="CR1455" s="71"/>
      <c r="CS1455" s="75"/>
      <c r="CT1455" s="75"/>
    </row>
    <row r="1456" spans="1:98">
      <c r="A1456" s="71">
        <v>43743</v>
      </c>
      <c r="B1456" s="16">
        <v>112.65</v>
      </c>
      <c r="C1456" s="16">
        <v>110.95</v>
      </c>
      <c r="D1456" s="71"/>
      <c r="G1456" s="71"/>
      <c r="I1456" s="16">
        <v>89.49</v>
      </c>
      <c r="K1456" s="16">
        <v>95</v>
      </c>
      <c r="L1456" s="71"/>
      <c r="M1456" s="71"/>
      <c r="N1456" s="15">
        <v>171.13</v>
      </c>
      <c r="O1456" s="15">
        <v>207.75</v>
      </c>
      <c r="P1456" s="15">
        <v>71</v>
      </c>
      <c r="Q1456" s="15">
        <v>29.77</v>
      </c>
      <c r="R1456" s="71"/>
      <c r="S1456" s="71"/>
      <c r="T1456" s="71"/>
      <c r="U1456" s="71"/>
      <c r="V1456" s="15">
        <v>179</v>
      </c>
      <c r="W1456" s="15">
        <v>155.99</v>
      </c>
      <c r="X1456" s="71"/>
      <c r="Y1456" s="71"/>
      <c r="Z1456" s="71"/>
      <c r="AA1456" s="71"/>
      <c r="AC1456" s="71"/>
      <c r="AD1456" s="15">
        <v>103</v>
      </c>
      <c r="AE1456" s="15">
        <v>86.33</v>
      </c>
      <c r="BD1456" s="15">
        <v>193.14</v>
      </c>
      <c r="BE1456" s="71"/>
      <c r="BF1456" s="71"/>
      <c r="BG1456" s="15">
        <v>76</v>
      </c>
      <c r="BH1456" s="15">
        <v>73.25</v>
      </c>
      <c r="BI1456" s="71"/>
      <c r="BM1456" s="15">
        <v>31</v>
      </c>
      <c r="BN1456" s="15">
        <v>31.12</v>
      </c>
      <c r="BO1456" s="15">
        <v>27.47</v>
      </c>
      <c r="BP1456" s="15">
        <v>116</v>
      </c>
      <c r="BQ1456" s="71"/>
      <c r="BS1456" s="15">
        <v>160</v>
      </c>
      <c r="BT1456" s="15">
        <v>159</v>
      </c>
      <c r="BW1456" s="15">
        <v>64.42</v>
      </c>
      <c r="BX1456" s="15">
        <v>63.71</v>
      </c>
      <c r="BZ1456" s="15">
        <v>66</v>
      </c>
      <c r="CA1456" s="71"/>
      <c r="CD1456" s="71"/>
      <c r="CE1456" s="71"/>
      <c r="CF1456" s="71"/>
      <c r="CG1456" s="71"/>
      <c r="CI1456" s="71"/>
      <c r="CJ1456" s="15">
        <v>30</v>
      </c>
      <c r="CM1456" s="15">
        <v>39.4</v>
      </c>
      <c r="CQ1456" s="71"/>
      <c r="CR1456" s="71"/>
      <c r="CS1456" s="75"/>
      <c r="CT1456" s="75"/>
    </row>
    <row r="1457" spans="1:98">
      <c r="A1457" s="71">
        <v>43750</v>
      </c>
      <c r="B1457" s="16">
        <v>113.81</v>
      </c>
      <c r="C1457" s="16">
        <v>111.22</v>
      </c>
      <c r="D1457" s="71"/>
      <c r="G1457" s="71"/>
      <c r="I1457" s="16">
        <v>100</v>
      </c>
      <c r="K1457" s="16">
        <v>100</v>
      </c>
      <c r="L1457" s="71"/>
      <c r="M1457" s="71"/>
      <c r="N1457" s="15">
        <v>171.55</v>
      </c>
      <c r="O1457" s="15">
        <v>208</v>
      </c>
      <c r="P1457" s="15">
        <v>72</v>
      </c>
      <c r="Q1457" s="15">
        <v>30.34</v>
      </c>
      <c r="R1457" s="71"/>
      <c r="S1457" s="71"/>
      <c r="T1457" s="71"/>
      <c r="U1457" s="71"/>
      <c r="V1457" s="15">
        <v>178.5</v>
      </c>
      <c r="W1457" s="15">
        <v>156</v>
      </c>
      <c r="X1457" s="71"/>
      <c r="Y1457" s="71"/>
      <c r="Z1457" s="71"/>
      <c r="AA1457" s="71"/>
      <c r="AC1457" s="71"/>
      <c r="AD1457" s="15">
        <v>103</v>
      </c>
      <c r="BD1457" s="15">
        <v>191</v>
      </c>
      <c r="BE1457" s="71"/>
      <c r="BF1457" s="71"/>
      <c r="BG1457" s="15">
        <v>76</v>
      </c>
      <c r="BH1457" s="15">
        <v>73.3</v>
      </c>
      <c r="BI1457" s="71"/>
      <c r="BO1457" s="15">
        <v>26.58</v>
      </c>
      <c r="BQ1457" s="71"/>
      <c r="BR1457" s="15">
        <v>160</v>
      </c>
      <c r="BT1457" s="15">
        <v>158.41</v>
      </c>
      <c r="BX1457" s="15">
        <v>63.43</v>
      </c>
      <c r="BZ1457" s="15">
        <v>65</v>
      </c>
      <c r="CA1457" s="71"/>
      <c r="CD1457" s="71"/>
      <c r="CE1457" s="71"/>
      <c r="CF1457" s="71"/>
      <c r="CG1457" s="71"/>
      <c r="CI1457" s="71"/>
      <c r="CP1457" s="15">
        <v>158</v>
      </c>
      <c r="CQ1457" s="71"/>
      <c r="CR1457" s="71"/>
      <c r="CS1457" s="75"/>
      <c r="CT1457" s="75"/>
    </row>
    <row r="1458" spans="1:98">
      <c r="A1458" s="71">
        <v>43757</v>
      </c>
      <c r="B1458" s="16">
        <v>113.71</v>
      </c>
      <c r="C1458" s="16">
        <v>111.21</v>
      </c>
      <c r="D1458" s="71"/>
      <c r="G1458" s="71"/>
      <c r="I1458" s="16">
        <v>98.29</v>
      </c>
      <c r="K1458" s="16">
        <v>101</v>
      </c>
      <c r="L1458" s="71"/>
      <c r="M1458" s="71"/>
      <c r="N1458" s="15">
        <v>170.57</v>
      </c>
      <c r="O1458" s="15">
        <v>208</v>
      </c>
      <c r="P1458" s="15">
        <v>73.67</v>
      </c>
      <c r="Q1458" s="15">
        <v>30.49</v>
      </c>
      <c r="R1458" s="71"/>
      <c r="S1458" s="71"/>
      <c r="T1458" s="71"/>
      <c r="U1458" s="71"/>
      <c r="V1458" s="15">
        <v>178.6</v>
      </c>
      <c r="W1458" s="15">
        <v>156.30000000000001</v>
      </c>
      <c r="X1458" s="71"/>
      <c r="Y1458" s="71"/>
      <c r="Z1458" s="71"/>
      <c r="AA1458" s="71"/>
      <c r="AC1458" s="71"/>
      <c r="AD1458" s="15">
        <v>103</v>
      </c>
      <c r="AF1458" s="15">
        <v>112.67</v>
      </c>
      <c r="BD1458" s="15">
        <v>191</v>
      </c>
      <c r="BE1458" s="71"/>
      <c r="BF1458" s="71"/>
      <c r="BH1458" s="15">
        <v>74.97</v>
      </c>
      <c r="BI1458" s="71"/>
      <c r="BO1458" s="15">
        <v>28</v>
      </c>
      <c r="BQ1458" s="71"/>
      <c r="BR1458" s="15">
        <v>161.31</v>
      </c>
      <c r="BT1458" s="15">
        <v>158.38999999999999</v>
      </c>
      <c r="BV1458" s="15">
        <v>94.8</v>
      </c>
      <c r="BX1458" s="15">
        <v>64.400000000000006</v>
      </c>
      <c r="BZ1458" s="15">
        <v>64.63</v>
      </c>
      <c r="CA1458" s="71"/>
      <c r="CD1458" s="71"/>
      <c r="CE1458" s="71"/>
      <c r="CF1458" s="71"/>
      <c r="CG1458" s="71"/>
      <c r="CI1458" s="71"/>
      <c r="CM1458" s="15">
        <v>37.78</v>
      </c>
      <c r="CP1458" s="15">
        <v>158.85</v>
      </c>
      <c r="CQ1458" s="71"/>
      <c r="CR1458" s="71"/>
      <c r="CS1458" s="75"/>
      <c r="CT1458" s="75"/>
    </row>
    <row r="1459" spans="1:98">
      <c r="A1459" s="71">
        <v>43764</v>
      </c>
      <c r="B1459" s="16">
        <v>114.56</v>
      </c>
      <c r="C1459" s="16">
        <v>112.67</v>
      </c>
      <c r="D1459" s="71"/>
      <c r="G1459" s="71"/>
      <c r="I1459" s="16">
        <v>96</v>
      </c>
      <c r="K1459" s="16">
        <v>96</v>
      </c>
      <c r="L1459" s="71"/>
      <c r="M1459" s="71"/>
      <c r="N1459" s="15">
        <v>168.64</v>
      </c>
      <c r="O1459" s="15">
        <v>208.4</v>
      </c>
      <c r="P1459" s="15">
        <v>73</v>
      </c>
      <c r="Q1459" s="15">
        <v>30.96</v>
      </c>
      <c r="R1459" s="71"/>
      <c r="S1459" s="71"/>
      <c r="T1459" s="71"/>
      <c r="U1459" s="71"/>
      <c r="V1459" s="15">
        <v>179</v>
      </c>
      <c r="W1459" s="15">
        <v>155.24</v>
      </c>
      <c r="X1459" s="71"/>
      <c r="Y1459" s="71"/>
      <c r="Z1459" s="71"/>
      <c r="AA1459" s="71"/>
      <c r="AC1459" s="71"/>
      <c r="AD1459" s="15">
        <v>104</v>
      </c>
      <c r="AE1459" s="15">
        <v>93</v>
      </c>
      <c r="AF1459" s="15">
        <v>113</v>
      </c>
      <c r="BD1459" s="15">
        <v>177.33</v>
      </c>
      <c r="BE1459" s="71"/>
      <c r="BF1459" s="71"/>
      <c r="BG1459" s="15">
        <v>78.37</v>
      </c>
      <c r="BH1459" s="15">
        <v>74.05</v>
      </c>
      <c r="BI1459" s="71"/>
      <c r="BM1459" s="15">
        <v>32.33</v>
      </c>
      <c r="BN1459" s="15">
        <v>29.68</v>
      </c>
      <c r="BO1459" s="15">
        <v>28.01</v>
      </c>
      <c r="BP1459" s="15">
        <v>117</v>
      </c>
      <c r="BQ1459" s="71"/>
      <c r="BR1459" s="15">
        <v>159</v>
      </c>
      <c r="BS1459" s="15">
        <v>159</v>
      </c>
      <c r="BT1459" s="15">
        <v>158.19</v>
      </c>
      <c r="BV1459" s="15">
        <v>96</v>
      </c>
      <c r="BW1459" s="15">
        <v>65</v>
      </c>
      <c r="BX1459" s="15">
        <v>64.180000000000007</v>
      </c>
      <c r="BY1459" s="15">
        <v>182</v>
      </c>
      <c r="BZ1459" s="15">
        <v>63.93</v>
      </c>
      <c r="CA1459" s="71"/>
      <c r="CD1459" s="71"/>
      <c r="CE1459" s="71"/>
      <c r="CF1459" s="71"/>
      <c r="CG1459" s="71"/>
      <c r="CI1459" s="71"/>
      <c r="CJ1459" s="15">
        <v>32.5</v>
      </c>
      <c r="CM1459" s="15">
        <v>43.5</v>
      </c>
      <c r="CO1459" s="15">
        <v>61</v>
      </c>
      <c r="CP1459" s="15">
        <v>158</v>
      </c>
      <c r="CQ1459" s="71"/>
      <c r="CR1459" s="71"/>
      <c r="CS1459" s="75"/>
      <c r="CT1459" s="75"/>
    </row>
    <row r="1460" spans="1:98">
      <c r="A1460" s="71">
        <v>43771</v>
      </c>
      <c r="B1460" s="16">
        <v>116.6</v>
      </c>
      <c r="C1460" s="16">
        <v>117.4</v>
      </c>
      <c r="D1460" s="71"/>
      <c r="G1460" s="71"/>
      <c r="I1460" s="16">
        <v>98</v>
      </c>
      <c r="K1460" s="16">
        <v>98</v>
      </c>
      <c r="L1460" s="71"/>
      <c r="M1460" s="71"/>
      <c r="N1460" s="15">
        <v>172.89</v>
      </c>
      <c r="O1460" s="15">
        <v>208</v>
      </c>
      <c r="P1460" s="15">
        <v>74</v>
      </c>
      <c r="Q1460" s="15">
        <v>31.84</v>
      </c>
      <c r="R1460" s="71"/>
      <c r="S1460" s="71"/>
      <c r="T1460" s="71"/>
      <c r="U1460" s="71"/>
      <c r="V1460" s="15">
        <v>179</v>
      </c>
      <c r="W1460" s="15">
        <v>156</v>
      </c>
      <c r="X1460" s="71"/>
      <c r="Y1460" s="71"/>
      <c r="Z1460" s="71"/>
      <c r="AA1460" s="71"/>
      <c r="AC1460" s="71"/>
      <c r="AD1460" s="15">
        <v>104</v>
      </c>
      <c r="BD1460" s="15">
        <v>191</v>
      </c>
      <c r="BE1460" s="71"/>
      <c r="BF1460" s="71"/>
      <c r="BG1460" s="15">
        <v>78</v>
      </c>
      <c r="BH1460" s="15">
        <v>74.75</v>
      </c>
      <c r="BI1460" s="71"/>
      <c r="BM1460" s="15">
        <v>31.58</v>
      </c>
      <c r="BN1460" s="15">
        <v>32</v>
      </c>
      <c r="BO1460" s="15">
        <v>27.52</v>
      </c>
      <c r="BP1460" s="15">
        <v>117</v>
      </c>
      <c r="BQ1460" s="71"/>
      <c r="BS1460" s="15">
        <v>159</v>
      </c>
      <c r="BT1460" s="15">
        <v>159</v>
      </c>
      <c r="BV1460" s="15">
        <v>96</v>
      </c>
      <c r="BW1460" s="15">
        <v>65</v>
      </c>
      <c r="BX1460" s="15">
        <v>64.42</v>
      </c>
      <c r="BY1460" s="15">
        <v>182</v>
      </c>
      <c r="BZ1460" s="15">
        <v>64.41</v>
      </c>
      <c r="CA1460" s="71"/>
      <c r="CD1460" s="71"/>
      <c r="CE1460" s="71"/>
      <c r="CF1460" s="71"/>
      <c r="CG1460" s="71"/>
      <c r="CI1460" s="71"/>
      <c r="CJ1460" s="15">
        <v>34.5</v>
      </c>
      <c r="CM1460" s="15">
        <v>42.75</v>
      </c>
      <c r="CQ1460" s="71"/>
      <c r="CR1460" s="71"/>
      <c r="CS1460" s="75"/>
      <c r="CT1460" s="75"/>
    </row>
    <row r="1461" spans="1:98">
      <c r="A1461" s="71">
        <v>43778</v>
      </c>
      <c r="B1461" s="16">
        <v>117.76</v>
      </c>
      <c r="C1461" s="16">
        <v>118.12</v>
      </c>
      <c r="D1461" s="71"/>
      <c r="G1461" s="71"/>
      <c r="I1461" s="16">
        <v>98.8</v>
      </c>
      <c r="K1461" s="16">
        <v>99.33</v>
      </c>
      <c r="L1461" s="71"/>
      <c r="M1461" s="71"/>
      <c r="N1461" s="15">
        <v>172.29</v>
      </c>
      <c r="O1461" s="15">
        <v>207.02</v>
      </c>
      <c r="P1461" s="15">
        <v>74</v>
      </c>
      <c r="Q1461" s="15">
        <v>31.96</v>
      </c>
      <c r="R1461" s="71"/>
      <c r="S1461" s="71"/>
      <c r="T1461" s="71"/>
      <c r="U1461" s="71"/>
      <c r="V1461" s="15">
        <v>179</v>
      </c>
      <c r="W1461" s="15">
        <v>156</v>
      </c>
      <c r="X1461" s="71"/>
      <c r="Y1461" s="71"/>
      <c r="Z1461" s="71"/>
      <c r="AA1461" s="71"/>
      <c r="AC1461" s="71"/>
      <c r="AE1461" s="15">
        <v>106</v>
      </c>
      <c r="AF1461" s="15">
        <v>115</v>
      </c>
      <c r="BD1461" s="15">
        <v>191</v>
      </c>
      <c r="BE1461" s="71"/>
      <c r="BF1461" s="71"/>
      <c r="BH1461" s="15">
        <v>75.069999999999993</v>
      </c>
      <c r="BI1461" s="71"/>
      <c r="BM1461" s="15">
        <v>30</v>
      </c>
      <c r="BN1461" s="15">
        <v>32</v>
      </c>
      <c r="BO1461" s="15">
        <v>28.29</v>
      </c>
      <c r="BQ1461" s="71"/>
      <c r="BR1461" s="15">
        <v>159</v>
      </c>
      <c r="BS1461" s="15">
        <v>159</v>
      </c>
      <c r="BT1461" s="15">
        <v>158.58000000000001</v>
      </c>
      <c r="BW1461" s="15">
        <v>65</v>
      </c>
      <c r="BX1461" s="15">
        <v>64.81</v>
      </c>
      <c r="BZ1461" s="15">
        <v>65.459999999999994</v>
      </c>
      <c r="CA1461" s="71"/>
      <c r="CD1461" s="71"/>
      <c r="CE1461" s="71"/>
      <c r="CF1461" s="71"/>
      <c r="CG1461" s="71"/>
      <c r="CH1461" s="15">
        <v>75</v>
      </c>
      <c r="CI1461" s="71"/>
      <c r="CJ1461" s="15">
        <v>29</v>
      </c>
      <c r="CM1461" s="15">
        <v>44</v>
      </c>
      <c r="CN1461" s="15">
        <v>63</v>
      </c>
      <c r="CP1461" s="15">
        <v>157</v>
      </c>
      <c r="CQ1461" s="71"/>
      <c r="CR1461" s="71"/>
      <c r="CS1461" s="75"/>
      <c r="CT1461" s="75"/>
    </row>
    <row r="1462" spans="1:98">
      <c r="A1462" s="71">
        <v>43785</v>
      </c>
      <c r="B1462" s="16">
        <v>118.67</v>
      </c>
      <c r="C1462" s="16">
        <v>118.69</v>
      </c>
      <c r="D1462" s="71"/>
      <c r="G1462" s="71"/>
      <c r="I1462" s="16">
        <v>101.55</v>
      </c>
      <c r="K1462" s="16">
        <v>101.58</v>
      </c>
      <c r="L1462" s="71"/>
      <c r="M1462" s="71"/>
      <c r="N1462" s="15">
        <v>174.49</v>
      </c>
      <c r="O1462" s="15">
        <v>204</v>
      </c>
      <c r="P1462" s="15">
        <v>74</v>
      </c>
      <c r="Q1462" s="15">
        <v>36.24</v>
      </c>
      <c r="R1462" s="71"/>
      <c r="S1462" s="71"/>
      <c r="T1462" s="71"/>
      <c r="U1462" s="71"/>
      <c r="V1462" s="15">
        <v>179</v>
      </c>
      <c r="W1462" s="15">
        <v>156</v>
      </c>
      <c r="X1462" s="71"/>
      <c r="Y1462" s="71"/>
      <c r="Z1462" s="71"/>
      <c r="AA1462" s="71"/>
      <c r="AC1462" s="71"/>
      <c r="AE1462" s="15">
        <v>88</v>
      </c>
      <c r="AF1462" s="15">
        <v>109.16</v>
      </c>
      <c r="BE1462" s="71"/>
      <c r="BF1462" s="71"/>
      <c r="BG1462" s="15">
        <v>78</v>
      </c>
      <c r="BH1462" s="15">
        <v>74.86</v>
      </c>
      <c r="BI1462" s="71"/>
      <c r="BM1462" s="15">
        <v>29.5</v>
      </c>
      <c r="BN1462" s="15">
        <v>32</v>
      </c>
      <c r="BO1462" s="15">
        <v>28.72</v>
      </c>
      <c r="BQ1462" s="71"/>
      <c r="BR1462" s="15">
        <v>163</v>
      </c>
      <c r="BS1462" s="15">
        <v>165.07</v>
      </c>
      <c r="BT1462" s="15">
        <v>159</v>
      </c>
      <c r="BW1462" s="15">
        <v>65</v>
      </c>
      <c r="BX1462" s="15">
        <v>62.22</v>
      </c>
      <c r="BY1462" s="15">
        <v>184.52</v>
      </c>
      <c r="CA1462" s="71"/>
      <c r="CD1462" s="71"/>
      <c r="CE1462" s="71"/>
      <c r="CF1462" s="71"/>
      <c r="CG1462" s="71"/>
      <c r="CH1462" s="15">
        <v>74.5</v>
      </c>
      <c r="CI1462" s="71"/>
      <c r="CJ1462" s="15">
        <v>28</v>
      </c>
      <c r="CM1462" s="15">
        <v>44</v>
      </c>
      <c r="CN1462" s="15">
        <v>63</v>
      </c>
      <c r="CO1462" s="15">
        <v>62.07</v>
      </c>
      <c r="CQ1462" s="71"/>
      <c r="CR1462" s="71"/>
      <c r="CS1462" s="75"/>
      <c r="CT1462" s="75"/>
    </row>
    <row r="1463" spans="1:98">
      <c r="A1463" s="71">
        <v>43792</v>
      </c>
      <c r="B1463" s="16">
        <v>117.45</v>
      </c>
      <c r="C1463" s="16">
        <v>117.76</v>
      </c>
      <c r="D1463" s="71"/>
      <c r="G1463" s="71"/>
      <c r="I1463" s="16">
        <v>101</v>
      </c>
      <c r="K1463" s="16">
        <v>99.73</v>
      </c>
      <c r="L1463" s="71"/>
      <c r="M1463" s="71"/>
      <c r="N1463" s="15">
        <v>168.45</v>
      </c>
      <c r="O1463" s="15">
        <v>201</v>
      </c>
      <c r="P1463" s="15">
        <v>73.97</v>
      </c>
      <c r="Q1463" s="15">
        <v>31.56</v>
      </c>
      <c r="R1463" s="71"/>
      <c r="S1463" s="71"/>
      <c r="T1463" s="71"/>
      <c r="U1463" s="71"/>
      <c r="V1463" s="15">
        <v>179</v>
      </c>
      <c r="W1463" s="15">
        <v>156</v>
      </c>
      <c r="X1463" s="71"/>
      <c r="Y1463" s="71"/>
      <c r="Z1463" s="71"/>
      <c r="AA1463" s="71"/>
      <c r="AC1463" s="71"/>
      <c r="AF1463" s="15">
        <v>110.1</v>
      </c>
      <c r="BE1463" s="71"/>
      <c r="BF1463" s="71"/>
      <c r="BG1463" s="15">
        <v>78</v>
      </c>
      <c r="BH1463" s="15">
        <v>75.290000000000006</v>
      </c>
      <c r="BI1463" s="71"/>
      <c r="BM1463" s="15">
        <v>30</v>
      </c>
      <c r="BO1463" s="15">
        <v>30.42</v>
      </c>
      <c r="BQ1463" s="71"/>
      <c r="BR1463" s="15">
        <v>160.66999999999999</v>
      </c>
      <c r="BS1463" s="15">
        <v>159</v>
      </c>
      <c r="BT1463" s="15">
        <v>159</v>
      </c>
      <c r="BV1463" s="15">
        <v>96.4</v>
      </c>
      <c r="BW1463" s="15">
        <v>65</v>
      </c>
      <c r="BX1463" s="15">
        <v>65</v>
      </c>
      <c r="BZ1463" s="15">
        <v>65</v>
      </c>
      <c r="CA1463" s="71"/>
      <c r="CD1463" s="71"/>
      <c r="CE1463" s="71"/>
      <c r="CF1463" s="71"/>
      <c r="CG1463" s="71"/>
      <c r="CI1463" s="71"/>
      <c r="CJ1463" s="15">
        <v>32.67</v>
      </c>
      <c r="CM1463" s="15">
        <v>49</v>
      </c>
      <c r="CQ1463" s="71"/>
      <c r="CR1463" s="71"/>
      <c r="CS1463" s="75"/>
      <c r="CT1463" s="75"/>
    </row>
    <row r="1464" spans="1:98">
      <c r="A1464" s="71">
        <v>43799</v>
      </c>
      <c r="B1464" s="16">
        <v>111.83</v>
      </c>
      <c r="C1464" s="16">
        <v>111.73</v>
      </c>
      <c r="D1464" s="71"/>
      <c r="G1464" s="71"/>
      <c r="I1464" s="16">
        <v>98.56</v>
      </c>
      <c r="K1464" s="16">
        <v>99</v>
      </c>
      <c r="L1464" s="71"/>
      <c r="M1464" s="71"/>
      <c r="N1464" s="15">
        <v>129.54</v>
      </c>
      <c r="O1464" s="15">
        <v>198</v>
      </c>
      <c r="P1464" s="15">
        <v>74</v>
      </c>
      <c r="Q1464" s="15">
        <v>31.86</v>
      </c>
      <c r="R1464" s="71"/>
      <c r="S1464" s="71"/>
      <c r="T1464" s="71"/>
      <c r="U1464" s="71"/>
      <c r="V1464" s="15">
        <v>179.67</v>
      </c>
      <c r="W1464" s="15">
        <v>156</v>
      </c>
      <c r="X1464" s="71"/>
      <c r="Y1464" s="71"/>
      <c r="Z1464" s="71"/>
      <c r="AA1464" s="71"/>
      <c r="AC1464" s="71"/>
      <c r="AD1464" s="15">
        <v>104</v>
      </c>
      <c r="BE1464" s="71"/>
      <c r="BF1464" s="71"/>
      <c r="BG1464" s="15">
        <v>78</v>
      </c>
      <c r="BH1464" s="15">
        <v>77.14</v>
      </c>
      <c r="BI1464" s="71"/>
      <c r="BM1464" s="15">
        <v>32</v>
      </c>
      <c r="BO1464" s="15">
        <v>33.31</v>
      </c>
      <c r="BP1464" s="15">
        <v>119.14</v>
      </c>
      <c r="BQ1464" s="71"/>
      <c r="BR1464" s="15">
        <v>159</v>
      </c>
      <c r="BS1464" s="15">
        <v>162.41</v>
      </c>
      <c r="BT1464" s="15">
        <v>160.34</v>
      </c>
      <c r="BW1464" s="15">
        <v>65.83</v>
      </c>
      <c r="BX1464" s="15">
        <v>64</v>
      </c>
      <c r="BY1464" s="15">
        <v>188.5</v>
      </c>
      <c r="BZ1464" s="15">
        <v>65</v>
      </c>
      <c r="CA1464" s="71"/>
      <c r="CD1464" s="71"/>
      <c r="CE1464" s="71"/>
      <c r="CF1464" s="71"/>
      <c r="CG1464" s="71"/>
      <c r="CH1464" s="15">
        <v>77</v>
      </c>
      <c r="CI1464" s="71"/>
      <c r="CJ1464" s="15">
        <v>32</v>
      </c>
      <c r="CM1464" s="15">
        <v>50</v>
      </c>
      <c r="CQ1464" s="71"/>
      <c r="CR1464" s="71"/>
      <c r="CS1464" s="75"/>
      <c r="CT1464" s="75"/>
    </row>
    <row r="1465" spans="1:98">
      <c r="A1465" s="71">
        <v>43806</v>
      </c>
      <c r="B1465" s="16">
        <v>111.44</v>
      </c>
      <c r="C1465" s="16">
        <v>111.44</v>
      </c>
      <c r="D1465" s="71"/>
      <c r="G1465" s="71"/>
      <c r="I1465" s="16">
        <v>92.5</v>
      </c>
      <c r="K1465" s="16">
        <v>90.67</v>
      </c>
      <c r="L1465" s="71"/>
      <c r="M1465" s="71"/>
      <c r="N1465" s="15">
        <v>170.89</v>
      </c>
      <c r="O1465" s="15">
        <v>194.1</v>
      </c>
      <c r="P1465" s="15">
        <v>72.67</v>
      </c>
      <c r="Q1465" s="15">
        <v>31.74</v>
      </c>
      <c r="R1465" s="71"/>
      <c r="S1465" s="71"/>
      <c r="T1465" s="71"/>
      <c r="U1465" s="71"/>
      <c r="W1465" s="15">
        <v>155.99</v>
      </c>
      <c r="X1465" s="71"/>
      <c r="Y1465" s="71"/>
      <c r="Z1465" s="71"/>
      <c r="AA1465" s="71"/>
      <c r="AC1465" s="71"/>
      <c r="AE1465" s="15">
        <v>85.12</v>
      </c>
      <c r="AF1465" s="15">
        <v>111.6</v>
      </c>
      <c r="BD1465" s="15">
        <v>190</v>
      </c>
      <c r="BE1465" s="71"/>
      <c r="BF1465" s="71"/>
      <c r="BG1465" s="15">
        <v>77.56</v>
      </c>
      <c r="BH1465" s="15">
        <v>76.819999999999993</v>
      </c>
      <c r="BI1465" s="71"/>
      <c r="BN1465" s="15">
        <v>33</v>
      </c>
      <c r="BO1465" s="15">
        <v>32.369999999999997</v>
      </c>
      <c r="BP1465" s="15">
        <v>118</v>
      </c>
      <c r="BQ1465" s="71"/>
      <c r="BR1465" s="15">
        <v>159</v>
      </c>
      <c r="BT1465" s="15">
        <v>158.18</v>
      </c>
      <c r="BW1465" s="15">
        <v>65.39</v>
      </c>
      <c r="BX1465" s="15">
        <v>63.62</v>
      </c>
      <c r="BY1465" s="15">
        <v>187</v>
      </c>
      <c r="BZ1465" s="15">
        <v>64.849999999999994</v>
      </c>
      <c r="CA1465" s="71"/>
      <c r="CD1465" s="71"/>
      <c r="CE1465" s="71"/>
      <c r="CF1465" s="71"/>
      <c r="CG1465" s="71"/>
      <c r="CH1465" s="15">
        <v>71</v>
      </c>
      <c r="CI1465" s="71"/>
      <c r="CJ1465" s="15">
        <v>34</v>
      </c>
      <c r="CM1465" s="15">
        <v>50</v>
      </c>
      <c r="CQ1465" s="71"/>
      <c r="CR1465" s="71"/>
      <c r="CS1465" s="75"/>
      <c r="CT1465" s="75"/>
    </row>
    <row r="1466" spans="1:98">
      <c r="A1466" s="71">
        <v>43813</v>
      </c>
      <c r="B1466" s="16">
        <v>113.29</v>
      </c>
      <c r="C1466" s="16">
        <v>113.26</v>
      </c>
      <c r="D1466" s="71"/>
      <c r="G1466" s="71"/>
      <c r="I1466" s="16">
        <v>96.33</v>
      </c>
      <c r="K1466" s="16">
        <v>99</v>
      </c>
      <c r="L1466" s="71"/>
      <c r="M1466" s="71"/>
      <c r="N1466" s="15">
        <v>170.25</v>
      </c>
      <c r="O1466" s="15">
        <v>193.9</v>
      </c>
      <c r="P1466" s="15">
        <v>73.2</v>
      </c>
      <c r="Q1466" s="15">
        <v>32</v>
      </c>
      <c r="R1466" s="71"/>
      <c r="S1466" s="71"/>
      <c r="T1466" s="71"/>
      <c r="U1466" s="71"/>
      <c r="W1466" s="15">
        <v>156</v>
      </c>
      <c r="X1466" s="71"/>
      <c r="Y1466" s="71"/>
      <c r="Z1466" s="71"/>
      <c r="AA1466" s="71"/>
      <c r="AC1466" s="71"/>
      <c r="AD1466" s="15">
        <v>104</v>
      </c>
      <c r="AE1466" s="15">
        <v>85</v>
      </c>
      <c r="AF1466" s="15">
        <v>112.53</v>
      </c>
      <c r="BE1466" s="71"/>
      <c r="BF1466" s="71"/>
      <c r="BH1466" s="15">
        <v>76</v>
      </c>
      <c r="BI1466" s="71"/>
      <c r="BN1466" s="15">
        <v>33</v>
      </c>
      <c r="BO1466" s="15">
        <v>32.67</v>
      </c>
      <c r="BQ1466" s="71"/>
      <c r="BR1466" s="15">
        <v>158</v>
      </c>
      <c r="BT1466" s="15">
        <v>158.57</v>
      </c>
      <c r="BW1466" s="15">
        <v>65.67</v>
      </c>
      <c r="BX1466" s="15">
        <v>64.239999999999995</v>
      </c>
      <c r="BY1466" s="15">
        <v>187</v>
      </c>
      <c r="BZ1466" s="15">
        <v>64.760000000000005</v>
      </c>
      <c r="CA1466" s="71"/>
      <c r="CD1466" s="71"/>
      <c r="CE1466" s="71"/>
      <c r="CF1466" s="71"/>
      <c r="CG1466" s="71"/>
      <c r="CH1466" s="15">
        <v>74.5</v>
      </c>
      <c r="CI1466" s="71"/>
      <c r="CJ1466" s="15">
        <v>32</v>
      </c>
      <c r="CN1466" s="15">
        <v>62</v>
      </c>
      <c r="CP1466" s="15">
        <v>157</v>
      </c>
      <c r="CQ1466" s="71"/>
      <c r="CR1466" s="71"/>
      <c r="CS1466" s="75"/>
      <c r="CT1466" s="75"/>
    </row>
    <row r="1467" spans="1:98">
      <c r="A1467" s="71">
        <v>43820</v>
      </c>
      <c r="B1467" s="16">
        <v>114.98</v>
      </c>
      <c r="C1467" s="16">
        <v>114.98</v>
      </c>
      <c r="D1467" s="71"/>
      <c r="G1467" s="71"/>
      <c r="I1467" s="16">
        <v>97.04</v>
      </c>
      <c r="K1467" s="16">
        <v>95.08</v>
      </c>
      <c r="L1467" s="71"/>
      <c r="M1467" s="71"/>
      <c r="N1467" s="15">
        <v>168.83</v>
      </c>
      <c r="O1467" s="15">
        <v>192.47</v>
      </c>
      <c r="P1467" s="15">
        <v>74</v>
      </c>
      <c r="Q1467" s="15">
        <v>30.7</v>
      </c>
      <c r="R1467" s="71"/>
      <c r="S1467" s="71"/>
      <c r="T1467" s="71"/>
      <c r="U1467" s="71"/>
      <c r="V1467" s="15">
        <v>178.2</v>
      </c>
      <c r="W1467" s="15">
        <v>156</v>
      </c>
      <c r="X1467" s="71"/>
      <c r="Y1467" s="71"/>
      <c r="Z1467" s="71"/>
      <c r="AA1467" s="71"/>
      <c r="AC1467" s="71"/>
      <c r="AD1467" s="15">
        <v>104</v>
      </c>
      <c r="AE1467" s="15">
        <v>80.55</v>
      </c>
      <c r="AF1467" s="15">
        <v>108.33</v>
      </c>
      <c r="BE1467" s="71"/>
      <c r="BF1467" s="71"/>
      <c r="BG1467" s="15">
        <v>77</v>
      </c>
      <c r="BH1467" s="15">
        <v>75.53</v>
      </c>
      <c r="BI1467" s="71"/>
      <c r="BM1467" s="15">
        <v>32</v>
      </c>
      <c r="BO1467" s="15">
        <v>33.5</v>
      </c>
      <c r="BQ1467" s="71"/>
      <c r="BT1467" s="15">
        <v>157.25</v>
      </c>
      <c r="BV1467" s="15">
        <v>96.5</v>
      </c>
      <c r="BW1467" s="15">
        <v>65.52</v>
      </c>
      <c r="BX1467" s="15">
        <v>64.86</v>
      </c>
      <c r="BY1467" s="15">
        <v>190</v>
      </c>
      <c r="BZ1467" s="15">
        <v>65</v>
      </c>
      <c r="CA1467" s="71"/>
      <c r="CD1467" s="71"/>
      <c r="CE1467" s="71"/>
      <c r="CF1467" s="71"/>
      <c r="CG1467" s="71"/>
      <c r="CH1467" s="15">
        <v>77</v>
      </c>
      <c r="CI1467" s="71"/>
      <c r="CQ1467" s="71"/>
      <c r="CR1467" s="71"/>
      <c r="CS1467" s="75"/>
      <c r="CT1467" s="75"/>
    </row>
    <row r="1468" spans="1:98">
      <c r="A1468" s="71">
        <v>43827</v>
      </c>
      <c r="B1468" s="16">
        <v>110.56</v>
      </c>
      <c r="C1468" s="16">
        <v>110.56</v>
      </c>
      <c r="D1468" s="71"/>
      <c r="G1468" s="71"/>
      <c r="I1468" s="16">
        <v>95.83</v>
      </c>
      <c r="K1468" s="16">
        <v>95.83</v>
      </c>
      <c r="L1468" s="71"/>
      <c r="M1468" s="71"/>
      <c r="N1468" s="15">
        <v>170.47</v>
      </c>
      <c r="P1468" s="15">
        <v>74</v>
      </c>
      <c r="Q1468" s="15">
        <v>30.08</v>
      </c>
      <c r="R1468" s="71"/>
      <c r="S1468" s="71"/>
      <c r="T1468" s="71"/>
      <c r="U1468" s="71"/>
      <c r="W1468" s="15">
        <v>156</v>
      </c>
      <c r="X1468" s="71"/>
      <c r="Y1468" s="71"/>
      <c r="Z1468" s="71"/>
      <c r="AA1468" s="71"/>
      <c r="AC1468" s="71"/>
      <c r="AD1468" s="15">
        <v>104</v>
      </c>
      <c r="AE1468" s="15">
        <v>79</v>
      </c>
      <c r="AF1468" s="15">
        <v>113</v>
      </c>
      <c r="BE1468" s="71"/>
      <c r="BF1468" s="71"/>
      <c r="BG1468" s="15">
        <v>79</v>
      </c>
      <c r="BH1468" s="15">
        <v>75.36</v>
      </c>
      <c r="BI1468" s="71"/>
      <c r="BO1468" s="15">
        <v>33.83</v>
      </c>
      <c r="BP1468" s="15">
        <v>118</v>
      </c>
      <c r="BQ1468" s="71"/>
      <c r="BR1468" s="15">
        <v>152</v>
      </c>
      <c r="BT1468" s="15">
        <v>159</v>
      </c>
      <c r="BW1468" s="15">
        <v>66</v>
      </c>
      <c r="BX1468" s="15">
        <v>65</v>
      </c>
      <c r="CA1468" s="71"/>
      <c r="CD1468" s="71"/>
      <c r="CE1468" s="71"/>
      <c r="CF1468" s="71"/>
      <c r="CG1468" s="71"/>
      <c r="CI1468" s="71"/>
      <c r="CP1468" s="15">
        <v>157</v>
      </c>
      <c r="CQ1468" s="71"/>
      <c r="CR1468" s="71"/>
      <c r="CS1468" s="75"/>
      <c r="CT1468" s="75"/>
    </row>
    <row r="1469" spans="1:98">
      <c r="A1469" s="71">
        <v>43834</v>
      </c>
      <c r="B1469" s="16">
        <v>110.63</v>
      </c>
      <c r="C1469" s="16">
        <v>110.26</v>
      </c>
      <c r="D1469" s="71"/>
      <c r="G1469" s="71"/>
      <c r="I1469" s="16">
        <v>95.19</v>
      </c>
      <c r="K1469" s="16">
        <v>96</v>
      </c>
      <c r="L1469" s="71"/>
      <c r="M1469" s="71"/>
      <c r="N1469" s="15">
        <v>165.43</v>
      </c>
      <c r="O1469" s="15">
        <v>188</v>
      </c>
      <c r="P1469" s="15">
        <v>72.33</v>
      </c>
      <c r="Q1469" s="15">
        <v>30.14</v>
      </c>
      <c r="R1469" s="71"/>
      <c r="S1469" s="71"/>
      <c r="T1469" s="71"/>
      <c r="U1469" s="71"/>
      <c r="W1469" s="15">
        <v>154.26</v>
      </c>
      <c r="X1469" s="71"/>
      <c r="Y1469" s="71"/>
      <c r="Z1469" s="71"/>
      <c r="AA1469" s="71"/>
      <c r="AC1469" s="71"/>
      <c r="AE1469" s="15">
        <v>80</v>
      </c>
      <c r="AF1469" s="15">
        <v>108</v>
      </c>
      <c r="BD1469" s="15">
        <v>189</v>
      </c>
      <c r="BE1469" s="71"/>
      <c r="BF1469" s="71"/>
      <c r="BH1469" s="15">
        <v>76.27</v>
      </c>
      <c r="BI1469" s="71"/>
      <c r="BM1469" s="15">
        <v>26.76</v>
      </c>
      <c r="BO1469" s="15">
        <v>34.270000000000003</v>
      </c>
      <c r="BQ1469" s="71"/>
      <c r="BS1469" s="15">
        <v>159</v>
      </c>
      <c r="BT1469" s="15">
        <v>157.6</v>
      </c>
      <c r="BW1469" s="15">
        <v>66.38</v>
      </c>
      <c r="BX1469" s="15">
        <v>65.849999999999994</v>
      </c>
      <c r="CA1469" s="71"/>
      <c r="CD1469" s="71"/>
      <c r="CE1469" s="71"/>
      <c r="CF1469" s="71"/>
      <c r="CG1469" s="71"/>
      <c r="CI1469" s="71"/>
      <c r="CJ1469" s="15">
        <v>30</v>
      </c>
      <c r="CM1469" s="15">
        <v>36.630000000000003</v>
      </c>
      <c r="CQ1469" s="71"/>
      <c r="CR1469" s="71"/>
      <c r="CS1469" s="75"/>
      <c r="CT1469" s="75"/>
    </row>
    <row r="1470" spans="1:98">
      <c r="A1470" s="71">
        <v>43841</v>
      </c>
      <c r="B1470" s="16">
        <v>115.73</v>
      </c>
      <c r="C1470" s="16">
        <v>116.25</v>
      </c>
      <c r="D1470" s="71"/>
      <c r="G1470" s="71"/>
      <c r="I1470" s="16">
        <v>93.26</v>
      </c>
      <c r="K1470" s="16">
        <v>93.6</v>
      </c>
      <c r="L1470" s="71"/>
      <c r="M1470" s="71"/>
      <c r="N1470" s="15">
        <v>171.57</v>
      </c>
      <c r="O1470" s="15">
        <v>192.93</v>
      </c>
      <c r="P1470" s="15">
        <v>73.790000000000006</v>
      </c>
      <c r="Q1470" s="15">
        <v>30.96</v>
      </c>
      <c r="R1470" s="71"/>
      <c r="S1470" s="71"/>
      <c r="T1470" s="71"/>
      <c r="U1470" s="71"/>
      <c r="V1470" s="15">
        <v>179</v>
      </c>
      <c r="W1470" s="15">
        <v>156</v>
      </c>
      <c r="X1470" s="71"/>
      <c r="Y1470" s="71"/>
      <c r="Z1470" s="71"/>
      <c r="AA1470" s="71"/>
      <c r="AC1470" s="71"/>
      <c r="AD1470" s="15">
        <v>104</v>
      </c>
      <c r="AE1470" s="15">
        <v>80</v>
      </c>
      <c r="BE1470" s="71"/>
      <c r="BF1470" s="71"/>
      <c r="BG1470" s="15">
        <v>79</v>
      </c>
      <c r="BH1470" s="15">
        <v>77.36</v>
      </c>
      <c r="BI1470" s="71"/>
      <c r="BM1470" s="15">
        <v>30</v>
      </c>
      <c r="BO1470" s="15">
        <v>33.89</v>
      </c>
      <c r="BP1470" s="15">
        <v>118.09</v>
      </c>
      <c r="BQ1470" s="71"/>
      <c r="BS1470" s="15">
        <v>155</v>
      </c>
      <c r="BT1470" s="15">
        <v>158.47999999999999</v>
      </c>
      <c r="BW1470" s="15">
        <v>66</v>
      </c>
      <c r="BX1470" s="15">
        <v>65.41</v>
      </c>
      <c r="BZ1470" s="15">
        <v>64.37</v>
      </c>
      <c r="CA1470" s="71"/>
      <c r="CD1470" s="71"/>
      <c r="CE1470" s="71"/>
      <c r="CF1470" s="71"/>
      <c r="CG1470" s="71"/>
      <c r="CH1470" s="15">
        <v>76</v>
      </c>
      <c r="CI1470" s="71"/>
      <c r="CM1470" s="15">
        <v>47</v>
      </c>
      <c r="CN1470" s="15">
        <v>60</v>
      </c>
      <c r="CO1470" s="15">
        <v>77.599999999999994</v>
      </c>
      <c r="CQ1470" s="71"/>
      <c r="CR1470" s="71"/>
      <c r="CS1470" s="75"/>
      <c r="CT1470" s="75"/>
    </row>
    <row r="1471" spans="1:98">
      <c r="A1471" s="71">
        <v>43848</v>
      </c>
      <c r="B1471" s="16">
        <v>116.5</v>
      </c>
      <c r="C1471" s="16">
        <v>116.2</v>
      </c>
      <c r="D1471" s="71"/>
      <c r="G1471" s="71"/>
      <c r="I1471" s="16">
        <v>95.36</v>
      </c>
      <c r="K1471" s="16">
        <v>93.99</v>
      </c>
      <c r="L1471" s="71"/>
      <c r="M1471" s="71"/>
      <c r="N1471" s="15">
        <v>173.09</v>
      </c>
      <c r="O1471" s="15">
        <v>193</v>
      </c>
      <c r="P1471" s="15">
        <v>74</v>
      </c>
      <c r="Q1471" s="15">
        <v>31.62</v>
      </c>
      <c r="R1471" s="71"/>
      <c r="S1471" s="71"/>
      <c r="T1471" s="71"/>
      <c r="U1471" s="71"/>
      <c r="V1471" s="15">
        <v>175</v>
      </c>
      <c r="W1471" s="15">
        <v>155.91999999999999</v>
      </c>
      <c r="X1471" s="71"/>
      <c r="Y1471" s="71"/>
      <c r="Z1471" s="71"/>
      <c r="AA1471" s="71"/>
      <c r="AC1471" s="71"/>
      <c r="AE1471" s="15">
        <v>80</v>
      </c>
      <c r="AF1471" s="15">
        <v>114.33</v>
      </c>
      <c r="BD1471" s="15">
        <v>164</v>
      </c>
      <c r="BE1471" s="71"/>
      <c r="BF1471" s="71"/>
      <c r="BG1471" s="15">
        <v>83.71</v>
      </c>
      <c r="BH1471" s="15">
        <v>75.569999999999993</v>
      </c>
      <c r="BI1471" s="71"/>
      <c r="BO1471" s="15">
        <v>31.53</v>
      </c>
      <c r="BQ1471" s="71"/>
      <c r="BS1471" s="15">
        <v>150.75</v>
      </c>
      <c r="BT1471" s="15">
        <v>163</v>
      </c>
      <c r="BV1471" s="15">
        <v>90</v>
      </c>
      <c r="BW1471" s="15">
        <v>60.83</v>
      </c>
      <c r="BX1471" s="15">
        <v>66.05</v>
      </c>
      <c r="BY1471" s="15">
        <v>180</v>
      </c>
      <c r="BZ1471" s="15">
        <v>66</v>
      </c>
      <c r="CA1471" s="71"/>
      <c r="CD1471" s="71"/>
      <c r="CE1471" s="71"/>
      <c r="CF1471" s="71"/>
      <c r="CG1471" s="71"/>
      <c r="CH1471" s="15">
        <v>65.64</v>
      </c>
      <c r="CI1471" s="71"/>
      <c r="CM1471" s="15">
        <v>44</v>
      </c>
      <c r="CO1471" s="15">
        <v>77.150000000000006</v>
      </c>
      <c r="CQ1471" s="71"/>
      <c r="CR1471" s="71"/>
      <c r="CS1471" s="75"/>
      <c r="CT1471" s="75"/>
    </row>
    <row r="1472" spans="1:98">
      <c r="A1472" s="71">
        <v>43855</v>
      </c>
      <c r="B1472" s="16">
        <v>116.85</v>
      </c>
      <c r="C1472" s="16">
        <v>116.78</v>
      </c>
      <c r="D1472" s="71"/>
      <c r="G1472" s="71"/>
      <c r="I1472" s="16">
        <v>97.33</v>
      </c>
      <c r="K1472" s="16">
        <v>97.29</v>
      </c>
      <c r="L1472" s="71"/>
      <c r="M1472" s="71"/>
      <c r="N1472" s="15">
        <v>173.18</v>
      </c>
      <c r="O1472" s="15">
        <v>191</v>
      </c>
      <c r="P1472" s="15">
        <v>74</v>
      </c>
      <c r="Q1472" s="15">
        <v>32</v>
      </c>
      <c r="R1472" s="71"/>
      <c r="S1472" s="71"/>
      <c r="T1472" s="71"/>
      <c r="U1472" s="71"/>
      <c r="V1472" s="15">
        <v>173</v>
      </c>
      <c r="W1472" s="15">
        <v>156</v>
      </c>
      <c r="X1472" s="71"/>
      <c r="Y1472" s="71"/>
      <c r="Z1472" s="71"/>
      <c r="AA1472" s="71"/>
      <c r="AC1472" s="71"/>
      <c r="AE1472" s="15">
        <v>80</v>
      </c>
      <c r="AF1472" s="15">
        <v>107</v>
      </c>
      <c r="BD1472" s="15">
        <v>187</v>
      </c>
      <c r="BE1472" s="71"/>
      <c r="BF1472" s="71"/>
      <c r="BG1472" s="15">
        <v>79</v>
      </c>
      <c r="BH1472" s="15">
        <v>73.66</v>
      </c>
      <c r="BI1472" s="71"/>
      <c r="BO1472" s="15">
        <v>33.64</v>
      </c>
      <c r="BP1472" s="15">
        <v>120.5</v>
      </c>
      <c r="BQ1472" s="71"/>
      <c r="BT1472" s="15">
        <v>158.05000000000001</v>
      </c>
      <c r="BX1472" s="15">
        <v>64.63</v>
      </c>
      <c r="BY1472" s="15">
        <v>196</v>
      </c>
      <c r="CA1472" s="71"/>
      <c r="CD1472" s="71"/>
      <c r="CE1472" s="71"/>
      <c r="CF1472" s="71"/>
      <c r="CG1472" s="71"/>
      <c r="CI1472" s="71"/>
      <c r="CM1472" s="15">
        <v>38</v>
      </c>
      <c r="CO1472" s="15">
        <v>74.569999999999993</v>
      </c>
      <c r="CQ1472" s="71"/>
      <c r="CR1472" s="71"/>
      <c r="CS1472" s="75"/>
      <c r="CT1472" s="75"/>
    </row>
    <row r="1473" spans="1:98">
      <c r="A1473" s="71">
        <v>43862</v>
      </c>
      <c r="B1473" s="16">
        <v>116.1</v>
      </c>
      <c r="C1473" s="16">
        <v>116</v>
      </c>
      <c r="D1473" s="71"/>
      <c r="G1473" s="71"/>
      <c r="I1473" s="16">
        <v>96.5</v>
      </c>
      <c r="K1473" s="16">
        <v>96</v>
      </c>
      <c r="L1473" s="71"/>
      <c r="M1473" s="71"/>
      <c r="N1473" s="15">
        <v>173.18</v>
      </c>
      <c r="P1473" s="15">
        <v>74</v>
      </c>
      <c r="Q1473" s="15">
        <v>30.5</v>
      </c>
      <c r="R1473" s="71"/>
      <c r="S1473" s="71"/>
      <c r="T1473" s="71"/>
      <c r="U1473" s="71"/>
      <c r="V1473" s="15">
        <v>170.6</v>
      </c>
      <c r="W1473" s="15">
        <v>156</v>
      </c>
      <c r="X1473" s="71"/>
      <c r="Y1473" s="71"/>
      <c r="Z1473" s="71"/>
      <c r="AA1473" s="71"/>
      <c r="AC1473" s="71"/>
      <c r="BE1473" s="71"/>
      <c r="BF1473" s="71"/>
      <c r="BH1473" s="15">
        <v>75</v>
      </c>
      <c r="BI1473" s="71"/>
      <c r="BO1473" s="15">
        <v>35.6</v>
      </c>
      <c r="BQ1473" s="71"/>
      <c r="BT1473" s="15">
        <v>159</v>
      </c>
      <c r="BX1473" s="15">
        <v>66</v>
      </c>
      <c r="CA1473" s="71"/>
      <c r="CD1473" s="71"/>
      <c r="CE1473" s="71"/>
      <c r="CF1473" s="71"/>
      <c r="CG1473" s="71"/>
      <c r="CI1473" s="71"/>
      <c r="CJ1473" s="15">
        <v>28.5</v>
      </c>
      <c r="CO1473" s="15">
        <v>69</v>
      </c>
      <c r="CQ1473" s="71"/>
      <c r="CR1473" s="71"/>
      <c r="CS1473" s="75"/>
      <c r="CT1473" s="75"/>
    </row>
    <row r="1474" spans="1:98">
      <c r="A1474" s="71">
        <v>43869</v>
      </c>
      <c r="B1474" s="16">
        <v>115.67</v>
      </c>
      <c r="C1474" s="16">
        <v>115.56</v>
      </c>
      <c r="D1474" s="71"/>
      <c r="G1474" s="71"/>
      <c r="I1474" s="16">
        <v>98</v>
      </c>
      <c r="K1474" s="16">
        <v>98</v>
      </c>
      <c r="L1474" s="71"/>
      <c r="M1474" s="71"/>
      <c r="N1474" s="15">
        <v>173.18</v>
      </c>
      <c r="O1474" s="15">
        <v>186.5</v>
      </c>
      <c r="P1474" s="15">
        <v>73.86</v>
      </c>
      <c r="Q1474" s="15">
        <v>30.62</v>
      </c>
      <c r="R1474" s="71"/>
      <c r="S1474" s="71"/>
      <c r="T1474" s="71"/>
      <c r="U1474" s="71"/>
      <c r="V1474" s="15">
        <v>168.2</v>
      </c>
      <c r="W1474" s="15">
        <v>155.54</v>
      </c>
      <c r="X1474" s="71"/>
      <c r="Y1474" s="71"/>
      <c r="Z1474" s="71"/>
      <c r="AA1474" s="71"/>
      <c r="AC1474" s="71"/>
      <c r="AF1474" s="15">
        <v>114.08</v>
      </c>
      <c r="BE1474" s="71"/>
      <c r="BF1474" s="71"/>
      <c r="BG1474" s="15">
        <v>79</v>
      </c>
      <c r="BH1474" s="15">
        <v>74.47</v>
      </c>
      <c r="BI1474" s="71"/>
      <c r="BM1474" s="15">
        <v>30</v>
      </c>
      <c r="BN1474" s="15">
        <v>33</v>
      </c>
      <c r="BO1474" s="15">
        <v>33.35</v>
      </c>
      <c r="BP1474" s="15">
        <v>120.17</v>
      </c>
      <c r="BQ1474" s="71"/>
      <c r="BR1474" s="15">
        <v>155</v>
      </c>
      <c r="BS1474" s="15">
        <v>146</v>
      </c>
      <c r="BT1474" s="15">
        <v>156.47999999999999</v>
      </c>
      <c r="BV1474" s="15">
        <v>95</v>
      </c>
      <c r="BW1474" s="15">
        <v>66</v>
      </c>
      <c r="BX1474" s="15">
        <v>64.72</v>
      </c>
      <c r="BY1474" s="15">
        <v>210</v>
      </c>
      <c r="BZ1474" s="15">
        <v>68</v>
      </c>
      <c r="CA1474" s="71"/>
      <c r="CD1474" s="71"/>
      <c r="CE1474" s="71"/>
      <c r="CF1474" s="71"/>
      <c r="CG1474" s="71"/>
      <c r="CI1474" s="71"/>
      <c r="CO1474" s="15">
        <v>67.3</v>
      </c>
      <c r="CQ1474" s="71"/>
      <c r="CR1474" s="71"/>
      <c r="CS1474" s="75"/>
      <c r="CT1474" s="75"/>
    </row>
    <row r="1475" spans="1:98">
      <c r="A1475" s="71">
        <v>43876</v>
      </c>
      <c r="B1475" s="16">
        <v>115.84</v>
      </c>
      <c r="C1475" s="16">
        <v>115.56</v>
      </c>
      <c r="D1475" s="71"/>
      <c r="G1475" s="71"/>
      <c r="I1475" s="16">
        <v>98</v>
      </c>
      <c r="K1475" s="16">
        <v>98</v>
      </c>
      <c r="L1475" s="71"/>
      <c r="M1475" s="71"/>
      <c r="N1475" s="15">
        <v>174.5</v>
      </c>
      <c r="O1475" s="15">
        <v>183</v>
      </c>
      <c r="P1475" s="15">
        <v>74</v>
      </c>
      <c r="Q1475" s="15">
        <v>30.02</v>
      </c>
      <c r="R1475" s="71"/>
      <c r="S1475" s="71"/>
      <c r="T1475" s="71"/>
      <c r="U1475" s="71"/>
      <c r="V1475" s="15">
        <v>165.25</v>
      </c>
      <c r="W1475" s="15">
        <v>156.08000000000001</v>
      </c>
      <c r="X1475" s="71"/>
      <c r="Y1475" s="71"/>
      <c r="Z1475" s="71"/>
      <c r="AA1475" s="71"/>
      <c r="AC1475" s="71"/>
      <c r="AF1475" s="15">
        <v>111</v>
      </c>
      <c r="BE1475" s="71"/>
      <c r="BF1475" s="71"/>
      <c r="BG1475" s="15">
        <v>83.62</v>
      </c>
      <c r="BH1475" s="15">
        <v>75</v>
      </c>
      <c r="BI1475" s="71"/>
      <c r="BN1475" s="15">
        <v>34.82</v>
      </c>
      <c r="BO1475" s="15">
        <v>32.74</v>
      </c>
      <c r="BQ1475" s="71"/>
      <c r="BR1475" s="15">
        <v>155</v>
      </c>
      <c r="BS1475" s="15">
        <v>152</v>
      </c>
      <c r="BT1475" s="15">
        <v>156</v>
      </c>
      <c r="BV1475" s="15">
        <v>90</v>
      </c>
      <c r="BW1475" s="15">
        <v>67.819999999999993</v>
      </c>
      <c r="BX1475" s="15">
        <v>62.6</v>
      </c>
      <c r="CA1475" s="71"/>
      <c r="CD1475" s="71"/>
      <c r="CE1475" s="71"/>
      <c r="CF1475" s="71"/>
      <c r="CG1475" s="71"/>
      <c r="CH1475" s="15">
        <v>72.5</v>
      </c>
      <c r="CI1475" s="71"/>
      <c r="CJ1475" s="15">
        <v>30.5</v>
      </c>
      <c r="CN1475" s="15">
        <v>59</v>
      </c>
      <c r="CP1475" s="15">
        <v>156</v>
      </c>
      <c r="CQ1475" s="71"/>
      <c r="CR1475" s="71"/>
      <c r="CS1475" s="75"/>
      <c r="CT1475" s="75"/>
    </row>
    <row r="1476" spans="1:98">
      <c r="A1476" s="71">
        <v>43883</v>
      </c>
      <c r="B1476" s="16">
        <v>114.13</v>
      </c>
      <c r="C1476" s="16">
        <v>115.78</v>
      </c>
      <c r="D1476" s="71"/>
      <c r="G1476" s="71"/>
      <c r="I1476" s="16">
        <v>97.96</v>
      </c>
      <c r="K1476" s="16">
        <v>97.58</v>
      </c>
      <c r="L1476" s="71"/>
      <c r="M1476" s="71"/>
      <c r="N1476" s="15">
        <v>172.78</v>
      </c>
      <c r="O1476" s="15">
        <v>180.27</v>
      </c>
      <c r="P1476" s="15">
        <v>72.53</v>
      </c>
      <c r="Q1476" s="15">
        <v>30.41</v>
      </c>
      <c r="R1476" s="71"/>
      <c r="S1476" s="71"/>
      <c r="T1476" s="71"/>
      <c r="U1476" s="71"/>
      <c r="V1476" s="15">
        <v>159.5</v>
      </c>
      <c r="W1476" s="15">
        <v>155.22</v>
      </c>
      <c r="X1476" s="71"/>
      <c r="Y1476" s="71"/>
      <c r="Z1476" s="71"/>
      <c r="AA1476" s="71"/>
      <c r="AC1476" s="71"/>
      <c r="AD1476" s="15">
        <v>97</v>
      </c>
      <c r="AF1476" s="15">
        <v>113.03</v>
      </c>
      <c r="BD1476" s="15">
        <v>150</v>
      </c>
      <c r="BE1476" s="71"/>
      <c r="BF1476" s="71"/>
      <c r="BG1476" s="15">
        <v>79</v>
      </c>
      <c r="BH1476" s="15">
        <v>72.84</v>
      </c>
      <c r="BI1476" s="71"/>
      <c r="BM1476" s="15">
        <v>30.43</v>
      </c>
      <c r="BN1476" s="15">
        <v>28.56</v>
      </c>
      <c r="BO1476" s="15">
        <v>31.65</v>
      </c>
      <c r="BP1476" s="15">
        <v>120.12</v>
      </c>
      <c r="BQ1476" s="71"/>
      <c r="BT1476" s="15">
        <v>153.22999999999999</v>
      </c>
      <c r="BV1476" s="15">
        <v>93</v>
      </c>
      <c r="BW1476" s="15">
        <v>66</v>
      </c>
      <c r="BX1476" s="15">
        <v>61.22</v>
      </c>
      <c r="BY1476" s="15">
        <v>197.14</v>
      </c>
      <c r="BZ1476" s="15">
        <v>66.489999999999995</v>
      </c>
      <c r="CA1476" s="71"/>
      <c r="CD1476" s="71"/>
      <c r="CE1476" s="71"/>
      <c r="CF1476" s="71"/>
      <c r="CG1476" s="71"/>
      <c r="CH1476" s="15">
        <v>67.5</v>
      </c>
      <c r="CI1476" s="71"/>
      <c r="CJ1476" s="15">
        <v>28</v>
      </c>
      <c r="CM1476" s="15">
        <v>43.12</v>
      </c>
      <c r="CN1476" s="15">
        <v>56</v>
      </c>
      <c r="CO1476" s="15">
        <v>67.25</v>
      </c>
      <c r="CQ1476" s="71"/>
      <c r="CR1476" s="71"/>
      <c r="CS1476" s="75"/>
      <c r="CT1476" s="75"/>
    </row>
    <row r="1477" spans="1:98">
      <c r="A1477" s="71">
        <v>43890</v>
      </c>
      <c r="B1477" s="16">
        <v>115.69</v>
      </c>
      <c r="C1477" s="16">
        <v>116</v>
      </c>
      <c r="D1477" s="71"/>
      <c r="G1477" s="71"/>
      <c r="I1477" s="16">
        <v>96.56</v>
      </c>
      <c r="K1477" s="16">
        <v>96.15</v>
      </c>
      <c r="L1477" s="71"/>
      <c r="M1477" s="71"/>
      <c r="N1477" s="15">
        <v>171.57</v>
      </c>
      <c r="O1477" s="15">
        <v>176.22</v>
      </c>
      <c r="P1477" s="15">
        <v>74</v>
      </c>
      <c r="Q1477" s="15">
        <v>29.61</v>
      </c>
      <c r="R1477" s="71"/>
      <c r="S1477" s="71"/>
      <c r="T1477" s="71"/>
      <c r="U1477" s="71"/>
      <c r="V1477" s="15">
        <v>158</v>
      </c>
      <c r="W1477" s="15">
        <v>149.28</v>
      </c>
      <c r="X1477" s="71"/>
      <c r="Y1477" s="71"/>
      <c r="Z1477" s="71"/>
      <c r="AA1477" s="71"/>
      <c r="AC1477" s="71"/>
      <c r="AE1477" s="15">
        <v>95</v>
      </c>
      <c r="AF1477" s="15">
        <v>111</v>
      </c>
      <c r="BD1477" s="15">
        <v>150</v>
      </c>
      <c r="BE1477" s="71"/>
      <c r="BF1477" s="71"/>
      <c r="BH1477" s="15">
        <v>71.69</v>
      </c>
      <c r="BI1477" s="71"/>
      <c r="BO1477" s="15">
        <v>31.05</v>
      </c>
      <c r="BP1477" s="15">
        <v>121.97</v>
      </c>
      <c r="BQ1477" s="71"/>
      <c r="BR1477" s="15">
        <v>151</v>
      </c>
      <c r="BS1477" s="15">
        <v>146</v>
      </c>
      <c r="BT1477" s="15">
        <v>149.49</v>
      </c>
      <c r="BV1477" s="15">
        <v>89</v>
      </c>
      <c r="BW1477" s="15">
        <v>66</v>
      </c>
      <c r="BX1477" s="15">
        <v>59.17</v>
      </c>
      <c r="BY1477" s="15">
        <v>225</v>
      </c>
      <c r="BZ1477" s="15">
        <v>62.93</v>
      </c>
      <c r="CA1477" s="71"/>
      <c r="CD1477" s="71"/>
      <c r="CE1477" s="71"/>
      <c r="CF1477" s="71"/>
      <c r="CG1477" s="71"/>
      <c r="CI1477" s="71"/>
      <c r="CJ1477" s="15">
        <v>28</v>
      </c>
      <c r="CM1477" s="15">
        <v>48</v>
      </c>
      <c r="CN1477" s="15">
        <v>54.5</v>
      </c>
      <c r="CO1477" s="15">
        <v>63.93</v>
      </c>
      <c r="CP1477" s="15">
        <v>140</v>
      </c>
      <c r="CQ1477" s="71"/>
      <c r="CR1477" s="71"/>
      <c r="CS1477" s="75"/>
      <c r="CT1477" s="75"/>
    </row>
    <row r="1478" spans="1:98">
      <c r="A1478" s="71">
        <v>43897</v>
      </c>
      <c r="B1478" s="16">
        <v>114.23</v>
      </c>
      <c r="C1478" s="16">
        <v>116.56</v>
      </c>
      <c r="D1478" s="71"/>
      <c r="G1478" s="71"/>
      <c r="I1478" s="16">
        <v>100.69</v>
      </c>
      <c r="K1478" s="16">
        <v>100.56</v>
      </c>
      <c r="L1478" s="71"/>
      <c r="M1478" s="71"/>
      <c r="N1478" s="15">
        <v>174.5</v>
      </c>
      <c r="O1478" s="15">
        <v>163.66999999999999</v>
      </c>
      <c r="P1478" s="15">
        <v>73.849999999999994</v>
      </c>
      <c r="Q1478" s="15">
        <v>30.21</v>
      </c>
      <c r="R1478" s="71"/>
      <c r="S1478" s="71"/>
      <c r="T1478" s="71"/>
      <c r="U1478" s="71"/>
      <c r="V1478" s="15">
        <v>143.5</v>
      </c>
      <c r="W1478" s="15">
        <v>141.69</v>
      </c>
      <c r="X1478" s="71"/>
      <c r="Y1478" s="71"/>
      <c r="Z1478" s="71"/>
      <c r="AA1478" s="71"/>
      <c r="AC1478" s="71"/>
      <c r="AD1478" s="15">
        <v>80</v>
      </c>
      <c r="BD1478" s="15">
        <v>150</v>
      </c>
      <c r="BE1478" s="71"/>
      <c r="BF1478" s="71"/>
      <c r="BH1478" s="15">
        <v>71.489999999999995</v>
      </c>
      <c r="BI1478" s="71"/>
      <c r="BM1478" s="15">
        <v>33</v>
      </c>
      <c r="BO1478" s="15">
        <v>30.79</v>
      </c>
      <c r="BQ1478" s="71"/>
      <c r="BR1478" s="15">
        <v>140</v>
      </c>
      <c r="BS1478" s="15">
        <v>130.9</v>
      </c>
      <c r="BT1478" s="15">
        <v>142</v>
      </c>
      <c r="BW1478" s="15">
        <v>66</v>
      </c>
      <c r="BX1478" s="15">
        <v>59.34</v>
      </c>
      <c r="BY1478" s="15">
        <v>200</v>
      </c>
      <c r="BZ1478" s="15">
        <v>68</v>
      </c>
      <c r="CA1478" s="71"/>
      <c r="CD1478" s="71"/>
      <c r="CE1478" s="71"/>
      <c r="CF1478" s="71"/>
      <c r="CG1478" s="71"/>
      <c r="CH1478" s="15">
        <v>66.89</v>
      </c>
      <c r="CI1478" s="71"/>
      <c r="CN1478" s="15">
        <v>47</v>
      </c>
      <c r="CO1478" s="15">
        <v>56.1</v>
      </c>
      <c r="CP1478" s="15">
        <v>136.36000000000001</v>
      </c>
      <c r="CQ1478" s="71"/>
      <c r="CR1478" s="71"/>
      <c r="CS1478" s="75"/>
      <c r="CT1478" s="75"/>
    </row>
    <row r="1479" spans="1:98">
      <c r="A1479" s="71">
        <v>43904</v>
      </c>
      <c r="B1479" s="16">
        <v>116.96</v>
      </c>
      <c r="C1479" s="16">
        <v>116.56</v>
      </c>
      <c r="D1479" s="71"/>
      <c r="G1479" s="71"/>
      <c r="I1479" s="16">
        <v>99.14</v>
      </c>
      <c r="K1479" s="16">
        <v>98.67</v>
      </c>
      <c r="L1479" s="71"/>
      <c r="M1479" s="71"/>
      <c r="N1479" s="15">
        <v>173.18</v>
      </c>
      <c r="O1479" s="15">
        <v>160</v>
      </c>
      <c r="P1479" s="15">
        <v>74</v>
      </c>
      <c r="Q1479" s="15">
        <v>29.7</v>
      </c>
      <c r="R1479" s="71"/>
      <c r="S1479" s="71"/>
      <c r="T1479" s="71"/>
      <c r="U1479" s="71"/>
      <c r="V1479" s="15">
        <v>140</v>
      </c>
      <c r="W1479" s="15">
        <v>140.12</v>
      </c>
      <c r="X1479" s="71"/>
      <c r="Y1479" s="71"/>
      <c r="Z1479" s="71"/>
      <c r="AA1479" s="71"/>
      <c r="AC1479" s="71"/>
      <c r="AD1479" s="15">
        <v>92</v>
      </c>
      <c r="AF1479" s="15">
        <v>113</v>
      </c>
      <c r="BE1479" s="71"/>
      <c r="BF1479" s="71"/>
      <c r="BG1479" s="15">
        <v>79.31</v>
      </c>
      <c r="BH1479" s="15">
        <v>72.06</v>
      </c>
      <c r="BI1479" s="71"/>
      <c r="BN1479" s="15">
        <v>30.85</v>
      </c>
      <c r="BO1479" s="15">
        <v>31.73</v>
      </c>
      <c r="BP1479" s="15">
        <v>122</v>
      </c>
      <c r="BQ1479" s="71"/>
      <c r="BR1479" s="15">
        <v>144.54</v>
      </c>
      <c r="BS1479" s="15">
        <v>136.43</v>
      </c>
      <c r="BT1479" s="15">
        <v>140.5</v>
      </c>
      <c r="BW1479" s="15">
        <v>64.569999999999993</v>
      </c>
      <c r="BX1479" s="15">
        <v>58.02</v>
      </c>
      <c r="BY1479" s="15">
        <v>225</v>
      </c>
      <c r="BZ1479" s="15">
        <v>62.66</v>
      </c>
      <c r="CA1479" s="71"/>
      <c r="CD1479" s="71"/>
      <c r="CE1479" s="71"/>
      <c r="CF1479" s="71"/>
      <c r="CG1479" s="71"/>
      <c r="CH1479" s="15">
        <v>71</v>
      </c>
      <c r="CI1479" s="71"/>
      <c r="CJ1479" s="15">
        <v>29.2</v>
      </c>
      <c r="CM1479" s="15">
        <v>43.29</v>
      </c>
      <c r="CO1479" s="15">
        <v>62.64</v>
      </c>
      <c r="CQ1479" s="71"/>
      <c r="CR1479" s="71"/>
      <c r="CS1479" s="75"/>
      <c r="CT1479" s="75"/>
    </row>
    <row r="1480" spans="1:98">
      <c r="A1480" s="71">
        <v>43911</v>
      </c>
      <c r="B1480" s="16">
        <v>117.61</v>
      </c>
      <c r="C1480" s="16">
        <v>117.88</v>
      </c>
      <c r="D1480" s="71"/>
      <c r="G1480" s="71"/>
      <c r="I1480" s="16">
        <v>97</v>
      </c>
      <c r="K1480" s="16">
        <v>97</v>
      </c>
      <c r="L1480" s="71"/>
      <c r="M1480" s="71"/>
      <c r="N1480" s="15">
        <v>173.18</v>
      </c>
      <c r="O1480" s="15">
        <v>159.08000000000001</v>
      </c>
      <c r="P1480" s="15">
        <v>74</v>
      </c>
      <c r="Q1480" s="15">
        <v>30.25</v>
      </c>
      <c r="R1480" s="71"/>
      <c r="S1480" s="71"/>
      <c r="T1480" s="71"/>
      <c r="U1480" s="71"/>
      <c r="V1480" s="15">
        <v>140</v>
      </c>
      <c r="W1480" s="15">
        <v>137</v>
      </c>
      <c r="X1480" s="71"/>
      <c r="Y1480" s="71"/>
      <c r="Z1480" s="71"/>
      <c r="AA1480" s="71"/>
      <c r="AC1480" s="71"/>
      <c r="AF1480" s="15">
        <v>110.29</v>
      </c>
      <c r="BE1480" s="71"/>
      <c r="BF1480" s="71"/>
      <c r="BG1480" s="15">
        <v>83.29</v>
      </c>
      <c r="BH1480" s="15">
        <v>70.12</v>
      </c>
      <c r="BI1480" s="71"/>
      <c r="BM1480" s="15">
        <v>30.75</v>
      </c>
      <c r="BN1480" s="15">
        <v>40</v>
      </c>
      <c r="BO1480" s="15">
        <v>33.03</v>
      </c>
      <c r="BP1480" s="15">
        <v>122</v>
      </c>
      <c r="BQ1480" s="71"/>
      <c r="BR1480" s="15">
        <v>141.37</v>
      </c>
      <c r="BT1480" s="15">
        <v>122.81</v>
      </c>
      <c r="BW1480" s="15">
        <v>66.430000000000007</v>
      </c>
      <c r="BX1480" s="15">
        <v>58.06</v>
      </c>
      <c r="BZ1480" s="15">
        <v>65.25</v>
      </c>
      <c r="CA1480" s="71"/>
      <c r="CD1480" s="71"/>
      <c r="CE1480" s="71"/>
      <c r="CF1480" s="71"/>
      <c r="CG1480" s="71"/>
      <c r="CH1480" s="15">
        <v>68.77</v>
      </c>
      <c r="CI1480" s="71"/>
      <c r="CJ1480" s="15">
        <v>28.5</v>
      </c>
      <c r="CM1480" s="15">
        <v>44</v>
      </c>
      <c r="CO1480" s="15">
        <v>69.989999999999995</v>
      </c>
      <c r="CQ1480" s="71"/>
      <c r="CR1480" s="71"/>
      <c r="CS1480" s="75"/>
      <c r="CT1480" s="75"/>
    </row>
    <row r="1481" spans="1:98">
      <c r="A1481" s="71">
        <v>43918</v>
      </c>
      <c r="B1481" s="16">
        <v>118.2</v>
      </c>
      <c r="C1481" s="16">
        <v>118.45</v>
      </c>
      <c r="D1481" s="71"/>
      <c r="G1481" s="71"/>
      <c r="I1481" s="16">
        <v>102</v>
      </c>
      <c r="K1481" s="16">
        <v>100.5</v>
      </c>
      <c r="L1481" s="71"/>
      <c r="M1481" s="71"/>
      <c r="N1481" s="15">
        <v>173.18</v>
      </c>
      <c r="O1481" s="15">
        <v>159.5</v>
      </c>
      <c r="P1481" s="15">
        <v>73.819999999999993</v>
      </c>
      <c r="Q1481" s="15">
        <v>29.46</v>
      </c>
      <c r="R1481" s="71"/>
      <c r="S1481" s="71"/>
      <c r="T1481" s="71"/>
      <c r="U1481" s="71"/>
      <c r="V1481" s="15">
        <v>138.63</v>
      </c>
      <c r="W1481" s="15">
        <v>131.93</v>
      </c>
      <c r="X1481" s="71"/>
      <c r="Y1481" s="71"/>
      <c r="Z1481" s="71"/>
      <c r="AA1481" s="71"/>
      <c r="AC1481" s="71"/>
      <c r="AE1481" s="15">
        <v>96.5</v>
      </c>
      <c r="AF1481" s="15">
        <v>112.08</v>
      </c>
      <c r="BD1481" s="15">
        <v>155</v>
      </c>
      <c r="BE1481" s="71"/>
      <c r="BF1481" s="71"/>
      <c r="BH1481" s="15">
        <v>71.53</v>
      </c>
      <c r="BI1481" s="71"/>
      <c r="BO1481" s="15">
        <v>37.54</v>
      </c>
      <c r="BP1481" s="15">
        <v>122</v>
      </c>
      <c r="BQ1481" s="71"/>
      <c r="BS1481" s="15">
        <v>138</v>
      </c>
      <c r="BT1481" s="15">
        <v>133.12</v>
      </c>
      <c r="BV1481" s="15">
        <v>92</v>
      </c>
      <c r="BW1481" s="15">
        <v>66.5</v>
      </c>
      <c r="BX1481" s="15">
        <v>60.47</v>
      </c>
      <c r="BZ1481" s="15">
        <v>76</v>
      </c>
      <c r="CA1481" s="71"/>
      <c r="CD1481" s="71"/>
      <c r="CE1481" s="71"/>
      <c r="CF1481" s="71"/>
      <c r="CG1481" s="71"/>
      <c r="CI1481" s="71"/>
      <c r="CJ1481" s="15">
        <v>28</v>
      </c>
      <c r="CM1481" s="15">
        <v>36</v>
      </c>
      <c r="CO1481" s="15">
        <v>76.25</v>
      </c>
      <c r="CQ1481" s="71"/>
      <c r="CR1481" s="71"/>
      <c r="CS1481" s="75"/>
      <c r="CT1481" s="75"/>
    </row>
    <row r="1482" spans="1:98">
      <c r="A1482" s="71">
        <v>43925</v>
      </c>
      <c r="B1482" s="16">
        <v>119.84</v>
      </c>
      <c r="C1482" s="16">
        <v>118.98</v>
      </c>
      <c r="D1482" s="71"/>
      <c r="G1482" s="71"/>
      <c r="I1482" s="16">
        <v>100.5</v>
      </c>
      <c r="K1482" s="16">
        <v>100.5</v>
      </c>
      <c r="L1482" s="71"/>
      <c r="M1482" s="71"/>
      <c r="N1482" s="15">
        <v>173.18</v>
      </c>
      <c r="O1482" s="15">
        <v>151.82</v>
      </c>
      <c r="P1482" s="15">
        <v>74</v>
      </c>
      <c r="Q1482" s="15">
        <v>30.14</v>
      </c>
      <c r="R1482" s="71"/>
      <c r="S1482" s="71"/>
      <c r="T1482" s="71"/>
      <c r="U1482" s="71"/>
      <c r="V1482" s="15">
        <v>138.25</v>
      </c>
      <c r="W1482" s="15">
        <v>128.61000000000001</v>
      </c>
      <c r="X1482" s="71"/>
      <c r="Y1482" s="71"/>
      <c r="Z1482" s="71"/>
      <c r="AA1482" s="71"/>
      <c r="AC1482" s="71"/>
      <c r="AD1482" s="15">
        <v>95.5</v>
      </c>
      <c r="AE1482" s="15">
        <v>96.5</v>
      </c>
      <c r="AF1482" s="15">
        <v>112.14</v>
      </c>
      <c r="BD1482" s="15">
        <v>147</v>
      </c>
      <c r="BE1482" s="71"/>
      <c r="BF1482" s="71"/>
      <c r="BG1482" s="15">
        <v>81.290000000000006</v>
      </c>
      <c r="BH1482" s="15">
        <v>71.36</v>
      </c>
      <c r="BI1482" s="71"/>
      <c r="BM1482" s="15">
        <v>30</v>
      </c>
      <c r="BN1482" s="15">
        <v>37.67</v>
      </c>
      <c r="BO1482" s="15">
        <v>39.06</v>
      </c>
      <c r="BQ1482" s="71"/>
      <c r="BR1482" s="15">
        <v>139</v>
      </c>
      <c r="BT1482" s="15">
        <v>119.6</v>
      </c>
      <c r="BW1482" s="15">
        <v>66</v>
      </c>
      <c r="BX1482" s="15">
        <v>60.77</v>
      </c>
      <c r="BZ1482" s="15">
        <v>78.59</v>
      </c>
      <c r="CA1482" s="71"/>
      <c r="CD1482" s="71"/>
      <c r="CE1482" s="71"/>
      <c r="CF1482" s="71"/>
      <c r="CG1482" s="71"/>
      <c r="CH1482" s="15">
        <v>77</v>
      </c>
      <c r="CI1482" s="71"/>
      <c r="CJ1482" s="15">
        <v>28</v>
      </c>
      <c r="CM1482" s="15">
        <v>38.94</v>
      </c>
      <c r="CO1482" s="15">
        <v>77.16</v>
      </c>
      <c r="CQ1482" s="71"/>
      <c r="CR1482" s="71"/>
      <c r="CS1482" s="75"/>
      <c r="CT1482" s="75"/>
    </row>
    <row r="1483" spans="1:98">
      <c r="A1483" s="71">
        <v>43932</v>
      </c>
      <c r="B1483" s="16">
        <v>121.29</v>
      </c>
      <c r="C1483" s="16">
        <v>119.56</v>
      </c>
      <c r="D1483" s="71"/>
      <c r="G1483" s="71"/>
      <c r="I1483" s="16">
        <v>101.3</v>
      </c>
      <c r="K1483" s="16">
        <v>101.3</v>
      </c>
      <c r="L1483" s="71"/>
      <c r="M1483" s="71"/>
      <c r="N1483" s="15">
        <v>173.29</v>
      </c>
      <c r="O1483" s="15">
        <v>158.71</v>
      </c>
      <c r="P1483" s="15">
        <v>71.569999999999993</v>
      </c>
      <c r="Q1483" s="15">
        <v>27.96</v>
      </c>
      <c r="R1483" s="71"/>
      <c r="S1483" s="71"/>
      <c r="T1483" s="71"/>
      <c r="U1483" s="71"/>
      <c r="V1483" s="15">
        <v>136.86000000000001</v>
      </c>
      <c r="W1483" s="15">
        <v>115.75</v>
      </c>
      <c r="X1483" s="71"/>
      <c r="Y1483" s="71"/>
      <c r="Z1483" s="71"/>
      <c r="AA1483" s="71"/>
      <c r="AC1483" s="71"/>
      <c r="AD1483" s="15">
        <v>91</v>
      </c>
      <c r="AF1483" s="15">
        <v>112</v>
      </c>
      <c r="BE1483" s="71"/>
      <c r="BF1483" s="71"/>
      <c r="BG1483" s="15">
        <v>81.27</v>
      </c>
      <c r="BI1483" s="71"/>
      <c r="BM1483" s="15">
        <v>30</v>
      </c>
      <c r="BN1483" s="15">
        <v>33.729999999999997</v>
      </c>
      <c r="BO1483" s="15">
        <v>38.85</v>
      </c>
      <c r="BQ1483" s="71"/>
      <c r="BR1483" s="15">
        <v>135</v>
      </c>
      <c r="BT1483" s="15">
        <v>113.44</v>
      </c>
      <c r="BW1483" s="15">
        <v>66</v>
      </c>
      <c r="BZ1483" s="15">
        <v>79.64</v>
      </c>
      <c r="CA1483" s="71"/>
      <c r="CD1483" s="71"/>
      <c r="CE1483" s="71"/>
      <c r="CF1483" s="71"/>
      <c r="CG1483" s="71"/>
      <c r="CI1483" s="71"/>
      <c r="CM1483" s="15">
        <v>41</v>
      </c>
      <c r="CN1483" s="15">
        <v>52</v>
      </c>
      <c r="CQ1483" s="71"/>
      <c r="CR1483" s="71"/>
      <c r="CS1483" s="75"/>
      <c r="CT1483" s="75"/>
    </row>
    <row r="1484" spans="1:98">
      <c r="A1484" s="71">
        <v>43939</v>
      </c>
      <c r="B1484" s="16">
        <v>121.33</v>
      </c>
      <c r="C1484" s="16">
        <v>119.67</v>
      </c>
      <c r="D1484" s="71"/>
      <c r="G1484" s="71"/>
      <c r="I1484" s="16">
        <v>104</v>
      </c>
      <c r="K1484" s="16">
        <v>101.4</v>
      </c>
      <c r="L1484" s="71"/>
      <c r="M1484" s="71"/>
      <c r="N1484" s="15">
        <v>171.5</v>
      </c>
      <c r="O1484" s="15">
        <v>153.5</v>
      </c>
      <c r="P1484" s="15">
        <v>69.78</v>
      </c>
      <c r="Q1484" s="15">
        <v>30.67</v>
      </c>
      <c r="R1484" s="71"/>
      <c r="S1484" s="71"/>
      <c r="T1484" s="71"/>
      <c r="U1484" s="71"/>
      <c r="V1484" s="15">
        <v>133</v>
      </c>
      <c r="W1484" s="15">
        <v>113.41</v>
      </c>
      <c r="X1484" s="71"/>
      <c r="Y1484" s="71"/>
      <c r="Z1484" s="71"/>
      <c r="AA1484" s="71"/>
      <c r="AC1484" s="71"/>
      <c r="AD1484" s="15">
        <v>91</v>
      </c>
      <c r="AF1484" s="15">
        <v>115.8</v>
      </c>
      <c r="BE1484" s="71"/>
      <c r="BF1484" s="71"/>
      <c r="BG1484" s="15">
        <v>77</v>
      </c>
      <c r="BH1484" s="15">
        <v>69.98</v>
      </c>
      <c r="BI1484" s="71"/>
      <c r="BN1484" s="15">
        <v>33</v>
      </c>
      <c r="BO1484" s="15">
        <v>41.34</v>
      </c>
      <c r="BQ1484" s="71"/>
      <c r="BS1484" s="15">
        <v>110</v>
      </c>
      <c r="BT1484" s="15">
        <v>111.35</v>
      </c>
      <c r="BW1484" s="15">
        <v>66</v>
      </c>
      <c r="BX1484" s="15">
        <v>53.22</v>
      </c>
      <c r="BZ1484" s="15">
        <v>76.53</v>
      </c>
      <c r="CA1484" s="71"/>
      <c r="CD1484" s="71"/>
      <c r="CE1484" s="71"/>
      <c r="CF1484" s="71"/>
      <c r="CG1484" s="71"/>
      <c r="CH1484" s="15">
        <v>66.53</v>
      </c>
      <c r="CI1484" s="71"/>
      <c r="CJ1484" s="15">
        <v>29</v>
      </c>
      <c r="CM1484" s="15">
        <v>40</v>
      </c>
      <c r="CN1484" s="15">
        <v>57</v>
      </c>
      <c r="CP1484" s="15">
        <v>103.92</v>
      </c>
      <c r="CQ1484" s="71"/>
      <c r="CR1484" s="71"/>
      <c r="CS1484" s="75"/>
      <c r="CT1484" s="75"/>
    </row>
    <row r="1485" spans="1:98">
      <c r="A1485" s="71">
        <v>43946</v>
      </c>
      <c r="B1485" s="16">
        <v>121.43</v>
      </c>
      <c r="C1485" s="16">
        <v>119.09</v>
      </c>
      <c r="D1485" s="71"/>
      <c r="G1485" s="71"/>
      <c r="I1485" s="16">
        <v>102.1</v>
      </c>
      <c r="K1485" s="16">
        <v>99</v>
      </c>
      <c r="L1485" s="71"/>
      <c r="M1485" s="71"/>
      <c r="N1485" s="15">
        <v>169.8</v>
      </c>
      <c r="O1485" s="15">
        <v>148.86000000000001</v>
      </c>
      <c r="P1485" s="15">
        <v>69.25</v>
      </c>
      <c r="Q1485" s="15">
        <v>30.81</v>
      </c>
      <c r="R1485" s="71"/>
      <c r="S1485" s="71"/>
      <c r="T1485" s="71"/>
      <c r="U1485" s="71"/>
      <c r="V1485" s="15">
        <v>125</v>
      </c>
      <c r="W1485" s="15">
        <v>112</v>
      </c>
      <c r="X1485" s="71"/>
      <c r="Y1485" s="71"/>
      <c r="Z1485" s="71"/>
      <c r="AA1485" s="71"/>
      <c r="AC1485" s="71"/>
      <c r="AD1485" s="15">
        <v>91</v>
      </c>
      <c r="AF1485" s="15">
        <v>116.99</v>
      </c>
      <c r="BE1485" s="71"/>
      <c r="BF1485" s="71"/>
      <c r="BG1485" s="15">
        <v>82.63</v>
      </c>
      <c r="BH1485" s="15">
        <v>66.760000000000005</v>
      </c>
      <c r="BI1485" s="71"/>
      <c r="BM1485" s="15">
        <v>31</v>
      </c>
      <c r="BN1485" s="15">
        <v>32.4</v>
      </c>
      <c r="BO1485" s="15">
        <v>43.39</v>
      </c>
      <c r="BP1485" s="15">
        <v>122.05</v>
      </c>
      <c r="BQ1485" s="71"/>
      <c r="BT1485" s="15">
        <v>99.88</v>
      </c>
      <c r="BV1485" s="15">
        <v>85</v>
      </c>
      <c r="BW1485" s="15">
        <v>66</v>
      </c>
      <c r="BX1485" s="15">
        <v>60.05</v>
      </c>
      <c r="BZ1485" s="15">
        <v>80.47</v>
      </c>
      <c r="CA1485" s="71"/>
      <c r="CD1485" s="71"/>
      <c r="CE1485" s="71"/>
      <c r="CF1485" s="71"/>
      <c r="CG1485" s="71"/>
      <c r="CH1485" s="15">
        <v>68</v>
      </c>
      <c r="CI1485" s="71"/>
      <c r="CM1485" s="15">
        <v>43</v>
      </c>
      <c r="CN1485" s="15">
        <v>56</v>
      </c>
      <c r="CO1485" s="15">
        <v>83</v>
      </c>
      <c r="CQ1485" s="71"/>
      <c r="CR1485" s="71"/>
      <c r="CS1485" s="75"/>
      <c r="CT1485" s="75"/>
    </row>
    <row r="1486" spans="1:98">
      <c r="A1486" s="71">
        <v>43953</v>
      </c>
      <c r="B1486" s="16">
        <v>120.46</v>
      </c>
      <c r="C1486" s="16">
        <v>119.89</v>
      </c>
      <c r="D1486" s="71"/>
      <c r="G1486" s="71"/>
      <c r="I1486" s="16">
        <v>102.5</v>
      </c>
      <c r="K1486" s="16">
        <v>102.5</v>
      </c>
      <c r="L1486" s="71"/>
      <c r="M1486" s="71"/>
      <c r="N1486" s="15">
        <v>169.8</v>
      </c>
      <c r="O1486" s="15">
        <v>150</v>
      </c>
      <c r="P1486" s="15">
        <v>68.73</v>
      </c>
      <c r="Q1486" s="15">
        <v>30.6</v>
      </c>
      <c r="R1486" s="71"/>
      <c r="S1486" s="71"/>
      <c r="T1486" s="71"/>
      <c r="U1486" s="71"/>
      <c r="V1486" s="15">
        <v>125</v>
      </c>
      <c r="W1486" s="15">
        <v>112</v>
      </c>
      <c r="X1486" s="71"/>
      <c r="Y1486" s="71"/>
      <c r="Z1486" s="71"/>
      <c r="AA1486" s="71"/>
      <c r="AC1486" s="71"/>
      <c r="AF1486" s="15">
        <v>110.67</v>
      </c>
      <c r="BE1486" s="71"/>
      <c r="BF1486" s="71"/>
      <c r="BG1486" s="15">
        <v>77</v>
      </c>
      <c r="BH1486" s="15">
        <v>67.62</v>
      </c>
      <c r="BI1486" s="71"/>
      <c r="BN1486" s="15">
        <v>77</v>
      </c>
      <c r="BO1486" s="15">
        <v>46.14</v>
      </c>
      <c r="BP1486" s="15">
        <v>123</v>
      </c>
      <c r="BQ1486" s="71"/>
      <c r="BR1486" s="15">
        <v>125.56</v>
      </c>
      <c r="BS1486" s="15">
        <v>95</v>
      </c>
      <c r="BT1486" s="15">
        <v>100.93</v>
      </c>
      <c r="BV1486" s="15">
        <v>82.63</v>
      </c>
      <c r="BW1486" s="15">
        <v>66</v>
      </c>
      <c r="BX1486" s="15">
        <v>59.81</v>
      </c>
      <c r="BZ1486" s="15">
        <v>82.29</v>
      </c>
      <c r="CA1486" s="71"/>
      <c r="CD1486" s="71"/>
      <c r="CE1486" s="71"/>
      <c r="CF1486" s="71"/>
      <c r="CG1486" s="71"/>
      <c r="CH1486" s="15">
        <v>66</v>
      </c>
      <c r="CI1486" s="71"/>
      <c r="CO1486" s="15">
        <v>82</v>
      </c>
      <c r="CP1486" s="15">
        <v>104.63</v>
      </c>
      <c r="CQ1486" s="71"/>
      <c r="CR1486" s="71"/>
      <c r="CS1486" s="75"/>
      <c r="CT1486" s="75"/>
    </row>
    <row r="1487" spans="1:98">
      <c r="A1487" s="71">
        <v>43960</v>
      </c>
      <c r="B1487" s="16">
        <v>120.46</v>
      </c>
      <c r="C1487" s="16">
        <v>119.89</v>
      </c>
      <c r="D1487" s="71"/>
      <c r="G1487" s="71"/>
      <c r="I1487" s="16">
        <v>105</v>
      </c>
      <c r="K1487" s="16">
        <v>105</v>
      </c>
      <c r="L1487" s="71"/>
      <c r="M1487" s="71"/>
      <c r="O1487" s="15">
        <v>149.9</v>
      </c>
      <c r="P1487" s="15">
        <v>69</v>
      </c>
      <c r="Q1487" s="15">
        <v>31.04</v>
      </c>
      <c r="R1487" s="71"/>
      <c r="S1487" s="71"/>
      <c r="T1487" s="71"/>
      <c r="U1487" s="71"/>
      <c r="V1487" s="15">
        <v>123</v>
      </c>
      <c r="W1487" s="15">
        <v>112</v>
      </c>
      <c r="X1487" s="71"/>
      <c r="Y1487" s="71"/>
      <c r="Z1487" s="71"/>
      <c r="AA1487" s="71"/>
      <c r="AC1487" s="71"/>
      <c r="AD1487" s="15">
        <v>88.17</v>
      </c>
      <c r="AE1487" s="15">
        <v>104</v>
      </c>
      <c r="AF1487" s="15">
        <v>112</v>
      </c>
      <c r="BE1487" s="71"/>
      <c r="BF1487" s="71"/>
      <c r="BG1487" s="15">
        <v>77</v>
      </c>
      <c r="BH1487" s="15">
        <v>65.23</v>
      </c>
      <c r="BI1487" s="71"/>
      <c r="BN1487" s="15">
        <v>37.67</v>
      </c>
      <c r="BO1487" s="15">
        <v>51.02</v>
      </c>
      <c r="BP1487" s="15">
        <v>123</v>
      </c>
      <c r="BQ1487" s="71"/>
      <c r="BR1487" s="15">
        <v>120</v>
      </c>
      <c r="BT1487" s="15">
        <v>95.57</v>
      </c>
      <c r="BW1487" s="15">
        <v>66</v>
      </c>
      <c r="BX1487" s="15">
        <v>55.01</v>
      </c>
      <c r="BZ1487" s="15">
        <v>81.47</v>
      </c>
      <c r="CA1487" s="71"/>
      <c r="CD1487" s="71"/>
      <c r="CE1487" s="71"/>
      <c r="CF1487" s="71"/>
      <c r="CG1487" s="71"/>
      <c r="CH1487" s="15">
        <v>69.540000000000006</v>
      </c>
      <c r="CI1487" s="71"/>
      <c r="CN1487" s="15">
        <v>56</v>
      </c>
      <c r="CP1487" s="15">
        <v>104.17</v>
      </c>
      <c r="CQ1487" s="71"/>
      <c r="CR1487" s="71"/>
      <c r="CS1487" s="75"/>
      <c r="CT1487" s="75"/>
    </row>
    <row r="1488" spans="1:98">
      <c r="A1488" s="71">
        <v>43967</v>
      </c>
      <c r="B1488" s="16">
        <v>121.52</v>
      </c>
      <c r="C1488" s="16">
        <v>120.11</v>
      </c>
      <c r="D1488" s="71"/>
      <c r="G1488" s="71"/>
      <c r="I1488" s="16">
        <v>103.4</v>
      </c>
      <c r="K1488" s="16">
        <v>105</v>
      </c>
      <c r="L1488" s="71"/>
      <c r="M1488" s="71"/>
      <c r="N1488" s="15">
        <v>169.8</v>
      </c>
      <c r="O1488" s="15">
        <v>169.26</v>
      </c>
      <c r="P1488" s="15">
        <v>68.5</v>
      </c>
      <c r="Q1488" s="15">
        <v>31.71</v>
      </c>
      <c r="R1488" s="71"/>
      <c r="S1488" s="71"/>
      <c r="T1488" s="71"/>
      <c r="U1488" s="71"/>
      <c r="V1488" s="15">
        <v>128</v>
      </c>
      <c r="W1488" s="15">
        <v>112</v>
      </c>
      <c r="X1488" s="71"/>
      <c r="Y1488" s="71"/>
      <c r="Z1488" s="71"/>
      <c r="AA1488" s="71"/>
      <c r="AC1488" s="71"/>
      <c r="AD1488" s="15">
        <v>90</v>
      </c>
      <c r="AE1488" s="15">
        <v>99.74</v>
      </c>
      <c r="AF1488" s="15">
        <v>112</v>
      </c>
      <c r="BE1488" s="71"/>
      <c r="BF1488" s="71"/>
      <c r="BG1488" s="15">
        <v>77.290000000000006</v>
      </c>
      <c r="BH1488" s="15">
        <v>66.12</v>
      </c>
      <c r="BI1488" s="71"/>
      <c r="BO1488" s="15">
        <v>50.04</v>
      </c>
      <c r="BP1488" s="15">
        <v>123</v>
      </c>
      <c r="BQ1488" s="71"/>
      <c r="BR1488" s="15">
        <v>132</v>
      </c>
      <c r="BT1488" s="15">
        <v>107.87</v>
      </c>
      <c r="BV1488" s="15">
        <v>86</v>
      </c>
      <c r="BW1488" s="15">
        <v>66</v>
      </c>
      <c r="BX1488" s="15">
        <v>57.94</v>
      </c>
      <c r="BY1488" s="15">
        <v>200</v>
      </c>
      <c r="BZ1488" s="15">
        <v>82.08</v>
      </c>
      <c r="CA1488" s="71"/>
      <c r="CD1488" s="71"/>
      <c r="CE1488" s="71"/>
      <c r="CF1488" s="71"/>
      <c r="CG1488" s="71"/>
      <c r="CI1488" s="71"/>
      <c r="CJ1488" s="15">
        <v>40</v>
      </c>
      <c r="CP1488" s="15">
        <v>106</v>
      </c>
      <c r="CQ1488" s="71"/>
      <c r="CR1488" s="71"/>
      <c r="CS1488" s="75"/>
      <c r="CT1488" s="75"/>
    </row>
    <row r="1489" spans="1:98">
      <c r="A1489" s="71">
        <v>43974</v>
      </c>
      <c r="B1489" s="16">
        <v>121.14</v>
      </c>
      <c r="C1489" s="16">
        <v>120.11</v>
      </c>
      <c r="D1489" s="71"/>
      <c r="G1489" s="71"/>
      <c r="I1489" s="16">
        <v>105.2</v>
      </c>
      <c r="K1489" s="16">
        <v>104</v>
      </c>
      <c r="L1489" s="71"/>
      <c r="M1489" s="71"/>
      <c r="N1489" s="15">
        <v>169.8</v>
      </c>
      <c r="O1489" s="15">
        <v>174.52</v>
      </c>
      <c r="P1489" s="15">
        <v>69</v>
      </c>
      <c r="Q1489" s="15">
        <v>30.95</v>
      </c>
      <c r="R1489" s="71"/>
      <c r="S1489" s="71"/>
      <c r="T1489" s="71"/>
      <c r="U1489" s="71"/>
      <c r="V1489" s="15">
        <v>130.38</v>
      </c>
      <c r="W1489" s="15">
        <v>112</v>
      </c>
      <c r="X1489" s="71"/>
      <c r="Y1489" s="71"/>
      <c r="Z1489" s="71"/>
      <c r="AA1489" s="71"/>
      <c r="AC1489" s="71"/>
      <c r="AD1489" s="15">
        <v>90</v>
      </c>
      <c r="AF1489" s="15">
        <v>116.34</v>
      </c>
      <c r="BD1489" s="15">
        <v>132.33000000000001</v>
      </c>
      <c r="BE1489" s="71"/>
      <c r="BF1489" s="71"/>
      <c r="BG1489" s="15">
        <v>77.98</v>
      </c>
      <c r="BH1489" s="15">
        <v>67.05</v>
      </c>
      <c r="BI1489" s="71"/>
      <c r="BN1489" s="15">
        <v>33</v>
      </c>
      <c r="BO1489" s="15">
        <v>60.42</v>
      </c>
      <c r="BP1489" s="15">
        <v>123</v>
      </c>
      <c r="BQ1489" s="71"/>
      <c r="BR1489" s="15">
        <v>123</v>
      </c>
      <c r="BS1489" s="15">
        <v>132</v>
      </c>
      <c r="BT1489" s="15">
        <v>110.02</v>
      </c>
      <c r="BV1489" s="15">
        <v>86</v>
      </c>
      <c r="BW1489" s="15">
        <v>66</v>
      </c>
      <c r="BX1489" s="15">
        <v>58.77</v>
      </c>
      <c r="BZ1489" s="15">
        <v>84.75</v>
      </c>
      <c r="CA1489" s="71"/>
      <c r="CD1489" s="71"/>
      <c r="CE1489" s="71"/>
      <c r="CF1489" s="71"/>
      <c r="CG1489" s="71"/>
      <c r="CI1489" s="71"/>
      <c r="CP1489" s="15">
        <v>104</v>
      </c>
      <c r="CQ1489" s="71"/>
      <c r="CR1489" s="71"/>
      <c r="CS1489" s="75"/>
      <c r="CT1489" s="75"/>
    </row>
    <row r="1490" spans="1:98">
      <c r="A1490" s="71">
        <v>43981</v>
      </c>
      <c r="B1490" s="16">
        <v>121.61</v>
      </c>
      <c r="C1490" s="16">
        <v>120.33</v>
      </c>
      <c r="D1490" s="71"/>
      <c r="G1490" s="71"/>
      <c r="I1490" s="16">
        <v>105</v>
      </c>
      <c r="K1490" s="16">
        <v>105</v>
      </c>
      <c r="L1490" s="71"/>
      <c r="M1490" s="71"/>
      <c r="N1490" s="15">
        <v>169.8</v>
      </c>
      <c r="Q1490" s="15">
        <v>31.5</v>
      </c>
      <c r="R1490" s="71"/>
      <c r="S1490" s="71"/>
      <c r="T1490" s="71"/>
      <c r="U1490" s="71"/>
      <c r="V1490" s="15">
        <v>134.91</v>
      </c>
      <c r="X1490" s="71"/>
      <c r="Y1490" s="71"/>
      <c r="Z1490" s="71"/>
      <c r="AA1490" s="71"/>
      <c r="AC1490" s="71"/>
      <c r="BE1490" s="71"/>
      <c r="BF1490" s="71"/>
      <c r="BI1490" s="71"/>
      <c r="BQ1490" s="71"/>
      <c r="BX1490" s="15">
        <v>60</v>
      </c>
      <c r="CA1490" s="71"/>
      <c r="CD1490" s="71"/>
      <c r="CE1490" s="71"/>
      <c r="CF1490" s="71"/>
      <c r="CG1490" s="71"/>
      <c r="CI1490" s="71"/>
      <c r="CQ1490" s="71"/>
      <c r="CR1490" s="71"/>
      <c r="CS1490" s="75"/>
      <c r="CT1490" s="75"/>
    </row>
    <row r="1491" spans="1:98">
      <c r="A1491" s="71">
        <v>43988</v>
      </c>
      <c r="B1491" s="16">
        <v>119.7</v>
      </c>
      <c r="C1491" s="16">
        <v>119.22</v>
      </c>
      <c r="D1491" s="71"/>
      <c r="G1491" s="71"/>
      <c r="I1491" s="16">
        <v>106.05</v>
      </c>
      <c r="K1491" s="16">
        <v>105.27</v>
      </c>
      <c r="L1491" s="71"/>
      <c r="M1491" s="71"/>
      <c r="N1491" s="15">
        <v>169.8</v>
      </c>
      <c r="O1491" s="15">
        <v>178</v>
      </c>
      <c r="P1491" s="15">
        <v>68.819999999999993</v>
      </c>
      <c r="Q1491" s="15">
        <v>32.72</v>
      </c>
      <c r="R1491" s="71"/>
      <c r="S1491" s="71"/>
      <c r="T1491" s="71"/>
      <c r="U1491" s="71"/>
      <c r="V1491" s="15">
        <v>138</v>
      </c>
      <c r="W1491" s="15">
        <v>113.29</v>
      </c>
      <c r="X1491" s="71"/>
      <c r="Y1491" s="71"/>
      <c r="Z1491" s="71"/>
      <c r="AA1491" s="71"/>
      <c r="AC1491" s="71"/>
      <c r="AD1491" s="15">
        <v>90</v>
      </c>
      <c r="AF1491" s="15">
        <v>110</v>
      </c>
      <c r="BE1491" s="71"/>
      <c r="BF1491" s="71"/>
      <c r="BG1491" s="15">
        <v>81.45</v>
      </c>
      <c r="BH1491" s="15">
        <v>66.430000000000007</v>
      </c>
      <c r="BI1491" s="71"/>
      <c r="BM1491" s="15">
        <v>30</v>
      </c>
      <c r="BN1491" s="15">
        <v>52.5</v>
      </c>
      <c r="BO1491" s="15">
        <v>70.040000000000006</v>
      </c>
      <c r="BP1491" s="15">
        <v>123</v>
      </c>
      <c r="BQ1491" s="71"/>
      <c r="BR1491" s="15">
        <v>123</v>
      </c>
      <c r="BS1491" s="15">
        <v>119</v>
      </c>
      <c r="BT1491" s="15">
        <v>109.21</v>
      </c>
      <c r="BW1491" s="15">
        <v>71</v>
      </c>
      <c r="BX1491" s="15">
        <v>60.67</v>
      </c>
      <c r="BZ1491" s="15">
        <v>83.95</v>
      </c>
      <c r="CA1491" s="71"/>
      <c r="CD1491" s="71"/>
      <c r="CE1491" s="71"/>
      <c r="CF1491" s="71"/>
      <c r="CG1491" s="71"/>
      <c r="CI1491" s="71"/>
      <c r="CP1491" s="15">
        <v>110</v>
      </c>
      <c r="CQ1491" s="71"/>
      <c r="CR1491" s="71"/>
      <c r="CS1491" s="75"/>
      <c r="CT1491" s="75"/>
    </row>
    <row r="1492" spans="1:98">
      <c r="A1492" s="71">
        <v>43995</v>
      </c>
      <c r="B1492" s="16">
        <v>120.11</v>
      </c>
      <c r="C1492" s="16">
        <v>119.77</v>
      </c>
      <c r="D1492" s="71"/>
      <c r="G1492" s="71"/>
      <c r="I1492" s="16">
        <v>105.5</v>
      </c>
      <c r="K1492" s="16">
        <v>107</v>
      </c>
      <c r="L1492" s="71"/>
      <c r="M1492" s="71"/>
      <c r="N1492" s="15">
        <v>169.8</v>
      </c>
      <c r="O1492" s="15">
        <v>177.88</v>
      </c>
      <c r="P1492" s="15">
        <v>69</v>
      </c>
      <c r="Q1492" s="15">
        <v>27.19</v>
      </c>
      <c r="R1492" s="71"/>
      <c r="S1492" s="71"/>
      <c r="T1492" s="71"/>
      <c r="U1492" s="71"/>
      <c r="V1492" s="15">
        <v>138.43</v>
      </c>
      <c r="W1492" s="15">
        <v>115</v>
      </c>
      <c r="X1492" s="71"/>
      <c r="Y1492" s="71"/>
      <c r="Z1492" s="71"/>
      <c r="AA1492" s="71"/>
      <c r="AC1492" s="71"/>
      <c r="AD1492" s="15">
        <v>90</v>
      </c>
      <c r="AE1492" s="15">
        <v>104</v>
      </c>
      <c r="BD1492" s="15">
        <v>116.67</v>
      </c>
      <c r="BE1492" s="71"/>
      <c r="BF1492" s="71"/>
      <c r="BH1492" s="15">
        <v>65.92</v>
      </c>
      <c r="BI1492" s="71"/>
      <c r="BN1492" s="15">
        <v>61</v>
      </c>
      <c r="BO1492" s="15">
        <v>72.3</v>
      </c>
      <c r="BP1492" s="15">
        <v>123</v>
      </c>
      <c r="BQ1492" s="71"/>
      <c r="BS1492" s="15">
        <v>121</v>
      </c>
      <c r="BT1492" s="15">
        <v>109</v>
      </c>
      <c r="BX1492" s="15">
        <v>59.19</v>
      </c>
      <c r="BZ1492" s="15">
        <v>82.6</v>
      </c>
      <c r="CA1492" s="71"/>
      <c r="CD1492" s="71"/>
      <c r="CE1492" s="71"/>
      <c r="CF1492" s="71"/>
      <c r="CG1492" s="71"/>
      <c r="CH1492" s="15">
        <v>67</v>
      </c>
      <c r="CI1492" s="71"/>
      <c r="CJ1492" s="15">
        <v>45</v>
      </c>
      <c r="CM1492" s="15">
        <v>50.21</v>
      </c>
      <c r="CQ1492" s="71"/>
      <c r="CR1492" s="71"/>
      <c r="CS1492" s="75"/>
      <c r="CT1492" s="75"/>
    </row>
    <row r="1493" spans="1:98">
      <c r="A1493" s="71">
        <v>44002</v>
      </c>
      <c r="B1493" s="16">
        <v>119.88</v>
      </c>
      <c r="C1493" s="16">
        <v>119.56</v>
      </c>
      <c r="D1493" s="71"/>
      <c r="G1493" s="71"/>
      <c r="I1493" s="16">
        <v>107.8</v>
      </c>
      <c r="K1493" s="16">
        <v>103</v>
      </c>
      <c r="L1493" s="71"/>
      <c r="M1493" s="71"/>
      <c r="N1493" s="15">
        <v>169.8</v>
      </c>
      <c r="O1493" s="15">
        <v>180</v>
      </c>
      <c r="P1493" s="15">
        <v>68.63</v>
      </c>
      <c r="Q1493" s="15">
        <v>35.450000000000003</v>
      </c>
      <c r="R1493" s="71"/>
      <c r="S1493" s="71"/>
      <c r="T1493" s="71"/>
      <c r="U1493" s="71"/>
      <c r="V1493" s="15">
        <v>139</v>
      </c>
      <c r="W1493" s="15">
        <v>115</v>
      </c>
      <c r="X1493" s="71"/>
      <c r="Y1493" s="71"/>
      <c r="Z1493" s="71"/>
      <c r="AA1493" s="71"/>
      <c r="AC1493" s="71"/>
      <c r="BD1493" s="15">
        <v>130</v>
      </c>
      <c r="BE1493" s="71"/>
      <c r="BF1493" s="71"/>
      <c r="BG1493" s="15">
        <v>77</v>
      </c>
      <c r="BH1493" s="15">
        <v>67.05</v>
      </c>
      <c r="BI1493" s="71"/>
      <c r="BM1493" s="15">
        <v>36</v>
      </c>
      <c r="BO1493" s="15">
        <v>73.69</v>
      </c>
      <c r="BQ1493" s="71"/>
      <c r="BS1493" s="15">
        <v>128</v>
      </c>
      <c r="BT1493" s="15">
        <v>109.41</v>
      </c>
      <c r="BW1493" s="15">
        <v>64</v>
      </c>
      <c r="BX1493" s="15">
        <v>60.12</v>
      </c>
      <c r="BZ1493" s="15">
        <v>82.5</v>
      </c>
      <c r="CA1493" s="71"/>
      <c r="CD1493" s="71"/>
      <c r="CE1493" s="71"/>
      <c r="CF1493" s="71"/>
      <c r="CG1493" s="71"/>
      <c r="CH1493" s="15">
        <v>64</v>
      </c>
      <c r="CI1493" s="71"/>
      <c r="CM1493" s="15">
        <v>54</v>
      </c>
      <c r="CQ1493" s="71"/>
      <c r="CR1493" s="71"/>
      <c r="CS1493" s="75"/>
      <c r="CT1493" s="75"/>
    </row>
    <row r="1494" spans="1:98">
      <c r="A1494" s="71">
        <v>44009</v>
      </c>
      <c r="B1494" s="16">
        <v>119.49</v>
      </c>
      <c r="C1494" s="16">
        <v>118.87</v>
      </c>
      <c r="D1494" s="71"/>
      <c r="G1494" s="71"/>
      <c r="I1494" s="16">
        <v>110</v>
      </c>
      <c r="K1494" s="16">
        <v>105</v>
      </c>
      <c r="L1494" s="71"/>
      <c r="M1494" s="71"/>
      <c r="N1494" s="15">
        <v>169.8</v>
      </c>
      <c r="O1494" s="15">
        <v>180</v>
      </c>
      <c r="P1494" s="15">
        <v>67</v>
      </c>
      <c r="Q1494" s="15">
        <v>32.04</v>
      </c>
      <c r="R1494" s="71"/>
      <c r="S1494" s="71"/>
      <c r="T1494" s="71"/>
      <c r="U1494" s="71"/>
      <c r="W1494" s="15">
        <v>114.38</v>
      </c>
      <c r="X1494" s="71"/>
      <c r="Y1494" s="71"/>
      <c r="Z1494" s="71"/>
      <c r="AA1494" s="71"/>
      <c r="AC1494" s="71"/>
      <c r="BE1494" s="71"/>
      <c r="BF1494" s="71"/>
      <c r="BH1494" s="15">
        <v>67.260000000000005</v>
      </c>
      <c r="BI1494" s="71"/>
      <c r="BO1494" s="15">
        <v>75.64</v>
      </c>
      <c r="BP1494" s="15">
        <v>123</v>
      </c>
      <c r="BQ1494" s="71"/>
      <c r="BT1494" s="15">
        <v>113.82</v>
      </c>
      <c r="BV1494" s="15">
        <v>82</v>
      </c>
      <c r="BX1494" s="15">
        <v>58.06</v>
      </c>
      <c r="BZ1494" s="15">
        <v>82</v>
      </c>
      <c r="CA1494" s="71"/>
      <c r="CD1494" s="71"/>
      <c r="CE1494" s="71"/>
      <c r="CF1494" s="71"/>
      <c r="CG1494" s="71"/>
      <c r="CH1494" s="15">
        <v>67</v>
      </c>
      <c r="CI1494" s="71"/>
      <c r="CJ1494" s="15">
        <v>31.67</v>
      </c>
      <c r="CM1494" s="15">
        <v>51</v>
      </c>
      <c r="CN1494" s="15">
        <v>56</v>
      </c>
      <c r="CO1494" s="15">
        <v>81</v>
      </c>
      <c r="CQ1494" s="71"/>
      <c r="CR1494" s="71"/>
      <c r="CS1494" s="75"/>
      <c r="CT1494" s="75"/>
    </row>
    <row r="1495" spans="1:98">
      <c r="A1495" s="71">
        <v>44016</v>
      </c>
      <c r="B1495" s="16">
        <v>119.88</v>
      </c>
      <c r="C1495" s="16">
        <v>119.78</v>
      </c>
      <c r="D1495" s="71"/>
      <c r="G1495" s="71"/>
      <c r="I1495" s="16">
        <v>108</v>
      </c>
      <c r="K1495" s="16">
        <v>108.38</v>
      </c>
      <c r="L1495" s="71"/>
      <c r="M1495" s="71"/>
      <c r="N1495" s="15">
        <v>169</v>
      </c>
      <c r="O1495" s="15">
        <v>180</v>
      </c>
      <c r="P1495" s="15">
        <v>63.14</v>
      </c>
      <c r="Q1495" s="15">
        <v>35.79</v>
      </c>
      <c r="R1495" s="71"/>
      <c r="S1495" s="71"/>
      <c r="T1495" s="71"/>
      <c r="U1495" s="71"/>
      <c r="V1495" s="15">
        <v>139</v>
      </c>
      <c r="W1495" s="15">
        <v>115</v>
      </c>
      <c r="X1495" s="71"/>
      <c r="Y1495" s="71"/>
      <c r="Z1495" s="71"/>
      <c r="AA1495" s="71"/>
      <c r="AC1495" s="71"/>
      <c r="AF1495" s="15">
        <v>118</v>
      </c>
      <c r="BE1495" s="71"/>
      <c r="BF1495" s="71"/>
      <c r="BH1495" s="15">
        <v>66.290000000000006</v>
      </c>
      <c r="BI1495" s="71"/>
      <c r="BM1495" s="15">
        <v>36</v>
      </c>
      <c r="BN1495" s="15">
        <v>72</v>
      </c>
      <c r="BO1495" s="15">
        <v>75.72</v>
      </c>
      <c r="BP1495" s="15">
        <v>123</v>
      </c>
      <c r="BQ1495" s="71"/>
      <c r="BR1495" s="15">
        <v>128</v>
      </c>
      <c r="BT1495" s="15">
        <v>114.31</v>
      </c>
      <c r="BW1495" s="15">
        <v>64.709999999999994</v>
      </c>
      <c r="BX1495" s="15">
        <v>56.45</v>
      </c>
      <c r="BZ1495" s="15">
        <v>82.92</v>
      </c>
      <c r="CA1495" s="71"/>
      <c r="CD1495" s="71"/>
      <c r="CE1495" s="71"/>
      <c r="CF1495" s="71"/>
      <c r="CG1495" s="71"/>
      <c r="CH1495" s="15">
        <v>65.3</v>
      </c>
      <c r="CI1495" s="71"/>
      <c r="CJ1495" s="15">
        <v>52</v>
      </c>
      <c r="CM1495" s="15">
        <v>53.88</v>
      </c>
      <c r="CN1495" s="15">
        <v>55</v>
      </c>
      <c r="CQ1495" s="71"/>
      <c r="CR1495" s="71"/>
      <c r="CS1495" s="75"/>
      <c r="CT1495" s="75"/>
    </row>
    <row r="1496" spans="1:98">
      <c r="A1496" s="71">
        <v>44023</v>
      </c>
      <c r="B1496" s="16">
        <v>119.96</v>
      </c>
      <c r="C1496" s="16">
        <v>119.6</v>
      </c>
      <c r="D1496" s="71"/>
      <c r="G1496" s="71"/>
      <c r="I1496" s="16">
        <v>109.7</v>
      </c>
      <c r="K1496" s="16">
        <v>107</v>
      </c>
      <c r="L1496" s="71"/>
      <c r="M1496" s="71"/>
      <c r="N1496" s="15">
        <v>169.8</v>
      </c>
      <c r="O1496" s="15">
        <v>179.68</v>
      </c>
      <c r="P1496" s="15">
        <v>61.14</v>
      </c>
      <c r="Q1496" s="15">
        <v>35.270000000000003</v>
      </c>
      <c r="R1496" s="71"/>
      <c r="S1496" s="71"/>
      <c r="T1496" s="71"/>
      <c r="U1496" s="71"/>
      <c r="V1496" s="15">
        <v>139</v>
      </c>
      <c r="W1496" s="15">
        <v>114.93</v>
      </c>
      <c r="X1496" s="71"/>
      <c r="Y1496" s="71"/>
      <c r="Z1496" s="71"/>
      <c r="AA1496" s="71"/>
      <c r="AC1496" s="71"/>
      <c r="AD1496" s="15">
        <v>90</v>
      </c>
      <c r="BD1496" s="15">
        <v>129.30000000000001</v>
      </c>
      <c r="BE1496" s="71"/>
      <c r="BF1496" s="71"/>
      <c r="BG1496" s="15">
        <v>79</v>
      </c>
      <c r="BH1496" s="15">
        <v>66.73</v>
      </c>
      <c r="BI1496" s="71"/>
      <c r="BM1496" s="15">
        <v>32.9</v>
      </c>
      <c r="BN1496" s="15">
        <v>72</v>
      </c>
      <c r="BO1496" s="15">
        <v>73.67</v>
      </c>
      <c r="BP1496" s="15">
        <v>121.1</v>
      </c>
      <c r="BQ1496" s="71"/>
      <c r="BR1496" s="15">
        <v>126.64</v>
      </c>
      <c r="BT1496" s="15">
        <v>114</v>
      </c>
      <c r="BW1496" s="15">
        <v>66</v>
      </c>
      <c r="BX1496" s="15">
        <v>59.11</v>
      </c>
      <c r="BZ1496" s="15">
        <v>83.34</v>
      </c>
      <c r="CA1496" s="71"/>
      <c r="CD1496" s="71"/>
      <c r="CE1496" s="71"/>
      <c r="CF1496" s="71"/>
      <c r="CG1496" s="71"/>
      <c r="CH1496" s="15">
        <v>73.59</v>
      </c>
      <c r="CI1496" s="71"/>
      <c r="CM1496" s="15">
        <v>54</v>
      </c>
      <c r="CP1496" s="15">
        <v>115</v>
      </c>
      <c r="CQ1496" s="71"/>
      <c r="CR1496" s="71"/>
      <c r="CS1496" s="75"/>
      <c r="CT1496" s="75"/>
    </row>
    <row r="1497" spans="1:98">
      <c r="A1497" s="71">
        <v>44030</v>
      </c>
      <c r="B1497" s="16">
        <v>120.68</v>
      </c>
      <c r="C1497" s="16">
        <v>120.4</v>
      </c>
      <c r="D1497" s="71"/>
      <c r="G1497" s="71"/>
      <c r="I1497" s="16">
        <v>109</v>
      </c>
      <c r="K1497" s="16">
        <v>109.3</v>
      </c>
      <c r="L1497" s="71"/>
      <c r="M1497" s="71"/>
      <c r="N1497" s="15">
        <v>169.8</v>
      </c>
      <c r="O1497" s="15">
        <v>180.26</v>
      </c>
      <c r="P1497" s="15">
        <v>60</v>
      </c>
      <c r="Q1497" s="15">
        <v>35.950000000000003</v>
      </c>
      <c r="R1497" s="71"/>
      <c r="S1497" s="71"/>
      <c r="T1497" s="71"/>
      <c r="U1497" s="71"/>
      <c r="V1497" s="15">
        <v>140</v>
      </c>
      <c r="W1497" s="15">
        <v>116</v>
      </c>
      <c r="X1497" s="71"/>
      <c r="Y1497" s="71"/>
      <c r="Z1497" s="71"/>
      <c r="AA1497" s="71"/>
      <c r="AC1497" s="71"/>
      <c r="BD1497" s="15">
        <v>125.36</v>
      </c>
      <c r="BE1497" s="71"/>
      <c r="BF1497" s="71"/>
      <c r="BG1497" s="15">
        <v>79</v>
      </c>
      <c r="BH1497" s="15">
        <v>64.72</v>
      </c>
      <c r="BI1497" s="71"/>
      <c r="BM1497" s="15">
        <v>32</v>
      </c>
      <c r="BN1497" s="15">
        <v>72</v>
      </c>
      <c r="BO1497" s="15">
        <v>74.42</v>
      </c>
      <c r="BP1497" s="15">
        <v>120</v>
      </c>
      <c r="BQ1497" s="71"/>
      <c r="BT1497" s="15">
        <v>112.39</v>
      </c>
      <c r="BW1497" s="15">
        <v>66</v>
      </c>
      <c r="BX1497" s="15">
        <v>59.42</v>
      </c>
      <c r="BZ1497" s="15">
        <v>82</v>
      </c>
      <c r="CA1497" s="71"/>
      <c r="CD1497" s="71"/>
      <c r="CE1497" s="71"/>
      <c r="CF1497" s="71"/>
      <c r="CG1497" s="71"/>
      <c r="CH1497" s="15">
        <v>77.64</v>
      </c>
      <c r="CI1497" s="71"/>
      <c r="CN1497" s="15">
        <v>50.5</v>
      </c>
      <c r="CO1497" s="15">
        <v>92</v>
      </c>
      <c r="CQ1497" s="71"/>
      <c r="CR1497" s="71"/>
      <c r="CS1497" s="75"/>
      <c r="CT1497" s="75"/>
    </row>
    <row r="1498" spans="1:98">
      <c r="A1498" s="71">
        <v>44037</v>
      </c>
      <c r="B1498" s="16">
        <v>122.46</v>
      </c>
      <c r="C1498" s="16">
        <v>122.4</v>
      </c>
      <c r="D1498" s="71"/>
      <c r="G1498" s="71"/>
      <c r="I1498" s="16">
        <v>108.21</v>
      </c>
      <c r="K1498" s="16">
        <v>109.9</v>
      </c>
      <c r="L1498" s="71"/>
      <c r="M1498" s="71"/>
      <c r="N1498" s="15">
        <v>169.8</v>
      </c>
      <c r="O1498" s="15">
        <v>179</v>
      </c>
      <c r="P1498" s="15">
        <v>58.53</v>
      </c>
      <c r="Q1498" s="15">
        <v>35.33</v>
      </c>
      <c r="R1498" s="71"/>
      <c r="S1498" s="71"/>
      <c r="T1498" s="71"/>
      <c r="U1498" s="71"/>
      <c r="V1498" s="15">
        <v>140</v>
      </c>
      <c r="W1498" s="15">
        <v>116</v>
      </c>
      <c r="X1498" s="71"/>
      <c r="Y1498" s="71"/>
      <c r="Z1498" s="71"/>
      <c r="AA1498" s="71"/>
      <c r="AC1498" s="71"/>
      <c r="AD1498" s="15">
        <v>88</v>
      </c>
      <c r="AF1498" s="15">
        <v>117</v>
      </c>
      <c r="BE1498" s="71"/>
      <c r="BF1498" s="71"/>
      <c r="BG1498" s="15">
        <v>79</v>
      </c>
      <c r="BH1498" s="15">
        <v>62.67</v>
      </c>
      <c r="BI1498" s="71"/>
      <c r="BM1498" s="15">
        <v>36.880000000000003</v>
      </c>
      <c r="BN1498" s="15">
        <v>73.14</v>
      </c>
      <c r="BO1498" s="15">
        <v>72.67</v>
      </c>
      <c r="BP1498" s="15">
        <v>122</v>
      </c>
      <c r="BQ1498" s="71"/>
      <c r="BT1498" s="15">
        <v>114</v>
      </c>
      <c r="BV1498" s="15">
        <v>82</v>
      </c>
      <c r="BW1498" s="15">
        <v>66</v>
      </c>
      <c r="BX1498" s="15">
        <v>56.3</v>
      </c>
      <c r="BZ1498" s="15">
        <v>81.12</v>
      </c>
      <c r="CA1498" s="71"/>
      <c r="CD1498" s="71"/>
      <c r="CE1498" s="71"/>
      <c r="CF1498" s="71"/>
      <c r="CG1498" s="71"/>
      <c r="CH1498" s="15">
        <v>82.57</v>
      </c>
      <c r="CI1498" s="71"/>
      <c r="CN1498" s="15">
        <v>50.5</v>
      </c>
      <c r="CO1498" s="15">
        <v>92</v>
      </c>
      <c r="CQ1498" s="71"/>
      <c r="CR1498" s="71"/>
      <c r="CS1498" s="75"/>
      <c r="CT1498" s="75"/>
    </row>
    <row r="1499" spans="1:98">
      <c r="A1499" s="71">
        <v>44044</v>
      </c>
      <c r="B1499" s="16">
        <v>123.06</v>
      </c>
      <c r="C1499" s="16">
        <v>123.11</v>
      </c>
      <c r="D1499" s="71"/>
      <c r="G1499" s="71"/>
      <c r="I1499" s="16">
        <v>111</v>
      </c>
      <c r="K1499" s="16">
        <v>111</v>
      </c>
      <c r="L1499" s="71"/>
      <c r="M1499" s="71"/>
      <c r="N1499" s="15">
        <v>168.8</v>
      </c>
      <c r="O1499" s="15">
        <v>180</v>
      </c>
      <c r="P1499" s="15">
        <v>55.2</v>
      </c>
      <c r="Q1499" s="15">
        <v>36</v>
      </c>
      <c r="R1499" s="71"/>
      <c r="S1499" s="71"/>
      <c r="T1499" s="71"/>
      <c r="U1499" s="71"/>
      <c r="V1499" s="15">
        <v>139.94</v>
      </c>
      <c r="W1499" s="15">
        <v>115.94</v>
      </c>
      <c r="X1499" s="71"/>
      <c r="Y1499" s="71"/>
      <c r="Z1499" s="71"/>
      <c r="AA1499" s="71"/>
      <c r="AC1499" s="71"/>
      <c r="AD1499" s="15">
        <v>88</v>
      </c>
      <c r="AF1499" s="15">
        <v>117</v>
      </c>
      <c r="BD1499" s="15">
        <v>129</v>
      </c>
      <c r="BE1499" s="71"/>
      <c r="BF1499" s="71"/>
      <c r="BG1499" s="15">
        <v>79</v>
      </c>
      <c r="BH1499" s="15">
        <v>62.54</v>
      </c>
      <c r="BI1499" s="71"/>
      <c r="BM1499" s="15">
        <v>32</v>
      </c>
      <c r="BO1499" s="15">
        <v>71.290000000000006</v>
      </c>
      <c r="BQ1499" s="71"/>
      <c r="BR1499" s="15">
        <v>119</v>
      </c>
      <c r="BS1499" s="15">
        <v>122</v>
      </c>
      <c r="BT1499" s="15">
        <v>114</v>
      </c>
      <c r="BV1499" s="15">
        <v>85</v>
      </c>
      <c r="BW1499" s="15">
        <v>66</v>
      </c>
      <c r="BX1499" s="15">
        <v>58.2</v>
      </c>
      <c r="BY1499" s="15">
        <v>229</v>
      </c>
      <c r="BZ1499" s="15">
        <v>79.48</v>
      </c>
      <c r="CA1499" s="71"/>
      <c r="CD1499" s="71"/>
      <c r="CE1499" s="71"/>
      <c r="CF1499" s="71"/>
      <c r="CG1499" s="71"/>
      <c r="CH1499" s="15">
        <v>70.650000000000006</v>
      </c>
      <c r="CI1499" s="71"/>
      <c r="CJ1499" s="15">
        <v>32</v>
      </c>
      <c r="CM1499" s="15">
        <v>51.67</v>
      </c>
      <c r="CN1499" s="15">
        <v>56</v>
      </c>
      <c r="CP1499" s="15">
        <v>114</v>
      </c>
      <c r="CQ1499" s="71"/>
      <c r="CR1499" s="71"/>
      <c r="CS1499" s="75"/>
      <c r="CT1499" s="75"/>
    </row>
    <row r="1500" spans="1:98">
      <c r="A1500" s="71">
        <v>44051</v>
      </c>
      <c r="B1500" s="16">
        <v>123.71</v>
      </c>
      <c r="C1500" s="16">
        <v>124.33</v>
      </c>
      <c r="D1500" s="71"/>
      <c r="G1500" s="71"/>
      <c r="I1500" s="16">
        <v>110.4</v>
      </c>
      <c r="K1500" s="16">
        <v>110</v>
      </c>
      <c r="L1500" s="71"/>
      <c r="M1500" s="71"/>
      <c r="N1500" s="15">
        <v>169</v>
      </c>
      <c r="O1500" s="15">
        <v>179.82</v>
      </c>
      <c r="P1500" s="15">
        <v>55.45</v>
      </c>
      <c r="Q1500" s="15">
        <v>36</v>
      </c>
      <c r="R1500" s="71"/>
      <c r="S1500" s="71"/>
      <c r="T1500" s="71"/>
      <c r="U1500" s="71"/>
      <c r="V1500" s="15">
        <v>140</v>
      </c>
      <c r="W1500" s="15">
        <v>115.83</v>
      </c>
      <c r="X1500" s="71"/>
      <c r="Y1500" s="71"/>
      <c r="Z1500" s="71"/>
      <c r="AA1500" s="71"/>
      <c r="AC1500" s="71"/>
      <c r="AD1500" s="15">
        <v>90</v>
      </c>
      <c r="AE1500" s="15">
        <v>106</v>
      </c>
      <c r="BD1500" s="15">
        <v>129.38</v>
      </c>
      <c r="BE1500" s="71"/>
      <c r="BF1500" s="71"/>
      <c r="BG1500" s="15">
        <v>79</v>
      </c>
      <c r="BH1500" s="15">
        <v>64.16</v>
      </c>
      <c r="BI1500" s="71"/>
      <c r="BM1500" s="15">
        <v>32</v>
      </c>
      <c r="BN1500" s="15">
        <v>72</v>
      </c>
      <c r="BO1500" s="15">
        <v>75.25</v>
      </c>
      <c r="BP1500" s="15">
        <v>118</v>
      </c>
      <c r="BQ1500" s="71"/>
      <c r="BR1500" s="15">
        <v>117</v>
      </c>
      <c r="BS1500" s="15">
        <v>119</v>
      </c>
      <c r="BT1500" s="15">
        <v>114</v>
      </c>
      <c r="BW1500" s="15">
        <v>65.86</v>
      </c>
      <c r="BX1500" s="15">
        <v>59.21</v>
      </c>
      <c r="BZ1500" s="15">
        <v>81.44</v>
      </c>
      <c r="CA1500" s="71"/>
      <c r="CD1500" s="71"/>
      <c r="CE1500" s="71"/>
      <c r="CF1500" s="71"/>
      <c r="CG1500" s="71"/>
      <c r="CH1500" s="15">
        <v>63</v>
      </c>
      <c r="CI1500" s="71"/>
      <c r="CJ1500" s="15">
        <v>32</v>
      </c>
      <c r="CM1500" s="15">
        <v>49.5</v>
      </c>
      <c r="CQ1500" s="71"/>
      <c r="CR1500" s="71"/>
      <c r="CS1500" s="75"/>
      <c r="CT1500" s="75"/>
    </row>
    <row r="1501" spans="1:98">
      <c r="A1501" s="71">
        <v>44058</v>
      </c>
      <c r="B1501" s="16">
        <v>123.71</v>
      </c>
      <c r="C1501" s="16">
        <v>124.33</v>
      </c>
      <c r="D1501" s="71"/>
      <c r="G1501" s="71"/>
      <c r="I1501" s="16">
        <v>110.67</v>
      </c>
      <c r="K1501" s="16">
        <v>111</v>
      </c>
      <c r="L1501" s="71"/>
      <c r="M1501" s="71"/>
      <c r="N1501" s="15">
        <v>169.8</v>
      </c>
      <c r="O1501" s="15">
        <v>179.86</v>
      </c>
      <c r="P1501" s="15">
        <v>53.14</v>
      </c>
      <c r="Q1501" s="15">
        <v>35.92</v>
      </c>
      <c r="R1501" s="71"/>
      <c r="S1501" s="71"/>
      <c r="T1501" s="71"/>
      <c r="U1501" s="71"/>
      <c r="V1501" s="15">
        <v>139.25</v>
      </c>
      <c r="W1501" s="15">
        <v>116</v>
      </c>
      <c r="X1501" s="71"/>
      <c r="Y1501" s="71"/>
      <c r="Z1501" s="71"/>
      <c r="AA1501" s="71"/>
      <c r="AC1501" s="71"/>
      <c r="AF1501" s="15">
        <v>123</v>
      </c>
      <c r="BE1501" s="71"/>
      <c r="BF1501" s="71"/>
      <c r="BH1501" s="15">
        <v>63.2</v>
      </c>
      <c r="BI1501" s="71"/>
      <c r="BM1501" s="15">
        <v>32</v>
      </c>
      <c r="BO1501" s="15">
        <v>74.5</v>
      </c>
      <c r="BP1501" s="15">
        <v>116</v>
      </c>
      <c r="BQ1501" s="71"/>
      <c r="BR1501" s="15">
        <v>117</v>
      </c>
      <c r="BT1501" s="15">
        <v>114</v>
      </c>
      <c r="BV1501" s="15">
        <v>82</v>
      </c>
      <c r="BW1501" s="15">
        <v>69</v>
      </c>
      <c r="BX1501" s="15">
        <v>57.42</v>
      </c>
      <c r="BZ1501" s="15">
        <v>81.459999999999994</v>
      </c>
      <c r="CA1501" s="71"/>
      <c r="CD1501" s="71"/>
      <c r="CE1501" s="71"/>
      <c r="CF1501" s="71"/>
      <c r="CG1501" s="71"/>
      <c r="CH1501" s="15">
        <v>76</v>
      </c>
      <c r="CI1501" s="71"/>
      <c r="CM1501" s="15">
        <v>53.54</v>
      </c>
      <c r="CO1501" s="15">
        <v>82</v>
      </c>
      <c r="CQ1501" s="71"/>
      <c r="CR1501" s="71"/>
      <c r="CS1501" s="75"/>
      <c r="CT1501" s="75"/>
    </row>
    <row r="1502" spans="1:98">
      <c r="A1502" s="71">
        <v>44065</v>
      </c>
      <c r="B1502" s="16">
        <v>123.08</v>
      </c>
      <c r="C1502" s="16">
        <v>124.33</v>
      </c>
      <c r="D1502" s="71"/>
      <c r="G1502" s="71"/>
      <c r="I1502" s="16">
        <v>108.16</v>
      </c>
      <c r="K1502" s="16">
        <v>108</v>
      </c>
      <c r="L1502" s="71"/>
      <c r="M1502" s="71"/>
      <c r="N1502" s="15">
        <v>169.8</v>
      </c>
      <c r="O1502" s="15">
        <v>180</v>
      </c>
      <c r="P1502" s="15">
        <v>53</v>
      </c>
      <c r="Q1502" s="15">
        <v>36</v>
      </c>
      <c r="R1502" s="71"/>
      <c r="S1502" s="71"/>
      <c r="T1502" s="71"/>
      <c r="U1502" s="71"/>
      <c r="V1502" s="15">
        <v>140</v>
      </c>
      <c r="W1502" s="15">
        <v>115.91</v>
      </c>
      <c r="X1502" s="71"/>
      <c r="Y1502" s="71"/>
      <c r="Z1502" s="71"/>
      <c r="AA1502" s="71"/>
      <c r="AC1502" s="71"/>
      <c r="AD1502" s="15">
        <v>85.49</v>
      </c>
      <c r="AE1502" s="15">
        <v>106.4</v>
      </c>
      <c r="AF1502" s="15">
        <v>121.02</v>
      </c>
      <c r="BE1502" s="71"/>
      <c r="BF1502" s="71"/>
      <c r="BG1502" s="15">
        <v>78.930000000000007</v>
      </c>
      <c r="BH1502" s="15">
        <v>61.94</v>
      </c>
      <c r="BI1502" s="71"/>
      <c r="BM1502" s="15">
        <v>33.5</v>
      </c>
      <c r="BO1502" s="15">
        <v>74.17</v>
      </c>
      <c r="BP1502" s="15">
        <v>116</v>
      </c>
      <c r="BQ1502" s="71"/>
      <c r="BR1502" s="15">
        <v>117</v>
      </c>
      <c r="BT1502" s="15">
        <v>114.43</v>
      </c>
      <c r="BW1502" s="15">
        <v>66</v>
      </c>
      <c r="BX1502" s="15">
        <v>57.89</v>
      </c>
      <c r="BZ1502" s="15">
        <v>81.72</v>
      </c>
      <c r="CA1502" s="71"/>
      <c r="CD1502" s="71"/>
      <c r="CE1502" s="71"/>
      <c r="CF1502" s="71"/>
      <c r="CG1502" s="71"/>
      <c r="CH1502" s="15">
        <v>74.89</v>
      </c>
      <c r="CI1502" s="71"/>
      <c r="CJ1502" s="15">
        <v>33</v>
      </c>
      <c r="CM1502" s="15">
        <v>54</v>
      </c>
      <c r="CQ1502" s="71"/>
      <c r="CR1502" s="71"/>
      <c r="CS1502" s="75"/>
      <c r="CT1502" s="75"/>
    </row>
    <row r="1503" spans="1:98">
      <c r="A1503" s="71">
        <v>44072</v>
      </c>
      <c r="B1503" s="16">
        <v>123.34</v>
      </c>
      <c r="C1503" s="16">
        <v>124.89</v>
      </c>
      <c r="D1503" s="71"/>
      <c r="G1503" s="71"/>
      <c r="I1503" s="16">
        <v>113.57</v>
      </c>
      <c r="K1503" s="16">
        <v>109.15</v>
      </c>
      <c r="L1503" s="71"/>
      <c r="M1503" s="71"/>
      <c r="N1503" s="15">
        <v>168.22</v>
      </c>
      <c r="O1503" s="15">
        <v>180</v>
      </c>
      <c r="P1503" s="15">
        <v>53</v>
      </c>
      <c r="Q1503" s="15">
        <v>35.82</v>
      </c>
      <c r="R1503" s="71"/>
      <c r="S1503" s="71"/>
      <c r="T1503" s="71"/>
      <c r="U1503" s="71"/>
      <c r="V1503" s="15">
        <v>140</v>
      </c>
      <c r="W1503" s="15">
        <v>116.11</v>
      </c>
      <c r="X1503" s="71"/>
      <c r="Y1503" s="71"/>
      <c r="Z1503" s="71"/>
      <c r="AA1503" s="71"/>
      <c r="AC1503" s="71"/>
      <c r="AD1503" s="15">
        <v>94.8</v>
      </c>
      <c r="AE1503" s="15">
        <v>107.35</v>
      </c>
      <c r="BD1503" s="15">
        <v>129</v>
      </c>
      <c r="BE1503" s="71"/>
      <c r="BF1503" s="71"/>
      <c r="BG1503" s="15">
        <v>74.81</v>
      </c>
      <c r="BH1503" s="15">
        <v>66.319999999999993</v>
      </c>
      <c r="BI1503" s="71"/>
      <c r="BM1503" s="15">
        <v>37.049999999999997</v>
      </c>
      <c r="BN1503" s="15">
        <v>72</v>
      </c>
      <c r="BO1503" s="15">
        <v>75.23</v>
      </c>
      <c r="BP1503" s="15">
        <v>116</v>
      </c>
      <c r="BQ1503" s="71"/>
      <c r="BR1503" s="15">
        <v>117</v>
      </c>
      <c r="BT1503" s="15">
        <v>113.76</v>
      </c>
      <c r="BW1503" s="15">
        <v>66</v>
      </c>
      <c r="BX1503" s="15">
        <v>60.85</v>
      </c>
      <c r="BZ1503" s="15">
        <v>81.12</v>
      </c>
      <c r="CA1503" s="71"/>
      <c r="CD1503" s="71"/>
      <c r="CE1503" s="71"/>
      <c r="CF1503" s="71"/>
      <c r="CG1503" s="71"/>
      <c r="CH1503" s="15">
        <v>74.83</v>
      </c>
      <c r="CI1503" s="71"/>
      <c r="CJ1503" s="15">
        <v>38.5</v>
      </c>
      <c r="CN1503" s="15">
        <v>51.7</v>
      </c>
      <c r="CO1503" s="15">
        <v>83</v>
      </c>
      <c r="CQ1503" s="71"/>
      <c r="CR1503" s="71"/>
      <c r="CS1503" s="75"/>
      <c r="CT1503" s="75"/>
    </row>
    <row r="1504" spans="1:98">
      <c r="A1504" s="71">
        <v>44079</v>
      </c>
      <c r="B1504" s="16">
        <v>123.49</v>
      </c>
      <c r="C1504" s="16">
        <v>125.22</v>
      </c>
      <c r="D1504" s="71"/>
      <c r="G1504" s="71"/>
      <c r="I1504" s="16">
        <v>112.87</v>
      </c>
      <c r="K1504" s="16">
        <v>112</v>
      </c>
      <c r="L1504" s="71"/>
      <c r="M1504" s="71"/>
      <c r="N1504" s="15">
        <v>169.8</v>
      </c>
      <c r="O1504" s="15">
        <v>180</v>
      </c>
      <c r="P1504" s="15">
        <v>52.57</v>
      </c>
      <c r="Q1504" s="15">
        <v>35.880000000000003</v>
      </c>
      <c r="R1504" s="71"/>
      <c r="S1504" s="71"/>
      <c r="T1504" s="71"/>
      <c r="U1504" s="71"/>
      <c r="V1504" s="15">
        <v>140</v>
      </c>
      <c r="W1504" s="15">
        <v>116</v>
      </c>
      <c r="X1504" s="71"/>
      <c r="Y1504" s="71"/>
      <c r="Z1504" s="71"/>
      <c r="AA1504" s="71"/>
      <c r="AC1504" s="71"/>
      <c r="AD1504" s="15">
        <v>88</v>
      </c>
      <c r="AE1504" s="15">
        <v>110.86</v>
      </c>
      <c r="AF1504" s="15">
        <v>122.5</v>
      </c>
      <c r="BE1504" s="71"/>
      <c r="BF1504" s="71"/>
      <c r="BG1504" s="15">
        <v>79</v>
      </c>
      <c r="BH1504" s="15">
        <v>61.59</v>
      </c>
      <c r="BI1504" s="71"/>
      <c r="BM1504" s="15">
        <v>35</v>
      </c>
      <c r="BN1504" s="15">
        <v>68.92</v>
      </c>
      <c r="BO1504" s="15">
        <v>74.22</v>
      </c>
      <c r="BP1504" s="15">
        <v>116</v>
      </c>
      <c r="BQ1504" s="71"/>
      <c r="BR1504" s="15">
        <v>117</v>
      </c>
      <c r="BS1504" s="15">
        <v>115</v>
      </c>
      <c r="BT1504" s="15">
        <v>114.88</v>
      </c>
      <c r="BV1504" s="15">
        <v>84</v>
      </c>
      <c r="BW1504" s="15">
        <v>66</v>
      </c>
      <c r="BX1504" s="15">
        <v>58.71</v>
      </c>
      <c r="BZ1504" s="15">
        <v>81.89</v>
      </c>
      <c r="CA1504" s="71"/>
      <c r="CD1504" s="71"/>
      <c r="CE1504" s="71"/>
      <c r="CF1504" s="71"/>
      <c r="CG1504" s="71"/>
      <c r="CH1504" s="15">
        <v>79.75</v>
      </c>
      <c r="CI1504" s="71"/>
      <c r="CJ1504" s="15">
        <v>38.5</v>
      </c>
      <c r="CM1504" s="15">
        <v>58.41</v>
      </c>
      <c r="CN1504" s="15">
        <v>58</v>
      </c>
      <c r="CO1504" s="15">
        <v>83</v>
      </c>
      <c r="CQ1504" s="71"/>
      <c r="CR1504" s="71"/>
      <c r="CS1504" s="75"/>
      <c r="CT1504" s="75"/>
    </row>
    <row r="1505" spans="1:98">
      <c r="A1505" s="71">
        <v>44086</v>
      </c>
      <c r="B1505" s="16">
        <v>123.89</v>
      </c>
      <c r="C1505" s="16">
        <v>125.22</v>
      </c>
      <c r="D1505" s="71"/>
      <c r="G1505" s="71"/>
      <c r="I1505" s="16">
        <v>112</v>
      </c>
      <c r="K1505" s="16">
        <v>110.5</v>
      </c>
      <c r="L1505" s="71"/>
      <c r="M1505" s="71"/>
      <c r="N1505" s="15">
        <v>169.8</v>
      </c>
      <c r="O1505" s="15">
        <v>180.33</v>
      </c>
      <c r="P1505" s="15">
        <v>53</v>
      </c>
      <c r="Q1505" s="15">
        <v>36</v>
      </c>
      <c r="R1505" s="71"/>
      <c r="S1505" s="71"/>
      <c r="T1505" s="71"/>
      <c r="U1505" s="71"/>
      <c r="V1505" s="15">
        <v>140</v>
      </c>
      <c r="W1505" s="15">
        <v>116</v>
      </c>
      <c r="X1505" s="71"/>
      <c r="Y1505" s="71"/>
      <c r="Z1505" s="71"/>
      <c r="AA1505" s="71"/>
      <c r="AC1505" s="71"/>
      <c r="BE1505" s="71"/>
      <c r="BF1505" s="71"/>
      <c r="BG1505" s="15">
        <v>73</v>
      </c>
      <c r="BH1505" s="15">
        <v>65</v>
      </c>
      <c r="BI1505" s="71"/>
      <c r="BO1505" s="15">
        <v>71.069999999999993</v>
      </c>
      <c r="BQ1505" s="71"/>
      <c r="BX1505" s="15">
        <v>59</v>
      </c>
      <c r="BZ1505" s="15">
        <v>85</v>
      </c>
      <c r="CA1505" s="71"/>
      <c r="CD1505" s="71"/>
      <c r="CE1505" s="71"/>
      <c r="CF1505" s="71"/>
      <c r="CG1505" s="71"/>
      <c r="CI1505" s="71"/>
      <c r="CN1505" s="15">
        <v>83</v>
      </c>
      <c r="CQ1505" s="71"/>
      <c r="CR1505" s="71"/>
      <c r="CS1505" s="75"/>
      <c r="CT1505" s="75"/>
    </row>
    <row r="1506" spans="1:98">
      <c r="A1506" s="71">
        <v>44093</v>
      </c>
      <c r="B1506" s="16">
        <v>123.94</v>
      </c>
      <c r="C1506" s="16">
        <v>125.33</v>
      </c>
      <c r="D1506" s="71"/>
      <c r="G1506" s="71"/>
      <c r="I1506" s="16">
        <v>115.08</v>
      </c>
      <c r="K1506" s="16">
        <v>113.96</v>
      </c>
      <c r="L1506" s="71"/>
      <c r="M1506" s="71"/>
      <c r="N1506" s="15">
        <v>169.8</v>
      </c>
      <c r="O1506" s="15">
        <v>179.6</v>
      </c>
      <c r="P1506" s="15">
        <v>52.93</v>
      </c>
      <c r="Q1506" s="15">
        <v>35.909999999999997</v>
      </c>
      <c r="R1506" s="71"/>
      <c r="S1506" s="71"/>
      <c r="T1506" s="71"/>
      <c r="U1506" s="71"/>
      <c r="V1506" s="15">
        <v>140</v>
      </c>
      <c r="W1506" s="15">
        <v>115.92</v>
      </c>
      <c r="X1506" s="71"/>
      <c r="Y1506" s="71"/>
      <c r="Z1506" s="71"/>
      <c r="AA1506" s="71"/>
      <c r="AC1506" s="71"/>
      <c r="AF1506" s="15">
        <v>129</v>
      </c>
      <c r="BD1506" s="15">
        <v>125</v>
      </c>
      <c r="BE1506" s="71"/>
      <c r="BF1506" s="71"/>
      <c r="BG1506" s="15">
        <v>77.239999999999995</v>
      </c>
      <c r="BH1506" s="15">
        <v>65.34</v>
      </c>
      <c r="BI1506" s="71"/>
      <c r="BM1506" s="15">
        <v>32.6</v>
      </c>
      <c r="BN1506" s="15">
        <v>72</v>
      </c>
      <c r="BO1506" s="15">
        <v>70.78</v>
      </c>
      <c r="BQ1506" s="71"/>
      <c r="BT1506" s="15">
        <v>116</v>
      </c>
      <c r="BW1506" s="15">
        <v>66</v>
      </c>
      <c r="BX1506" s="15">
        <v>60.14</v>
      </c>
      <c r="BZ1506" s="15">
        <v>80.91</v>
      </c>
      <c r="CA1506" s="71"/>
      <c r="CD1506" s="71"/>
      <c r="CE1506" s="71"/>
      <c r="CF1506" s="71"/>
      <c r="CG1506" s="71"/>
      <c r="CH1506" s="15">
        <v>85</v>
      </c>
      <c r="CI1506" s="71"/>
      <c r="CO1506" s="15">
        <v>83</v>
      </c>
      <c r="CQ1506" s="71"/>
      <c r="CR1506" s="71"/>
      <c r="CS1506" s="75"/>
      <c r="CT1506" s="75"/>
    </row>
    <row r="1507" spans="1:98">
      <c r="A1507" s="71">
        <v>44100</v>
      </c>
      <c r="B1507" s="16">
        <v>122.98</v>
      </c>
      <c r="C1507" s="16">
        <v>126.67</v>
      </c>
      <c r="D1507" s="71"/>
      <c r="G1507" s="71"/>
      <c r="I1507" s="16">
        <v>116</v>
      </c>
      <c r="K1507" s="16">
        <v>114.83</v>
      </c>
      <c r="L1507" s="71"/>
      <c r="M1507" s="71"/>
      <c r="N1507" s="15">
        <v>170.25</v>
      </c>
      <c r="O1507" s="15">
        <v>179.71</v>
      </c>
      <c r="P1507" s="15">
        <v>55</v>
      </c>
      <c r="Q1507" s="15">
        <v>35.85</v>
      </c>
      <c r="R1507" s="71"/>
      <c r="S1507" s="71"/>
      <c r="T1507" s="71"/>
      <c r="U1507" s="71"/>
      <c r="V1507" s="15">
        <v>140</v>
      </c>
      <c r="W1507" s="15">
        <v>116.96</v>
      </c>
      <c r="X1507" s="71"/>
      <c r="Y1507" s="71"/>
      <c r="Z1507" s="71"/>
      <c r="AA1507" s="71"/>
      <c r="AC1507" s="71"/>
      <c r="AF1507" s="15">
        <v>124</v>
      </c>
      <c r="BD1507" s="15">
        <v>128</v>
      </c>
      <c r="BE1507" s="71"/>
      <c r="BF1507" s="71"/>
      <c r="BG1507" s="15">
        <v>77.09</v>
      </c>
      <c r="BH1507" s="15">
        <v>65.06</v>
      </c>
      <c r="BI1507" s="71"/>
      <c r="BM1507" s="15">
        <v>36</v>
      </c>
      <c r="BN1507" s="15">
        <v>70.5</v>
      </c>
      <c r="BO1507" s="15">
        <v>68.8</v>
      </c>
      <c r="BQ1507" s="71"/>
      <c r="BT1507" s="15">
        <v>116.42</v>
      </c>
      <c r="BW1507" s="15">
        <v>68.400000000000006</v>
      </c>
      <c r="BX1507" s="15">
        <v>62.11</v>
      </c>
      <c r="BZ1507" s="15">
        <v>82.5</v>
      </c>
      <c r="CA1507" s="71"/>
      <c r="CD1507" s="71"/>
      <c r="CE1507" s="71"/>
      <c r="CF1507" s="71"/>
      <c r="CG1507" s="71"/>
      <c r="CH1507" s="15">
        <v>63</v>
      </c>
      <c r="CI1507" s="71"/>
      <c r="CN1507" s="15">
        <v>58</v>
      </c>
      <c r="CQ1507" s="71"/>
      <c r="CR1507" s="71"/>
      <c r="CS1507" s="75"/>
      <c r="CT1507" s="75"/>
    </row>
    <row r="1508" spans="1:98">
      <c r="A1508" s="71">
        <v>44107</v>
      </c>
      <c r="B1508" s="16">
        <v>127.03</v>
      </c>
      <c r="C1508" s="16">
        <v>131.19999999999999</v>
      </c>
      <c r="D1508" s="71"/>
      <c r="G1508" s="71"/>
      <c r="I1508" s="16">
        <v>119</v>
      </c>
      <c r="K1508" s="16">
        <v>114.4</v>
      </c>
      <c r="L1508" s="71"/>
      <c r="M1508" s="71"/>
      <c r="N1508" s="15">
        <v>169.8</v>
      </c>
      <c r="O1508" s="15">
        <v>180</v>
      </c>
      <c r="P1508" s="15">
        <v>55.33</v>
      </c>
      <c r="Q1508" s="15">
        <v>36.19</v>
      </c>
      <c r="R1508" s="71"/>
      <c r="S1508" s="71"/>
      <c r="T1508" s="71"/>
      <c r="U1508" s="71"/>
      <c r="V1508" s="15">
        <v>140</v>
      </c>
      <c r="W1508" s="15">
        <v>117.1</v>
      </c>
      <c r="X1508" s="71"/>
      <c r="Y1508" s="71"/>
      <c r="Z1508" s="71"/>
      <c r="AA1508" s="71"/>
      <c r="AC1508" s="71"/>
      <c r="AD1508" s="15">
        <v>88</v>
      </c>
      <c r="AE1508" s="15">
        <v>111.26</v>
      </c>
      <c r="BD1508" s="15">
        <v>127</v>
      </c>
      <c r="BE1508" s="71"/>
      <c r="BF1508" s="71"/>
      <c r="BG1508" s="15">
        <v>78.5</v>
      </c>
      <c r="BH1508" s="15">
        <v>67.11</v>
      </c>
      <c r="BI1508" s="71"/>
      <c r="BM1508" s="15">
        <v>35</v>
      </c>
      <c r="BO1508" s="15">
        <v>67.33</v>
      </c>
      <c r="BP1508" s="15">
        <v>109</v>
      </c>
      <c r="BQ1508" s="71"/>
      <c r="BR1508" s="15">
        <v>111</v>
      </c>
      <c r="BT1508" s="15">
        <v>116.67</v>
      </c>
      <c r="BW1508" s="15">
        <v>66</v>
      </c>
      <c r="BX1508" s="15">
        <v>62.29</v>
      </c>
      <c r="BY1508" s="15">
        <v>203</v>
      </c>
      <c r="BZ1508" s="15">
        <v>82.2</v>
      </c>
      <c r="CA1508" s="71"/>
      <c r="CD1508" s="71"/>
      <c r="CE1508" s="71"/>
      <c r="CF1508" s="71"/>
      <c r="CG1508" s="71"/>
      <c r="CI1508" s="71"/>
      <c r="CQ1508" s="71"/>
      <c r="CR1508" s="71"/>
      <c r="CS1508" s="75"/>
      <c r="CT1508" s="75"/>
    </row>
    <row r="1509" spans="1:98">
      <c r="A1509" s="71">
        <v>44114</v>
      </c>
      <c r="B1509" s="16">
        <v>126.04</v>
      </c>
      <c r="C1509" s="16">
        <v>129</v>
      </c>
      <c r="D1509" s="71"/>
      <c r="G1509" s="71"/>
      <c r="I1509" s="16">
        <v>113</v>
      </c>
      <c r="K1509" s="16">
        <v>114.84</v>
      </c>
      <c r="L1509" s="71"/>
      <c r="M1509" s="71"/>
      <c r="N1509" s="15">
        <v>173.18</v>
      </c>
      <c r="O1509" s="15">
        <v>179.75</v>
      </c>
      <c r="P1509" s="15">
        <v>55.28</v>
      </c>
      <c r="Q1509" s="15">
        <v>36.89</v>
      </c>
      <c r="R1509" s="71"/>
      <c r="S1509" s="71"/>
      <c r="T1509" s="71"/>
      <c r="U1509" s="71"/>
      <c r="V1509" s="15">
        <v>140</v>
      </c>
      <c r="W1509" s="15">
        <v>118.28</v>
      </c>
      <c r="X1509" s="71"/>
      <c r="Y1509" s="71"/>
      <c r="Z1509" s="71"/>
      <c r="AA1509" s="71"/>
      <c r="AC1509" s="71"/>
      <c r="AD1509" s="15">
        <v>88</v>
      </c>
      <c r="AE1509" s="15">
        <v>112</v>
      </c>
      <c r="AF1509" s="15">
        <v>126</v>
      </c>
      <c r="BD1509" s="15">
        <v>100</v>
      </c>
      <c r="BE1509" s="71"/>
      <c r="BF1509" s="71"/>
      <c r="BG1509" s="15">
        <v>79.31</v>
      </c>
      <c r="BH1509" s="15">
        <v>66.8</v>
      </c>
      <c r="BI1509" s="71"/>
      <c r="BN1509" s="15">
        <v>72</v>
      </c>
      <c r="BO1509" s="15">
        <v>67.61</v>
      </c>
      <c r="BP1509" s="15">
        <v>106</v>
      </c>
      <c r="BQ1509" s="71"/>
      <c r="BR1509" s="15">
        <v>112.09</v>
      </c>
      <c r="BS1509" s="15">
        <v>116</v>
      </c>
      <c r="BT1509" s="15">
        <v>116.87</v>
      </c>
      <c r="BW1509" s="15">
        <v>66</v>
      </c>
      <c r="BX1509" s="15">
        <v>62.08</v>
      </c>
      <c r="BZ1509" s="15">
        <v>82.75</v>
      </c>
      <c r="CA1509" s="71"/>
      <c r="CD1509" s="71"/>
      <c r="CE1509" s="71"/>
      <c r="CF1509" s="71"/>
      <c r="CG1509" s="71"/>
      <c r="CH1509" s="15">
        <v>81.2</v>
      </c>
      <c r="CI1509" s="71"/>
      <c r="CJ1509" s="15">
        <v>36</v>
      </c>
      <c r="CM1509" s="15">
        <v>54</v>
      </c>
      <c r="CN1509" s="15">
        <v>58</v>
      </c>
      <c r="CP1509" s="15">
        <v>117</v>
      </c>
      <c r="CQ1509" s="71"/>
      <c r="CR1509" s="71"/>
      <c r="CS1509" s="75"/>
      <c r="CT1509" s="75"/>
    </row>
    <row r="1510" spans="1:98">
      <c r="A1510" s="71">
        <v>44121</v>
      </c>
      <c r="B1510" s="16">
        <v>126.4</v>
      </c>
      <c r="C1510" s="16">
        <v>129.56</v>
      </c>
      <c r="D1510" s="71"/>
      <c r="G1510" s="71"/>
      <c r="I1510" s="16">
        <v>113.78</v>
      </c>
      <c r="K1510" s="16">
        <v>114.46</v>
      </c>
      <c r="L1510" s="71"/>
      <c r="M1510" s="71"/>
      <c r="N1510" s="15">
        <v>169.8</v>
      </c>
      <c r="O1510" s="15">
        <v>179.8</v>
      </c>
      <c r="P1510" s="15">
        <v>55.02</v>
      </c>
      <c r="Q1510" s="15">
        <v>35.33</v>
      </c>
      <c r="R1510" s="71"/>
      <c r="S1510" s="71"/>
      <c r="T1510" s="71"/>
      <c r="U1510" s="71"/>
      <c r="V1510" s="15">
        <v>140</v>
      </c>
      <c r="W1510" s="15">
        <v>118.7</v>
      </c>
      <c r="X1510" s="71"/>
      <c r="Y1510" s="71"/>
      <c r="Z1510" s="71"/>
      <c r="AA1510" s="71"/>
      <c r="AC1510" s="71"/>
      <c r="AF1510" s="15">
        <v>129</v>
      </c>
      <c r="BE1510" s="71"/>
      <c r="BF1510" s="71"/>
      <c r="BH1510" s="15">
        <v>66.959999999999994</v>
      </c>
      <c r="BI1510" s="71"/>
      <c r="BO1510" s="15">
        <v>66.89</v>
      </c>
      <c r="BP1510" s="15">
        <v>103</v>
      </c>
      <c r="BQ1510" s="71"/>
      <c r="BR1510" s="15">
        <v>110.86</v>
      </c>
      <c r="BT1510" s="15">
        <v>117.48</v>
      </c>
      <c r="BV1510" s="15">
        <v>85</v>
      </c>
      <c r="BW1510" s="15">
        <v>66</v>
      </c>
      <c r="BX1510" s="15">
        <v>61.18</v>
      </c>
      <c r="BZ1510" s="15">
        <v>83.32</v>
      </c>
      <c r="CA1510" s="71"/>
      <c r="CD1510" s="71"/>
      <c r="CE1510" s="71"/>
      <c r="CF1510" s="71"/>
      <c r="CG1510" s="71"/>
      <c r="CH1510" s="15">
        <v>94.33</v>
      </c>
      <c r="CI1510" s="71"/>
      <c r="CJ1510" s="15">
        <v>36.5</v>
      </c>
      <c r="CM1510" s="15">
        <v>54</v>
      </c>
      <c r="CP1510" s="15">
        <v>117</v>
      </c>
      <c r="CQ1510" s="71"/>
      <c r="CR1510" s="71"/>
      <c r="CS1510" s="75"/>
      <c r="CT1510" s="75"/>
    </row>
    <row r="1511" spans="1:98">
      <c r="A1511" s="71">
        <v>44128</v>
      </c>
      <c r="B1511" s="16">
        <v>126.55</v>
      </c>
      <c r="C1511" s="16">
        <v>129.88999999999999</v>
      </c>
      <c r="D1511" s="71"/>
      <c r="G1511" s="71"/>
      <c r="I1511" s="16">
        <v>115.91</v>
      </c>
      <c r="K1511" s="16">
        <v>117</v>
      </c>
      <c r="L1511" s="71"/>
      <c r="M1511" s="71"/>
      <c r="N1511" s="15">
        <v>173.18</v>
      </c>
      <c r="O1511" s="15">
        <v>178.75</v>
      </c>
      <c r="P1511" s="15">
        <v>56.93</v>
      </c>
      <c r="Q1511" s="15">
        <v>35.18</v>
      </c>
      <c r="R1511" s="71"/>
      <c r="S1511" s="71"/>
      <c r="T1511" s="71"/>
      <c r="U1511" s="71"/>
      <c r="V1511" s="15">
        <v>140</v>
      </c>
      <c r="W1511" s="15">
        <v>118.47</v>
      </c>
      <c r="X1511" s="71"/>
      <c r="Y1511" s="71"/>
      <c r="Z1511" s="71"/>
      <c r="AA1511" s="71"/>
      <c r="AC1511" s="71"/>
      <c r="AF1511" s="15">
        <v>129</v>
      </c>
      <c r="BD1511" s="15">
        <v>127</v>
      </c>
      <c r="BE1511" s="71"/>
      <c r="BF1511" s="71"/>
      <c r="BG1511" s="15">
        <v>72</v>
      </c>
      <c r="BH1511" s="15">
        <v>69.14</v>
      </c>
      <c r="BI1511" s="71"/>
      <c r="BM1511" s="15">
        <v>36</v>
      </c>
      <c r="BN1511" s="15">
        <v>74</v>
      </c>
      <c r="BO1511" s="15">
        <v>67.209999999999994</v>
      </c>
      <c r="BP1511" s="15">
        <v>101.5</v>
      </c>
      <c r="BQ1511" s="71"/>
      <c r="BR1511" s="15">
        <v>115</v>
      </c>
      <c r="BT1511" s="15">
        <v>117.61</v>
      </c>
      <c r="BV1511" s="15">
        <v>85</v>
      </c>
      <c r="BX1511" s="15">
        <v>62.92</v>
      </c>
      <c r="BY1511" s="15">
        <v>239</v>
      </c>
      <c r="BZ1511" s="15">
        <v>83.35</v>
      </c>
      <c r="CA1511" s="71"/>
      <c r="CD1511" s="71"/>
      <c r="CE1511" s="71"/>
      <c r="CF1511" s="71"/>
      <c r="CG1511" s="71"/>
      <c r="CH1511" s="15">
        <v>97.67</v>
      </c>
      <c r="CI1511" s="71"/>
      <c r="CJ1511" s="15">
        <v>36</v>
      </c>
      <c r="CO1511" s="15">
        <v>87</v>
      </c>
      <c r="CP1511" s="15">
        <v>119.5</v>
      </c>
      <c r="CQ1511" s="71"/>
      <c r="CR1511" s="71"/>
      <c r="CS1511" s="75"/>
      <c r="CT1511" s="75"/>
    </row>
    <row r="1512" spans="1:98">
      <c r="A1512" s="71">
        <v>44135</v>
      </c>
      <c r="B1512" s="16">
        <v>132.24</v>
      </c>
      <c r="C1512" s="16">
        <v>132.62</v>
      </c>
      <c r="D1512" s="71"/>
      <c r="G1512" s="71"/>
      <c r="I1512" s="16">
        <v>117.4</v>
      </c>
      <c r="K1512" s="16">
        <v>115.8</v>
      </c>
      <c r="L1512" s="71"/>
      <c r="M1512" s="71"/>
      <c r="N1512" s="15">
        <v>171.3</v>
      </c>
      <c r="O1512" s="15">
        <v>180</v>
      </c>
      <c r="P1512" s="15">
        <v>59</v>
      </c>
      <c r="Q1512" s="15">
        <v>36</v>
      </c>
      <c r="R1512" s="71"/>
      <c r="S1512" s="71"/>
      <c r="T1512" s="71"/>
      <c r="U1512" s="71"/>
      <c r="V1512" s="15">
        <v>140</v>
      </c>
      <c r="W1512" s="15">
        <v>118.79</v>
      </c>
      <c r="X1512" s="71"/>
      <c r="Y1512" s="71"/>
      <c r="Z1512" s="71"/>
      <c r="AA1512" s="71"/>
      <c r="AC1512" s="71"/>
      <c r="AD1512" s="15">
        <v>88</v>
      </c>
      <c r="AE1512" s="15">
        <v>121</v>
      </c>
      <c r="BE1512" s="71"/>
      <c r="BF1512" s="71"/>
      <c r="BG1512" s="15">
        <v>79</v>
      </c>
      <c r="BH1512" s="15">
        <v>67.989999999999995</v>
      </c>
      <c r="BI1512" s="71"/>
      <c r="BO1512" s="15">
        <v>69.61</v>
      </c>
      <c r="BQ1512" s="71"/>
      <c r="BS1512" s="15">
        <v>109</v>
      </c>
      <c r="BT1512" s="15">
        <v>117</v>
      </c>
      <c r="BX1512" s="15">
        <v>62</v>
      </c>
      <c r="BZ1512" s="15">
        <v>82.25</v>
      </c>
      <c r="CA1512" s="71"/>
      <c r="CD1512" s="71"/>
      <c r="CE1512" s="71"/>
      <c r="CF1512" s="71"/>
      <c r="CG1512" s="71"/>
      <c r="CH1512" s="15">
        <v>90.2</v>
      </c>
      <c r="CI1512" s="71"/>
      <c r="CM1512" s="15">
        <v>63</v>
      </c>
      <c r="CQ1512" s="71"/>
      <c r="CR1512" s="71"/>
      <c r="CS1512" s="75"/>
      <c r="CT1512" s="75"/>
    </row>
    <row r="1513" spans="1:98">
      <c r="A1513" s="71">
        <v>44142</v>
      </c>
      <c r="B1513" s="16">
        <v>132.34</v>
      </c>
      <c r="C1513" s="16">
        <v>132.36000000000001</v>
      </c>
      <c r="D1513" s="71"/>
      <c r="G1513" s="71"/>
      <c r="I1513" s="16">
        <v>115</v>
      </c>
      <c r="K1513" s="16">
        <v>115.92</v>
      </c>
      <c r="L1513" s="71"/>
      <c r="M1513" s="71"/>
      <c r="N1513" s="15">
        <v>171.14</v>
      </c>
      <c r="O1513" s="15">
        <v>180</v>
      </c>
      <c r="P1513" s="15">
        <v>61.58</v>
      </c>
      <c r="Q1513" s="15">
        <v>35.99</v>
      </c>
      <c r="R1513" s="71"/>
      <c r="S1513" s="71"/>
      <c r="T1513" s="71"/>
      <c r="U1513" s="71"/>
      <c r="V1513" s="15">
        <v>140</v>
      </c>
      <c r="W1513" s="15">
        <v>118.19</v>
      </c>
      <c r="X1513" s="71"/>
      <c r="Y1513" s="71"/>
      <c r="Z1513" s="71"/>
      <c r="AA1513" s="71"/>
      <c r="AC1513" s="71"/>
      <c r="AE1513" s="15">
        <v>114</v>
      </c>
      <c r="AF1513" s="15">
        <v>128.33000000000001</v>
      </c>
      <c r="BD1513" s="15">
        <v>127</v>
      </c>
      <c r="BE1513" s="71"/>
      <c r="BF1513" s="71"/>
      <c r="BH1513" s="15">
        <v>68.319999999999993</v>
      </c>
      <c r="BI1513" s="71"/>
      <c r="BM1513" s="15">
        <v>36</v>
      </c>
      <c r="BO1513" s="15">
        <v>67.14</v>
      </c>
      <c r="BP1513" s="15">
        <v>98</v>
      </c>
      <c r="BQ1513" s="71"/>
      <c r="BR1513" s="15">
        <v>108</v>
      </c>
      <c r="BS1513" s="15">
        <v>105.6</v>
      </c>
      <c r="BT1513" s="15">
        <v>117</v>
      </c>
      <c r="BX1513" s="15">
        <v>63.25</v>
      </c>
      <c r="BZ1513" s="15">
        <v>82.93</v>
      </c>
      <c r="CA1513" s="71"/>
      <c r="CD1513" s="71"/>
      <c r="CE1513" s="71"/>
      <c r="CF1513" s="71"/>
      <c r="CG1513" s="71"/>
      <c r="CH1513" s="15">
        <v>86.24</v>
      </c>
      <c r="CI1513" s="71"/>
      <c r="CP1513" s="15">
        <v>116</v>
      </c>
      <c r="CQ1513" s="71"/>
      <c r="CR1513" s="71"/>
      <c r="CS1513" s="75"/>
      <c r="CT1513" s="75"/>
    </row>
    <row r="1514" spans="1:98">
      <c r="A1514" s="71">
        <v>44149</v>
      </c>
      <c r="B1514" s="16">
        <v>132.55000000000001</v>
      </c>
      <c r="C1514" s="16">
        <v>132.4</v>
      </c>
      <c r="D1514" s="71"/>
      <c r="G1514" s="71"/>
      <c r="I1514" s="16">
        <v>112.87</v>
      </c>
      <c r="K1514" s="16">
        <v>115</v>
      </c>
      <c r="L1514" s="71"/>
      <c r="M1514" s="71"/>
      <c r="N1514" s="15">
        <v>171.14</v>
      </c>
      <c r="O1514" s="15">
        <v>180</v>
      </c>
      <c r="P1514" s="15">
        <v>63</v>
      </c>
      <c r="Q1514" s="15">
        <v>36</v>
      </c>
      <c r="R1514" s="71"/>
      <c r="S1514" s="71"/>
      <c r="T1514" s="71"/>
      <c r="U1514" s="71"/>
      <c r="V1514" s="15">
        <v>140</v>
      </c>
      <c r="W1514" s="15">
        <v>118.21</v>
      </c>
      <c r="X1514" s="71"/>
      <c r="Y1514" s="71"/>
      <c r="Z1514" s="71"/>
      <c r="AA1514" s="71"/>
      <c r="AC1514" s="71"/>
      <c r="AD1514" s="15">
        <v>88</v>
      </c>
      <c r="AF1514" s="15">
        <v>131</v>
      </c>
      <c r="BD1514" s="15">
        <v>126.09</v>
      </c>
      <c r="BE1514" s="71"/>
      <c r="BF1514" s="71"/>
      <c r="BH1514" s="15">
        <v>71.239999999999995</v>
      </c>
      <c r="BI1514" s="71"/>
      <c r="BO1514" s="15">
        <v>67.31</v>
      </c>
      <c r="BP1514" s="15">
        <v>97</v>
      </c>
      <c r="BQ1514" s="71"/>
      <c r="BR1514" s="15">
        <v>109</v>
      </c>
      <c r="BT1514" s="15">
        <v>116.55</v>
      </c>
      <c r="BW1514" s="15">
        <v>79</v>
      </c>
      <c r="BX1514" s="15">
        <v>67.08</v>
      </c>
      <c r="BZ1514" s="15">
        <v>83.2</v>
      </c>
      <c r="CA1514" s="71"/>
      <c r="CD1514" s="71"/>
      <c r="CE1514" s="71"/>
      <c r="CF1514" s="71"/>
      <c r="CG1514" s="71"/>
      <c r="CH1514" s="15">
        <v>90.11</v>
      </c>
      <c r="CI1514" s="71"/>
      <c r="CJ1514" s="15">
        <v>36</v>
      </c>
      <c r="CO1514" s="15">
        <v>74</v>
      </c>
      <c r="CP1514" s="15">
        <v>117.51</v>
      </c>
      <c r="CQ1514" s="71"/>
      <c r="CR1514" s="71"/>
      <c r="CS1514" s="75"/>
      <c r="CT1514" s="75"/>
    </row>
    <row r="1515" spans="1:98">
      <c r="A1515" s="71">
        <v>44156</v>
      </c>
      <c r="B1515" s="16">
        <v>132.41</v>
      </c>
      <c r="C1515" s="16">
        <v>132.25</v>
      </c>
      <c r="D1515" s="71"/>
      <c r="G1515" s="71"/>
      <c r="I1515" s="16">
        <v>106.1</v>
      </c>
      <c r="K1515" s="16">
        <v>107.23</v>
      </c>
      <c r="L1515" s="71"/>
      <c r="M1515" s="71"/>
      <c r="N1515" s="15">
        <v>171.14</v>
      </c>
      <c r="O1515" s="15">
        <v>174.15</v>
      </c>
      <c r="P1515" s="15">
        <v>63</v>
      </c>
      <c r="Q1515" s="15">
        <v>36</v>
      </c>
      <c r="R1515" s="71"/>
      <c r="S1515" s="71"/>
      <c r="T1515" s="71"/>
      <c r="U1515" s="71"/>
      <c r="V1515" s="15">
        <v>140</v>
      </c>
      <c r="W1515" s="15">
        <v>118.67</v>
      </c>
      <c r="X1515" s="71"/>
      <c r="Y1515" s="71"/>
      <c r="Z1515" s="71"/>
      <c r="AA1515" s="71"/>
      <c r="AC1515" s="71"/>
      <c r="AE1515" s="15">
        <v>114.26</v>
      </c>
      <c r="AF1515" s="15">
        <v>127.67</v>
      </c>
      <c r="BD1515" s="15">
        <v>127</v>
      </c>
      <c r="BE1515" s="71"/>
      <c r="BF1515" s="71"/>
      <c r="BG1515" s="15">
        <v>79.5</v>
      </c>
      <c r="BH1515" s="15">
        <v>76.59</v>
      </c>
      <c r="BI1515" s="71"/>
      <c r="BN1515" s="15">
        <v>70</v>
      </c>
      <c r="BO1515" s="15">
        <v>67.099999999999994</v>
      </c>
      <c r="BQ1515" s="71"/>
      <c r="BT1515" s="15">
        <v>117.47</v>
      </c>
      <c r="BX1515" s="15">
        <v>71.69</v>
      </c>
      <c r="BZ1515" s="15">
        <v>83.16</v>
      </c>
      <c r="CA1515" s="71"/>
      <c r="CD1515" s="71"/>
      <c r="CE1515" s="71"/>
      <c r="CF1515" s="71"/>
      <c r="CG1515" s="71"/>
      <c r="CI1515" s="71"/>
      <c r="CJ1515" s="15">
        <v>36</v>
      </c>
      <c r="CN1515" s="15">
        <v>66.5</v>
      </c>
      <c r="CQ1515" s="71"/>
      <c r="CR1515" s="71"/>
      <c r="CS1515" s="75"/>
      <c r="CT1515" s="75"/>
    </row>
    <row r="1516" spans="1:98">
      <c r="A1516" s="71">
        <v>44163</v>
      </c>
      <c r="B1516" s="16">
        <v>126.87</v>
      </c>
      <c r="C1516" s="16">
        <v>130.44</v>
      </c>
      <c r="D1516" s="71"/>
      <c r="G1516" s="71"/>
      <c r="I1516" s="16">
        <v>110.33</v>
      </c>
      <c r="K1516" s="16">
        <v>103</v>
      </c>
      <c r="L1516" s="71"/>
      <c r="M1516" s="71"/>
      <c r="N1516" s="15">
        <v>169.8</v>
      </c>
      <c r="O1516" s="15">
        <v>171</v>
      </c>
      <c r="P1516" s="15">
        <v>62.93</v>
      </c>
      <c r="Q1516" s="15">
        <v>36</v>
      </c>
      <c r="R1516" s="71"/>
      <c r="S1516" s="71"/>
      <c r="T1516" s="71"/>
      <c r="U1516" s="71"/>
      <c r="V1516" s="15">
        <v>140.53</v>
      </c>
      <c r="W1516" s="15">
        <v>118</v>
      </c>
      <c r="X1516" s="71"/>
      <c r="Y1516" s="71"/>
      <c r="Z1516" s="71"/>
      <c r="AA1516" s="71"/>
      <c r="AC1516" s="71"/>
      <c r="AE1516" s="15">
        <v>119</v>
      </c>
      <c r="AF1516" s="15">
        <v>131</v>
      </c>
      <c r="BE1516" s="71"/>
      <c r="BF1516" s="71"/>
      <c r="BG1516" s="15">
        <v>77</v>
      </c>
      <c r="BH1516" s="15">
        <v>77.8</v>
      </c>
      <c r="BI1516" s="71"/>
      <c r="BO1516" s="15">
        <v>67.260000000000005</v>
      </c>
      <c r="BP1516" s="15">
        <v>93</v>
      </c>
      <c r="BQ1516" s="71"/>
      <c r="BR1516" s="15">
        <v>113</v>
      </c>
      <c r="BT1516" s="15">
        <v>117</v>
      </c>
      <c r="BV1516" s="15">
        <v>86</v>
      </c>
      <c r="BW1516" s="15">
        <v>74</v>
      </c>
      <c r="BX1516" s="15">
        <v>75.069999999999993</v>
      </c>
      <c r="BZ1516" s="15">
        <v>83.24</v>
      </c>
      <c r="CA1516" s="71"/>
      <c r="CD1516" s="71"/>
      <c r="CE1516" s="71"/>
      <c r="CF1516" s="71"/>
      <c r="CG1516" s="71"/>
      <c r="CI1516" s="71"/>
      <c r="CP1516" s="15">
        <v>116</v>
      </c>
      <c r="CQ1516" s="71"/>
      <c r="CR1516" s="71"/>
      <c r="CS1516" s="75"/>
      <c r="CT1516" s="75"/>
    </row>
    <row r="1517" spans="1:98">
      <c r="A1517" s="71">
        <v>44170</v>
      </c>
      <c r="B1517" s="16">
        <v>129.61000000000001</v>
      </c>
      <c r="C1517" s="16">
        <v>134.80000000000001</v>
      </c>
      <c r="D1517" s="71"/>
      <c r="G1517" s="71"/>
      <c r="I1517" s="16">
        <v>108.95</v>
      </c>
      <c r="K1517" s="16">
        <v>106.22</v>
      </c>
      <c r="L1517" s="71"/>
      <c r="M1517" s="71"/>
      <c r="N1517" s="15">
        <v>173.18</v>
      </c>
      <c r="O1517" s="15">
        <v>169.2</v>
      </c>
      <c r="P1517" s="15">
        <v>63.17</v>
      </c>
      <c r="Q1517" s="15">
        <v>36</v>
      </c>
      <c r="R1517" s="71"/>
      <c r="S1517" s="71"/>
      <c r="T1517" s="71"/>
      <c r="U1517" s="71"/>
      <c r="V1517" s="15">
        <v>140</v>
      </c>
      <c r="W1517" s="15">
        <v>118.5</v>
      </c>
      <c r="X1517" s="71"/>
      <c r="Y1517" s="71"/>
      <c r="Z1517" s="71"/>
      <c r="AA1517" s="71"/>
      <c r="AC1517" s="71"/>
      <c r="AF1517" s="15">
        <v>137.03</v>
      </c>
      <c r="BD1517" s="15">
        <v>127</v>
      </c>
      <c r="BE1517" s="71"/>
      <c r="BF1517" s="71"/>
      <c r="BH1517" s="15">
        <v>81.73</v>
      </c>
      <c r="BI1517" s="71"/>
      <c r="BO1517" s="15">
        <v>67.75</v>
      </c>
      <c r="BQ1517" s="71"/>
      <c r="BR1517" s="15">
        <v>109.67</v>
      </c>
      <c r="BS1517" s="15">
        <v>108</v>
      </c>
      <c r="BT1517" s="15">
        <v>117.96</v>
      </c>
      <c r="BW1517" s="15">
        <v>67</v>
      </c>
      <c r="BX1517" s="15">
        <v>74.19</v>
      </c>
      <c r="BZ1517" s="15">
        <v>83.5</v>
      </c>
      <c r="CA1517" s="71"/>
      <c r="CD1517" s="71"/>
      <c r="CE1517" s="71"/>
      <c r="CF1517" s="71"/>
      <c r="CG1517" s="71"/>
      <c r="CH1517" s="15">
        <v>85.4</v>
      </c>
      <c r="CI1517" s="71"/>
      <c r="CP1517" s="15">
        <v>117</v>
      </c>
      <c r="CQ1517" s="71"/>
      <c r="CR1517" s="71"/>
      <c r="CS1517" s="75"/>
      <c r="CT1517" s="75"/>
    </row>
    <row r="1518" spans="1:98">
      <c r="A1518" s="71">
        <v>44177</v>
      </c>
      <c r="B1518" s="16">
        <v>133.16</v>
      </c>
      <c r="C1518" s="16">
        <v>134.1</v>
      </c>
      <c r="D1518" s="71"/>
      <c r="G1518" s="71"/>
      <c r="I1518" s="16">
        <v>114.63</v>
      </c>
      <c r="K1518" s="16">
        <v>113.45</v>
      </c>
      <c r="L1518" s="71"/>
      <c r="M1518" s="71"/>
      <c r="N1518" s="15">
        <v>170.5</v>
      </c>
      <c r="O1518" s="15">
        <v>167</v>
      </c>
      <c r="P1518" s="15">
        <v>63.3</v>
      </c>
      <c r="Q1518" s="15">
        <v>35.78</v>
      </c>
      <c r="R1518" s="71"/>
      <c r="S1518" s="71"/>
      <c r="T1518" s="71"/>
      <c r="U1518" s="71"/>
      <c r="V1518" s="15">
        <v>140</v>
      </c>
      <c r="W1518" s="15">
        <v>118.69</v>
      </c>
      <c r="X1518" s="71"/>
      <c r="Y1518" s="71"/>
      <c r="Z1518" s="71"/>
      <c r="AA1518" s="71"/>
      <c r="AC1518" s="71"/>
      <c r="AD1518" s="15">
        <v>83.26</v>
      </c>
      <c r="AF1518" s="15">
        <v>152.07</v>
      </c>
      <c r="BD1518" s="15">
        <v>127</v>
      </c>
      <c r="BE1518" s="71"/>
      <c r="BF1518" s="71"/>
      <c r="BG1518" s="15">
        <v>84</v>
      </c>
      <c r="BH1518" s="15">
        <v>86.28</v>
      </c>
      <c r="BI1518" s="71"/>
      <c r="BM1518" s="15">
        <v>33</v>
      </c>
      <c r="BO1518" s="15">
        <v>68.02</v>
      </c>
      <c r="BP1518" s="15">
        <v>93</v>
      </c>
      <c r="BQ1518" s="71"/>
      <c r="BR1518" s="15">
        <v>108</v>
      </c>
      <c r="BS1518" s="15">
        <v>108</v>
      </c>
      <c r="BT1518" s="15">
        <v>119.02</v>
      </c>
      <c r="BV1518" s="15">
        <v>82.21</v>
      </c>
      <c r="BW1518" s="15">
        <v>71.319999999999993</v>
      </c>
      <c r="BX1518" s="15">
        <v>75.22</v>
      </c>
      <c r="BZ1518" s="15">
        <v>84</v>
      </c>
      <c r="CA1518" s="71"/>
      <c r="CD1518" s="71"/>
      <c r="CE1518" s="71"/>
      <c r="CF1518" s="71"/>
      <c r="CG1518" s="71"/>
      <c r="CH1518" s="15">
        <v>88.5</v>
      </c>
      <c r="CI1518" s="71"/>
      <c r="CJ1518" s="15">
        <v>36</v>
      </c>
      <c r="CQ1518" s="71"/>
      <c r="CR1518" s="71"/>
      <c r="CS1518" s="75"/>
      <c r="CT1518" s="75"/>
    </row>
    <row r="1519" spans="1:98">
      <c r="A1519" s="71">
        <v>44184</v>
      </c>
      <c r="B1519" s="16">
        <v>130.79</v>
      </c>
      <c r="C1519" s="16">
        <v>130.59</v>
      </c>
      <c r="D1519" s="71"/>
      <c r="G1519" s="71"/>
      <c r="I1519" s="16">
        <v>112.6</v>
      </c>
      <c r="K1519" s="16">
        <v>102.18</v>
      </c>
      <c r="L1519" s="71"/>
      <c r="M1519" s="71"/>
      <c r="O1519" s="15">
        <v>167</v>
      </c>
      <c r="P1519" s="15">
        <v>63</v>
      </c>
      <c r="Q1519" s="15">
        <v>36</v>
      </c>
      <c r="R1519" s="71"/>
      <c r="S1519" s="71"/>
      <c r="T1519" s="71"/>
      <c r="U1519" s="71"/>
      <c r="V1519" s="15">
        <v>140</v>
      </c>
      <c r="W1519" s="15">
        <v>117.5</v>
      </c>
      <c r="X1519" s="71"/>
      <c r="Y1519" s="71"/>
      <c r="Z1519" s="71"/>
      <c r="AA1519" s="71"/>
      <c r="AC1519" s="71"/>
      <c r="AD1519" s="15">
        <v>83</v>
      </c>
      <c r="AE1519" s="15">
        <v>120.85</v>
      </c>
      <c r="BD1519" s="15">
        <v>122</v>
      </c>
      <c r="BE1519" s="71"/>
      <c r="BF1519" s="71"/>
      <c r="BH1519" s="15">
        <v>86</v>
      </c>
      <c r="BI1519" s="71"/>
      <c r="BM1519" s="15">
        <v>38</v>
      </c>
      <c r="BO1519" s="15">
        <v>67</v>
      </c>
      <c r="BQ1519" s="71"/>
      <c r="BT1519" s="15">
        <v>117</v>
      </c>
      <c r="BX1519" s="15">
        <v>74</v>
      </c>
      <c r="BZ1519" s="15">
        <v>83.5</v>
      </c>
      <c r="CA1519" s="71"/>
      <c r="CD1519" s="71"/>
      <c r="CE1519" s="71"/>
      <c r="CF1519" s="71"/>
      <c r="CG1519" s="71"/>
      <c r="CH1519" s="15">
        <v>91</v>
      </c>
      <c r="CI1519" s="71"/>
      <c r="CQ1519" s="71"/>
      <c r="CR1519" s="71"/>
      <c r="CS1519" s="75"/>
      <c r="CT1519" s="75"/>
    </row>
    <row r="1520" spans="1:98">
      <c r="A1520" s="71">
        <v>44191</v>
      </c>
      <c r="B1520" s="16">
        <v>134.80000000000001</v>
      </c>
      <c r="C1520" s="16">
        <v>134.80000000000001</v>
      </c>
      <c r="D1520" s="71"/>
      <c r="G1520" s="71"/>
      <c r="I1520" s="16">
        <v>106.05</v>
      </c>
      <c r="K1520" s="16">
        <v>106.04</v>
      </c>
      <c r="L1520" s="71"/>
      <c r="M1520" s="71"/>
      <c r="N1520" s="15">
        <v>166.92</v>
      </c>
      <c r="O1520" s="15">
        <v>167</v>
      </c>
      <c r="P1520" s="15">
        <v>63.5</v>
      </c>
      <c r="Q1520" s="15">
        <v>36</v>
      </c>
      <c r="R1520" s="71"/>
      <c r="S1520" s="71"/>
      <c r="T1520" s="71"/>
      <c r="U1520" s="71"/>
      <c r="V1520" s="15">
        <v>140</v>
      </c>
      <c r="W1520" s="15">
        <v>118</v>
      </c>
      <c r="X1520" s="71"/>
      <c r="Y1520" s="71"/>
      <c r="Z1520" s="71"/>
      <c r="AA1520" s="71"/>
      <c r="AC1520" s="71"/>
      <c r="AD1520" s="15">
        <v>88</v>
      </c>
      <c r="AE1520" s="15">
        <v>110.33</v>
      </c>
      <c r="AF1520" s="15">
        <v>133.16999999999999</v>
      </c>
      <c r="BD1520" s="15">
        <v>127</v>
      </c>
      <c r="BE1520" s="71"/>
      <c r="BF1520" s="71"/>
      <c r="BG1520" s="15">
        <v>84.36</v>
      </c>
      <c r="BH1520" s="15">
        <v>88.38</v>
      </c>
      <c r="BI1520" s="71"/>
      <c r="BM1520" s="15">
        <v>35.15</v>
      </c>
      <c r="BN1520" s="15">
        <v>70.33</v>
      </c>
      <c r="BO1520" s="15">
        <v>66.33</v>
      </c>
      <c r="BQ1520" s="71"/>
      <c r="BR1520" s="15">
        <v>108</v>
      </c>
      <c r="BT1520" s="15">
        <v>118.42</v>
      </c>
      <c r="BV1520" s="15">
        <v>85</v>
      </c>
      <c r="BW1520" s="15">
        <v>74</v>
      </c>
      <c r="BX1520" s="15">
        <v>73.75</v>
      </c>
      <c r="BZ1520" s="15">
        <v>83</v>
      </c>
      <c r="CA1520" s="71"/>
      <c r="CD1520" s="71"/>
      <c r="CE1520" s="71"/>
      <c r="CF1520" s="71"/>
      <c r="CG1520" s="71"/>
      <c r="CH1520" s="15">
        <v>89</v>
      </c>
      <c r="CI1520" s="71"/>
      <c r="CJ1520" s="15">
        <v>36</v>
      </c>
      <c r="CM1520" s="15">
        <v>70</v>
      </c>
      <c r="CQ1520" s="71"/>
      <c r="CR1520" s="71"/>
      <c r="CS1520" s="75"/>
      <c r="CT1520" s="75"/>
    </row>
    <row r="1521" spans="1:98">
      <c r="A1521" s="71">
        <v>44198</v>
      </c>
      <c r="B1521" s="16">
        <v>133.19999999999999</v>
      </c>
      <c r="C1521" s="16">
        <v>133.19999999999999</v>
      </c>
      <c r="D1521" s="71"/>
      <c r="G1521" s="71"/>
      <c r="I1521" s="16">
        <v>105</v>
      </c>
      <c r="K1521" s="16">
        <v>104.89</v>
      </c>
      <c r="L1521" s="71"/>
      <c r="M1521" s="71"/>
      <c r="N1521" s="15">
        <v>169.74</v>
      </c>
      <c r="Q1521" s="15">
        <v>35</v>
      </c>
      <c r="R1521" s="71"/>
      <c r="S1521" s="71"/>
      <c r="T1521" s="71"/>
      <c r="U1521" s="71"/>
      <c r="W1521" s="15">
        <v>118</v>
      </c>
      <c r="X1521" s="71"/>
      <c r="Y1521" s="71"/>
      <c r="Z1521" s="71"/>
      <c r="AA1521" s="71"/>
      <c r="AC1521" s="71"/>
      <c r="BE1521" s="71"/>
      <c r="BF1521" s="71"/>
      <c r="BH1521" s="15">
        <v>90</v>
      </c>
      <c r="BI1521" s="71"/>
      <c r="BO1521" s="15">
        <v>67</v>
      </c>
      <c r="BQ1521" s="71"/>
      <c r="BS1521" s="15">
        <v>107</v>
      </c>
      <c r="BT1521" s="15">
        <v>115.67</v>
      </c>
      <c r="BX1521" s="15">
        <v>74</v>
      </c>
      <c r="BZ1521" s="15">
        <v>88</v>
      </c>
      <c r="CA1521" s="71"/>
      <c r="CD1521" s="71"/>
      <c r="CE1521" s="71"/>
      <c r="CF1521" s="71"/>
      <c r="CG1521" s="71"/>
      <c r="CI1521" s="71"/>
      <c r="CM1521" s="15">
        <v>67</v>
      </c>
      <c r="CQ1521" s="71"/>
      <c r="CR1521" s="71"/>
      <c r="CS1521" s="75"/>
      <c r="CT1521" s="75"/>
    </row>
    <row r="1522" spans="1:98">
      <c r="A1522" s="71">
        <v>44205</v>
      </c>
      <c r="B1522" s="16">
        <v>129.80000000000001</v>
      </c>
      <c r="C1522" s="16">
        <v>129.41</v>
      </c>
      <c r="D1522" s="71"/>
      <c r="G1522" s="71"/>
      <c r="I1522" s="16">
        <v>104</v>
      </c>
      <c r="K1522" s="16">
        <v>104</v>
      </c>
      <c r="L1522" s="71"/>
      <c r="M1522" s="71"/>
      <c r="N1522" s="15">
        <v>169.74</v>
      </c>
      <c r="O1522" s="15">
        <v>165</v>
      </c>
      <c r="P1522" s="15">
        <v>63.52</v>
      </c>
      <c r="Q1522" s="15">
        <v>36</v>
      </c>
      <c r="R1522" s="71"/>
      <c r="S1522" s="71"/>
      <c r="T1522" s="71"/>
      <c r="U1522" s="71"/>
      <c r="W1522" s="15">
        <v>118</v>
      </c>
      <c r="X1522" s="71"/>
      <c r="Y1522" s="71"/>
      <c r="Z1522" s="71"/>
      <c r="AA1522" s="71"/>
      <c r="AC1522" s="71"/>
      <c r="BE1522" s="71"/>
      <c r="BF1522" s="71"/>
      <c r="BH1522" s="15">
        <v>87.13</v>
      </c>
      <c r="BI1522" s="71"/>
      <c r="BO1522" s="15">
        <v>66.84</v>
      </c>
      <c r="BQ1522" s="71"/>
      <c r="BS1522" s="15">
        <v>108</v>
      </c>
      <c r="BT1522" s="15">
        <v>117</v>
      </c>
      <c r="BV1522" s="15">
        <v>86</v>
      </c>
      <c r="BX1522" s="15">
        <v>72</v>
      </c>
      <c r="BZ1522" s="15">
        <v>84.81</v>
      </c>
      <c r="CA1522" s="71"/>
      <c r="CD1522" s="71"/>
      <c r="CE1522" s="71"/>
      <c r="CF1522" s="71"/>
      <c r="CG1522" s="71"/>
      <c r="CH1522" s="15">
        <v>92.08</v>
      </c>
      <c r="CI1522" s="71"/>
      <c r="CQ1522" s="71"/>
      <c r="CR1522" s="71"/>
      <c r="CS1522" s="75"/>
      <c r="CT1522" s="75"/>
    </row>
    <row r="1523" spans="1:98">
      <c r="A1523" s="71">
        <v>44212</v>
      </c>
      <c r="B1523" s="16">
        <v>121.63</v>
      </c>
      <c r="C1523" s="16">
        <v>127.32</v>
      </c>
      <c r="D1523" s="71"/>
      <c r="G1523" s="71"/>
      <c r="I1523" s="16">
        <v>108.1</v>
      </c>
      <c r="K1523" s="16">
        <v>108.1</v>
      </c>
      <c r="L1523" s="71"/>
      <c r="M1523" s="71"/>
      <c r="N1523" s="15">
        <v>172.64</v>
      </c>
      <c r="O1523" s="15">
        <v>167</v>
      </c>
      <c r="P1523" s="15">
        <v>70</v>
      </c>
      <c r="Q1523" s="15">
        <v>37.51</v>
      </c>
      <c r="R1523" s="71"/>
      <c r="S1523" s="71"/>
      <c r="T1523" s="71"/>
      <c r="U1523" s="71"/>
      <c r="V1523" s="15">
        <v>140</v>
      </c>
      <c r="W1523" s="15">
        <v>119.67</v>
      </c>
      <c r="X1523" s="71"/>
      <c r="Y1523" s="71"/>
      <c r="Z1523" s="71"/>
      <c r="AA1523" s="71"/>
      <c r="AC1523" s="71"/>
      <c r="AE1523" s="15">
        <v>109</v>
      </c>
      <c r="AF1523" s="15">
        <v>129.94</v>
      </c>
      <c r="BE1523" s="71"/>
      <c r="BF1523" s="71"/>
      <c r="BG1523" s="15">
        <v>78.87</v>
      </c>
      <c r="BH1523" s="15">
        <v>87.98</v>
      </c>
      <c r="BI1523" s="71"/>
      <c r="BM1523" s="15">
        <v>34.67</v>
      </c>
      <c r="BN1523" s="15">
        <v>72</v>
      </c>
      <c r="BO1523" s="15">
        <v>66.489999999999995</v>
      </c>
      <c r="BQ1523" s="71"/>
      <c r="BT1523" s="15">
        <v>117</v>
      </c>
      <c r="BV1523" s="15">
        <v>85</v>
      </c>
      <c r="BW1523" s="15">
        <v>67</v>
      </c>
      <c r="BX1523" s="15">
        <v>73.61</v>
      </c>
      <c r="BZ1523" s="15">
        <v>85.5</v>
      </c>
      <c r="CA1523" s="71"/>
      <c r="CD1523" s="71"/>
      <c r="CE1523" s="71"/>
      <c r="CF1523" s="71"/>
      <c r="CG1523" s="71"/>
      <c r="CH1523" s="15">
        <v>94.8</v>
      </c>
      <c r="CI1523" s="71"/>
      <c r="CJ1523" s="15">
        <v>36</v>
      </c>
      <c r="CM1523" s="15">
        <v>74</v>
      </c>
      <c r="CQ1523" s="71"/>
      <c r="CR1523" s="71"/>
      <c r="CS1523" s="75"/>
      <c r="CT1523" s="75"/>
    </row>
    <row r="1524" spans="1:98">
      <c r="A1524" s="71">
        <v>44219</v>
      </c>
      <c r="B1524" s="16">
        <v>122.86</v>
      </c>
      <c r="C1524" s="16">
        <v>123.27</v>
      </c>
      <c r="D1524" s="71"/>
      <c r="G1524" s="71"/>
      <c r="I1524" s="16">
        <v>106.57</v>
      </c>
      <c r="K1524" s="16">
        <v>106.52</v>
      </c>
      <c r="L1524" s="71"/>
      <c r="M1524" s="71"/>
      <c r="N1524" s="15">
        <v>169.8</v>
      </c>
      <c r="O1524" s="15">
        <v>166.17</v>
      </c>
      <c r="P1524" s="15">
        <v>70</v>
      </c>
      <c r="Q1524" s="15">
        <v>37.409999999999997</v>
      </c>
      <c r="R1524" s="71"/>
      <c r="S1524" s="71"/>
      <c r="T1524" s="71"/>
      <c r="U1524" s="71"/>
      <c r="V1524" s="15">
        <v>140</v>
      </c>
      <c r="W1524" s="15">
        <v>119.14</v>
      </c>
      <c r="X1524" s="71"/>
      <c r="Y1524" s="71"/>
      <c r="Z1524" s="71"/>
      <c r="AA1524" s="71"/>
      <c r="AC1524" s="71"/>
      <c r="AD1524" s="15">
        <v>87.4</v>
      </c>
      <c r="AE1524" s="15">
        <v>109</v>
      </c>
      <c r="AF1524" s="15">
        <v>127.98</v>
      </c>
      <c r="BE1524" s="71"/>
      <c r="BF1524" s="71"/>
      <c r="BG1524" s="15">
        <v>81</v>
      </c>
      <c r="BH1524" s="15">
        <v>91.93</v>
      </c>
      <c r="BI1524" s="71"/>
      <c r="BO1524" s="15">
        <v>65.28</v>
      </c>
      <c r="BQ1524" s="71"/>
      <c r="BS1524" s="15">
        <v>108</v>
      </c>
      <c r="BT1524" s="15">
        <v>117</v>
      </c>
      <c r="BV1524" s="15">
        <v>81</v>
      </c>
      <c r="BW1524" s="15">
        <v>67</v>
      </c>
      <c r="BX1524" s="15">
        <v>78.09</v>
      </c>
      <c r="BZ1524" s="15">
        <v>84.43</v>
      </c>
      <c r="CA1524" s="71"/>
      <c r="CD1524" s="71"/>
      <c r="CE1524" s="71"/>
      <c r="CF1524" s="71"/>
      <c r="CG1524" s="71"/>
      <c r="CH1524" s="15">
        <v>98.8</v>
      </c>
      <c r="CI1524" s="71"/>
      <c r="CJ1524" s="15">
        <v>36.5</v>
      </c>
      <c r="CM1524" s="15">
        <v>88</v>
      </c>
      <c r="CQ1524" s="71"/>
      <c r="CR1524" s="71"/>
      <c r="CS1524" s="75"/>
      <c r="CT1524" s="75"/>
    </row>
    <row r="1525" spans="1:98">
      <c r="A1525" s="71">
        <v>44226</v>
      </c>
      <c r="B1525" s="16">
        <v>121.88</v>
      </c>
      <c r="C1525" s="16">
        <v>121.88</v>
      </c>
      <c r="D1525" s="71"/>
      <c r="G1525" s="71"/>
      <c r="I1525" s="16">
        <v>109.78</v>
      </c>
      <c r="K1525" s="16">
        <v>109.7</v>
      </c>
      <c r="L1525" s="71"/>
      <c r="M1525" s="71"/>
      <c r="N1525" s="15">
        <v>159.94999999999999</v>
      </c>
      <c r="O1525" s="15">
        <v>167.28</v>
      </c>
      <c r="P1525" s="15">
        <v>72.33</v>
      </c>
      <c r="Q1525" s="15">
        <v>37.74</v>
      </c>
      <c r="R1525" s="71"/>
      <c r="S1525" s="71"/>
      <c r="T1525" s="71"/>
      <c r="U1525" s="71"/>
      <c r="V1525" s="15">
        <v>140</v>
      </c>
      <c r="W1525" s="15">
        <v>119.34</v>
      </c>
      <c r="X1525" s="71"/>
      <c r="Y1525" s="71"/>
      <c r="Z1525" s="71"/>
      <c r="AA1525" s="71"/>
      <c r="AC1525" s="71"/>
      <c r="AF1525" s="15">
        <v>129</v>
      </c>
      <c r="BD1525" s="15">
        <v>130</v>
      </c>
      <c r="BE1525" s="71"/>
      <c r="BF1525" s="71"/>
      <c r="BG1525" s="15">
        <v>79</v>
      </c>
      <c r="BH1525" s="15">
        <v>93.37</v>
      </c>
      <c r="BI1525" s="71"/>
      <c r="BN1525" s="15">
        <v>72</v>
      </c>
      <c r="BO1525" s="15">
        <v>66.17</v>
      </c>
      <c r="BQ1525" s="71"/>
      <c r="BT1525" s="15">
        <v>118.56</v>
      </c>
      <c r="BW1525" s="15">
        <v>67</v>
      </c>
      <c r="BX1525" s="15">
        <v>73.239999999999995</v>
      </c>
      <c r="BY1525" s="15">
        <v>228</v>
      </c>
      <c r="BZ1525" s="15">
        <v>84.55</v>
      </c>
      <c r="CA1525" s="71"/>
      <c r="CD1525" s="71"/>
      <c r="CE1525" s="71"/>
      <c r="CF1525" s="71"/>
      <c r="CG1525" s="71"/>
      <c r="CH1525" s="15">
        <v>96.25</v>
      </c>
      <c r="CI1525" s="71"/>
      <c r="CJ1525" s="15">
        <v>43.5</v>
      </c>
      <c r="CN1525" s="15">
        <v>74.5</v>
      </c>
      <c r="CQ1525" s="71"/>
      <c r="CR1525" s="71"/>
      <c r="CS1525" s="75"/>
      <c r="CT1525" s="75"/>
    </row>
    <row r="1526" spans="1:98">
      <c r="A1526" s="71">
        <v>44233</v>
      </c>
      <c r="B1526" s="16">
        <v>122.44</v>
      </c>
      <c r="C1526" s="16">
        <v>122.44</v>
      </c>
      <c r="D1526" s="71"/>
      <c r="G1526" s="71"/>
      <c r="I1526" s="16">
        <v>106.29</v>
      </c>
      <c r="K1526" s="16">
        <v>106.41</v>
      </c>
      <c r="L1526" s="71"/>
      <c r="M1526" s="71"/>
      <c r="N1526" s="15">
        <v>168.87</v>
      </c>
      <c r="O1526" s="15">
        <v>167</v>
      </c>
      <c r="P1526" s="15">
        <v>74</v>
      </c>
      <c r="Q1526" s="15">
        <v>39.700000000000003</v>
      </c>
      <c r="R1526" s="71"/>
      <c r="S1526" s="71"/>
      <c r="T1526" s="71"/>
      <c r="U1526" s="71"/>
      <c r="V1526" s="15">
        <v>140</v>
      </c>
      <c r="W1526" s="15">
        <v>126.36</v>
      </c>
      <c r="X1526" s="71"/>
      <c r="Y1526" s="71"/>
      <c r="Z1526" s="71"/>
      <c r="AA1526" s="71"/>
      <c r="AC1526" s="71"/>
      <c r="AE1526" s="15">
        <v>113</v>
      </c>
      <c r="AF1526" s="15">
        <v>131</v>
      </c>
      <c r="BD1526" s="15">
        <v>130</v>
      </c>
      <c r="BE1526" s="71"/>
      <c r="BF1526" s="71"/>
      <c r="BG1526" s="15">
        <v>79</v>
      </c>
      <c r="BH1526" s="15">
        <v>96.08</v>
      </c>
      <c r="BI1526" s="71"/>
      <c r="BO1526" s="15">
        <v>65.459999999999994</v>
      </c>
      <c r="BQ1526" s="71"/>
      <c r="BR1526" s="15">
        <v>123</v>
      </c>
      <c r="BS1526" s="15">
        <v>105.14</v>
      </c>
      <c r="BT1526" s="15">
        <v>124.76</v>
      </c>
      <c r="BW1526" s="15">
        <v>67</v>
      </c>
      <c r="BX1526" s="15">
        <v>73.209999999999994</v>
      </c>
      <c r="BZ1526" s="15">
        <v>84.18</v>
      </c>
      <c r="CA1526" s="71"/>
      <c r="CD1526" s="71"/>
      <c r="CE1526" s="71"/>
      <c r="CF1526" s="71"/>
      <c r="CG1526" s="71"/>
      <c r="CH1526" s="15">
        <v>96.55</v>
      </c>
      <c r="CI1526" s="71"/>
      <c r="CM1526" s="15">
        <v>88.67</v>
      </c>
      <c r="CQ1526" s="71"/>
      <c r="CR1526" s="71"/>
      <c r="CS1526" s="75"/>
      <c r="CT1526" s="75"/>
    </row>
    <row r="1527" spans="1:98">
      <c r="A1527" s="71">
        <v>44240</v>
      </c>
      <c r="B1527" s="16">
        <v>123.71</v>
      </c>
      <c r="C1527" s="16">
        <v>123.94</v>
      </c>
      <c r="D1527" s="71"/>
      <c r="G1527" s="71"/>
      <c r="I1527" s="16">
        <v>110</v>
      </c>
      <c r="K1527" s="16">
        <v>106</v>
      </c>
      <c r="L1527" s="71"/>
      <c r="M1527" s="71"/>
      <c r="N1527" s="15">
        <v>169.89</v>
      </c>
      <c r="O1527" s="15">
        <v>167</v>
      </c>
      <c r="P1527" s="15">
        <v>76</v>
      </c>
      <c r="Q1527" s="15">
        <v>41.59</v>
      </c>
      <c r="R1527" s="71"/>
      <c r="S1527" s="71"/>
      <c r="T1527" s="71"/>
      <c r="U1527" s="71"/>
      <c r="V1527" s="15">
        <v>140.43</v>
      </c>
      <c r="W1527" s="15">
        <v>131.71</v>
      </c>
      <c r="X1527" s="71"/>
      <c r="Y1527" s="71"/>
      <c r="Z1527" s="71"/>
      <c r="AA1527" s="71"/>
      <c r="AC1527" s="71"/>
      <c r="AF1527" s="15">
        <v>129</v>
      </c>
      <c r="BE1527" s="71"/>
      <c r="BF1527" s="71"/>
      <c r="BG1527" s="15">
        <v>79</v>
      </c>
      <c r="BH1527" s="15">
        <v>95</v>
      </c>
      <c r="BI1527" s="71"/>
      <c r="BM1527" s="15">
        <v>45</v>
      </c>
      <c r="BN1527" s="15">
        <v>66.27</v>
      </c>
      <c r="BO1527" s="15">
        <v>65.569999999999993</v>
      </c>
      <c r="BP1527" s="15">
        <v>100</v>
      </c>
      <c r="BQ1527" s="71"/>
      <c r="BS1527" s="15">
        <v>100</v>
      </c>
      <c r="BT1527" s="15">
        <v>121.33</v>
      </c>
      <c r="BW1527" s="15">
        <v>67</v>
      </c>
      <c r="BX1527" s="15">
        <v>72.510000000000005</v>
      </c>
      <c r="BZ1527" s="15">
        <v>85</v>
      </c>
      <c r="CA1527" s="71"/>
      <c r="CD1527" s="71"/>
      <c r="CE1527" s="71"/>
      <c r="CF1527" s="71"/>
      <c r="CG1527" s="71"/>
      <c r="CH1527" s="15">
        <v>105.31</v>
      </c>
      <c r="CI1527" s="71"/>
      <c r="CM1527" s="15">
        <v>95</v>
      </c>
      <c r="CO1527" s="15">
        <v>83.07</v>
      </c>
      <c r="CQ1527" s="71"/>
      <c r="CR1527" s="71"/>
      <c r="CS1527" s="75"/>
      <c r="CT1527" s="75"/>
    </row>
    <row r="1528" spans="1:98">
      <c r="A1528" s="71">
        <v>44247</v>
      </c>
      <c r="B1528" s="16">
        <v>122.86</v>
      </c>
      <c r="C1528" s="16">
        <v>123.86</v>
      </c>
      <c r="D1528" s="71"/>
      <c r="G1528" s="71"/>
      <c r="I1528" s="16">
        <v>111</v>
      </c>
      <c r="K1528" s="16">
        <v>111</v>
      </c>
      <c r="L1528" s="71"/>
      <c r="M1528" s="71"/>
      <c r="N1528" s="15">
        <v>170</v>
      </c>
      <c r="O1528" s="15">
        <v>158.33000000000001</v>
      </c>
      <c r="P1528" s="15">
        <v>76</v>
      </c>
      <c r="Q1528" s="15">
        <v>42</v>
      </c>
      <c r="R1528" s="71"/>
      <c r="S1528" s="71"/>
      <c r="T1528" s="71"/>
      <c r="U1528" s="71"/>
      <c r="V1528" s="15">
        <v>139.33000000000001</v>
      </c>
      <c r="W1528" s="15">
        <v>136</v>
      </c>
      <c r="X1528" s="71"/>
      <c r="Y1528" s="71"/>
      <c r="Z1528" s="71"/>
      <c r="AA1528" s="71"/>
      <c r="AC1528" s="71"/>
      <c r="AF1528" s="15">
        <v>132</v>
      </c>
      <c r="BD1528" s="15">
        <v>135</v>
      </c>
      <c r="BE1528" s="71"/>
      <c r="BF1528" s="71"/>
      <c r="BH1528" s="15">
        <v>95.53</v>
      </c>
      <c r="BI1528" s="71"/>
      <c r="BO1528" s="15">
        <v>63.33</v>
      </c>
      <c r="BP1528" s="15">
        <v>122.91</v>
      </c>
      <c r="BQ1528" s="71"/>
      <c r="BR1528" s="15">
        <v>110</v>
      </c>
      <c r="BS1528" s="15">
        <v>107</v>
      </c>
      <c r="BT1528" s="15">
        <v>123</v>
      </c>
      <c r="BX1528" s="15">
        <v>72.260000000000005</v>
      </c>
      <c r="BZ1528" s="15">
        <v>82.86</v>
      </c>
      <c r="CA1528" s="71"/>
      <c r="CD1528" s="71"/>
      <c r="CE1528" s="71"/>
      <c r="CF1528" s="71"/>
      <c r="CG1528" s="71"/>
      <c r="CH1528" s="15">
        <v>102.5</v>
      </c>
      <c r="CI1528" s="71"/>
      <c r="CO1528" s="15">
        <v>82</v>
      </c>
      <c r="CQ1528" s="71"/>
      <c r="CR1528" s="71"/>
      <c r="CS1528" s="75"/>
      <c r="CT1528" s="75"/>
    </row>
    <row r="1529" spans="1:98">
      <c r="A1529" s="71">
        <v>44254</v>
      </c>
      <c r="B1529" s="16">
        <v>124.36</v>
      </c>
      <c r="C1529" s="16">
        <v>124.5</v>
      </c>
      <c r="D1529" s="71"/>
      <c r="G1529" s="71"/>
      <c r="I1529" s="16">
        <v>108</v>
      </c>
      <c r="K1529" s="16">
        <v>108</v>
      </c>
      <c r="L1529" s="71"/>
      <c r="M1529" s="71"/>
      <c r="N1529" s="15">
        <v>170.8</v>
      </c>
      <c r="O1529" s="15">
        <v>166.76</v>
      </c>
      <c r="P1529" s="15">
        <v>76.290000000000006</v>
      </c>
      <c r="Q1529" s="15">
        <v>44.09</v>
      </c>
      <c r="R1529" s="71"/>
      <c r="S1529" s="71"/>
      <c r="T1529" s="71"/>
      <c r="U1529" s="71"/>
      <c r="V1529" s="15">
        <v>141</v>
      </c>
      <c r="W1529" s="15">
        <v>133</v>
      </c>
      <c r="X1529" s="71"/>
      <c r="Y1529" s="71"/>
      <c r="Z1529" s="71"/>
      <c r="AA1529" s="71"/>
      <c r="AC1529" s="71"/>
      <c r="AE1529" s="15">
        <v>114.12</v>
      </c>
      <c r="AF1529" s="15">
        <v>132</v>
      </c>
      <c r="BD1529" s="15">
        <v>125</v>
      </c>
      <c r="BE1529" s="71"/>
      <c r="BF1529" s="71"/>
      <c r="BH1529" s="15">
        <v>97.6</v>
      </c>
      <c r="BI1529" s="71"/>
      <c r="BO1529" s="15">
        <v>63.56</v>
      </c>
      <c r="BP1529" s="15">
        <v>102</v>
      </c>
      <c r="BQ1529" s="71"/>
      <c r="BR1529" s="15">
        <v>108</v>
      </c>
      <c r="BS1529" s="15">
        <v>107</v>
      </c>
      <c r="BT1529" s="15">
        <v>123</v>
      </c>
      <c r="BX1529" s="15">
        <v>75.3</v>
      </c>
      <c r="BZ1529" s="15">
        <v>85</v>
      </c>
      <c r="CA1529" s="71"/>
      <c r="CD1529" s="71"/>
      <c r="CE1529" s="71"/>
      <c r="CF1529" s="71"/>
      <c r="CG1529" s="71"/>
      <c r="CI1529" s="71"/>
      <c r="CJ1529" s="15">
        <v>51</v>
      </c>
      <c r="CM1529" s="15">
        <v>95</v>
      </c>
      <c r="CN1529" s="15">
        <v>68</v>
      </c>
      <c r="CQ1529" s="71"/>
      <c r="CR1529" s="71"/>
      <c r="CS1529" s="75"/>
      <c r="CT1529" s="75"/>
    </row>
    <row r="1530" spans="1:98">
      <c r="A1530" s="71">
        <v>44261</v>
      </c>
      <c r="B1530" s="16">
        <v>124.82</v>
      </c>
      <c r="C1530" s="16">
        <v>125</v>
      </c>
      <c r="D1530" s="71"/>
      <c r="G1530" s="71"/>
      <c r="I1530" s="16">
        <v>111.4</v>
      </c>
      <c r="K1530" s="16">
        <v>111</v>
      </c>
      <c r="L1530" s="71"/>
      <c r="M1530" s="71"/>
      <c r="N1530" s="15">
        <v>170</v>
      </c>
      <c r="O1530" s="15">
        <v>167</v>
      </c>
      <c r="P1530" s="15">
        <v>74.67</v>
      </c>
      <c r="Q1530" s="15">
        <v>48.78</v>
      </c>
      <c r="R1530" s="71"/>
      <c r="S1530" s="71"/>
      <c r="T1530" s="71"/>
      <c r="U1530" s="71"/>
      <c r="V1530" s="15">
        <v>141</v>
      </c>
      <c r="W1530" s="15">
        <v>134.16999999999999</v>
      </c>
      <c r="X1530" s="71"/>
      <c r="Y1530" s="71"/>
      <c r="Z1530" s="71"/>
      <c r="AA1530" s="71"/>
      <c r="AC1530" s="71"/>
      <c r="AD1530" s="15">
        <v>88</v>
      </c>
      <c r="AF1530" s="15">
        <v>130.07</v>
      </c>
      <c r="BD1530" s="15">
        <v>125</v>
      </c>
      <c r="BE1530" s="71"/>
      <c r="BF1530" s="71"/>
      <c r="BG1530" s="15">
        <v>79</v>
      </c>
      <c r="BH1530" s="15">
        <v>97.52</v>
      </c>
      <c r="BI1530" s="71"/>
      <c r="BM1530" s="15">
        <v>41</v>
      </c>
      <c r="BN1530" s="15">
        <v>72</v>
      </c>
      <c r="BO1530" s="15">
        <v>65.62</v>
      </c>
      <c r="BP1530" s="15">
        <v>109.8</v>
      </c>
      <c r="BQ1530" s="71"/>
      <c r="BR1530" s="15">
        <v>109.77</v>
      </c>
      <c r="BS1530" s="15">
        <v>110</v>
      </c>
      <c r="BT1530" s="15">
        <v>126</v>
      </c>
      <c r="BW1530" s="15">
        <v>67</v>
      </c>
      <c r="BX1530" s="15">
        <v>72.92</v>
      </c>
      <c r="BZ1530" s="15">
        <v>84.51</v>
      </c>
      <c r="CA1530" s="71"/>
      <c r="CD1530" s="71"/>
      <c r="CE1530" s="71"/>
      <c r="CF1530" s="71"/>
      <c r="CG1530" s="71"/>
      <c r="CH1530" s="15">
        <v>102.25</v>
      </c>
      <c r="CI1530" s="71"/>
      <c r="CN1530" s="15">
        <v>74</v>
      </c>
      <c r="CP1530" s="15">
        <v>130</v>
      </c>
      <c r="CQ1530" s="71"/>
      <c r="CR1530" s="71"/>
      <c r="CS1530" s="75"/>
      <c r="CT1530" s="75"/>
    </row>
    <row r="1531" spans="1:98">
      <c r="A1531" s="71">
        <v>44268</v>
      </c>
      <c r="B1531" s="16">
        <v>127.53</v>
      </c>
      <c r="C1531" s="16">
        <v>127.8</v>
      </c>
      <c r="D1531" s="71"/>
      <c r="G1531" s="71"/>
      <c r="I1531" s="16">
        <v>112.2</v>
      </c>
      <c r="K1531" s="16">
        <v>111.9</v>
      </c>
      <c r="L1531" s="71"/>
      <c r="M1531" s="71"/>
      <c r="N1531" s="15">
        <v>170.8</v>
      </c>
      <c r="O1531" s="15">
        <v>167</v>
      </c>
      <c r="Q1531" s="15">
        <v>51.79</v>
      </c>
      <c r="R1531" s="71"/>
      <c r="S1531" s="71"/>
      <c r="T1531" s="71"/>
      <c r="U1531" s="71"/>
      <c r="V1531" s="15">
        <v>142</v>
      </c>
      <c r="W1531" s="15">
        <v>135</v>
      </c>
      <c r="X1531" s="71"/>
      <c r="Y1531" s="71"/>
      <c r="Z1531" s="71"/>
      <c r="AA1531" s="71"/>
      <c r="AC1531" s="71"/>
      <c r="AD1531" s="15">
        <v>88</v>
      </c>
      <c r="AE1531" s="15">
        <v>120</v>
      </c>
      <c r="AF1531" s="15">
        <v>146.5</v>
      </c>
      <c r="BD1531" s="15">
        <v>130</v>
      </c>
      <c r="BE1531" s="71"/>
      <c r="BF1531" s="71"/>
      <c r="BG1531" s="15">
        <v>79</v>
      </c>
      <c r="BH1531" s="15">
        <v>95</v>
      </c>
      <c r="BI1531" s="71"/>
      <c r="BM1531" s="15">
        <v>44</v>
      </c>
      <c r="BO1531" s="15">
        <v>63.06</v>
      </c>
      <c r="BP1531" s="15">
        <v>110</v>
      </c>
      <c r="BQ1531" s="71"/>
      <c r="BT1531" s="15">
        <v>126</v>
      </c>
      <c r="BW1531" s="15">
        <v>67</v>
      </c>
      <c r="BX1531" s="15">
        <v>74.14</v>
      </c>
      <c r="BZ1531" s="15">
        <v>85.31</v>
      </c>
      <c r="CA1531" s="71"/>
      <c r="CD1531" s="71"/>
      <c r="CE1531" s="71"/>
      <c r="CF1531" s="71"/>
      <c r="CG1531" s="71"/>
      <c r="CH1531" s="15">
        <v>101</v>
      </c>
      <c r="CI1531" s="71"/>
      <c r="CJ1531" s="15">
        <v>55</v>
      </c>
      <c r="CM1531" s="15">
        <v>106.17</v>
      </c>
      <c r="CQ1531" s="71"/>
      <c r="CR1531" s="71"/>
      <c r="CS1531" s="75"/>
      <c r="CT1531" s="75"/>
    </row>
    <row r="1532" spans="1:98">
      <c r="A1532" s="71">
        <v>44275</v>
      </c>
      <c r="B1532" s="16">
        <v>129.26</v>
      </c>
      <c r="C1532" s="16">
        <v>128.85</v>
      </c>
      <c r="D1532" s="71"/>
      <c r="G1532" s="71"/>
      <c r="I1532" s="16">
        <v>111.6</v>
      </c>
      <c r="K1532" s="16">
        <v>109</v>
      </c>
      <c r="L1532" s="71"/>
      <c r="M1532" s="71"/>
      <c r="N1532" s="15">
        <v>194.66</v>
      </c>
      <c r="O1532" s="15">
        <v>167</v>
      </c>
      <c r="P1532" s="15">
        <v>77</v>
      </c>
      <c r="Q1532" s="15">
        <v>52.94</v>
      </c>
      <c r="R1532" s="71"/>
      <c r="S1532" s="71"/>
      <c r="T1532" s="71"/>
      <c r="U1532" s="71"/>
      <c r="V1532" s="15">
        <v>143.56</v>
      </c>
      <c r="W1532" s="15">
        <v>138.66999999999999</v>
      </c>
      <c r="X1532" s="71"/>
      <c r="Y1532" s="71"/>
      <c r="Z1532" s="71"/>
      <c r="AA1532" s="71"/>
      <c r="AC1532" s="71"/>
      <c r="AD1532" s="15">
        <v>89.82</v>
      </c>
      <c r="BD1532" s="15">
        <v>128.69</v>
      </c>
      <c r="BE1532" s="71"/>
      <c r="BF1532" s="71"/>
      <c r="BG1532" s="15">
        <v>79</v>
      </c>
      <c r="BH1532" s="15">
        <v>94.43</v>
      </c>
      <c r="BI1532" s="71"/>
      <c r="BM1532" s="15">
        <v>44</v>
      </c>
      <c r="BO1532" s="15">
        <v>63.75</v>
      </c>
      <c r="BP1532" s="15">
        <v>112</v>
      </c>
      <c r="BQ1532" s="71"/>
      <c r="BR1532" s="15">
        <v>109</v>
      </c>
      <c r="BS1532" s="15">
        <v>112</v>
      </c>
      <c r="BT1532" s="15">
        <v>131.65</v>
      </c>
      <c r="BW1532" s="15">
        <v>67</v>
      </c>
      <c r="BX1532" s="15">
        <v>74.75</v>
      </c>
      <c r="BZ1532" s="15">
        <v>84.33</v>
      </c>
      <c r="CA1532" s="71"/>
      <c r="CD1532" s="71"/>
      <c r="CE1532" s="71"/>
      <c r="CF1532" s="71"/>
      <c r="CG1532" s="71"/>
      <c r="CH1532" s="15">
        <v>97.12</v>
      </c>
      <c r="CI1532" s="71"/>
      <c r="CJ1532" s="15">
        <v>53</v>
      </c>
      <c r="CM1532" s="15">
        <v>107.22</v>
      </c>
      <c r="CN1532" s="15">
        <v>73.38</v>
      </c>
      <c r="CP1532" s="15">
        <v>130</v>
      </c>
      <c r="CQ1532" s="71"/>
      <c r="CR1532" s="71"/>
      <c r="CS1532" s="75"/>
      <c r="CT1532" s="75"/>
    </row>
    <row r="1533" spans="1:98">
      <c r="A1533" s="71">
        <v>44282</v>
      </c>
      <c r="B1533" s="16">
        <v>130.13999999999999</v>
      </c>
      <c r="C1533" s="16">
        <v>128.87</v>
      </c>
      <c r="D1533" s="71"/>
      <c r="G1533" s="71"/>
      <c r="I1533" s="16">
        <v>111.9</v>
      </c>
      <c r="K1533" s="16">
        <v>103.84</v>
      </c>
      <c r="L1533" s="71"/>
      <c r="M1533" s="71"/>
      <c r="N1533" s="15">
        <v>194.69</v>
      </c>
      <c r="O1533" s="15">
        <v>167</v>
      </c>
      <c r="P1533" s="15">
        <v>76</v>
      </c>
      <c r="Q1533" s="15">
        <v>52.69</v>
      </c>
      <c r="R1533" s="71"/>
      <c r="S1533" s="71"/>
      <c r="T1533" s="71"/>
      <c r="U1533" s="71"/>
      <c r="V1533" s="15">
        <v>143.13</v>
      </c>
      <c r="W1533" s="15">
        <v>144.80000000000001</v>
      </c>
      <c r="X1533" s="71"/>
      <c r="Y1533" s="71"/>
      <c r="Z1533" s="71"/>
      <c r="AA1533" s="71"/>
      <c r="AC1533" s="71"/>
      <c r="BD1533" s="15">
        <v>138.13</v>
      </c>
      <c r="BE1533" s="71"/>
      <c r="BF1533" s="71"/>
      <c r="BH1533" s="15">
        <v>95</v>
      </c>
      <c r="BI1533" s="71"/>
      <c r="BO1533" s="15">
        <v>65.650000000000006</v>
      </c>
      <c r="BQ1533" s="71"/>
      <c r="BR1533" s="15">
        <v>129</v>
      </c>
      <c r="BS1533" s="15">
        <v>122.08</v>
      </c>
      <c r="BT1533" s="15">
        <v>136.75</v>
      </c>
      <c r="BX1533" s="15">
        <v>73.650000000000006</v>
      </c>
      <c r="BY1533" s="15">
        <v>259</v>
      </c>
      <c r="BZ1533" s="15">
        <v>84.33</v>
      </c>
      <c r="CA1533" s="71"/>
      <c r="CD1533" s="71"/>
      <c r="CE1533" s="71"/>
      <c r="CF1533" s="71"/>
      <c r="CG1533" s="71"/>
      <c r="CI1533" s="71"/>
      <c r="CM1533" s="15">
        <v>98</v>
      </c>
      <c r="CN1533" s="15">
        <v>78</v>
      </c>
      <c r="CQ1533" s="71"/>
      <c r="CR1533" s="71"/>
      <c r="CS1533" s="75"/>
      <c r="CT1533" s="75"/>
    </row>
    <row r="1534" spans="1:98">
      <c r="A1534" s="71">
        <v>44289</v>
      </c>
      <c r="B1534" s="16">
        <v>128.15</v>
      </c>
      <c r="C1534" s="16">
        <v>129.56</v>
      </c>
      <c r="D1534" s="71"/>
      <c r="G1534" s="71"/>
      <c r="I1534" s="16">
        <v>117</v>
      </c>
      <c r="K1534" s="16">
        <v>108</v>
      </c>
      <c r="L1534" s="71"/>
      <c r="M1534" s="71"/>
      <c r="N1534" s="15">
        <v>173.43</v>
      </c>
      <c r="O1534" s="15">
        <v>167</v>
      </c>
      <c r="Q1534" s="15">
        <v>53.18</v>
      </c>
      <c r="R1534" s="71"/>
      <c r="S1534" s="71"/>
      <c r="T1534" s="71"/>
      <c r="U1534" s="71"/>
      <c r="V1534" s="15">
        <v>143.32</v>
      </c>
      <c r="W1534" s="15">
        <v>151</v>
      </c>
      <c r="X1534" s="71"/>
      <c r="Y1534" s="71"/>
      <c r="Z1534" s="71"/>
      <c r="AA1534" s="71"/>
      <c r="AC1534" s="71"/>
      <c r="AD1534" s="15">
        <v>88</v>
      </c>
      <c r="AF1534" s="15">
        <v>139.91</v>
      </c>
      <c r="BD1534" s="15">
        <v>135</v>
      </c>
      <c r="BE1534" s="71"/>
      <c r="BF1534" s="71"/>
      <c r="BG1534" s="15">
        <v>79</v>
      </c>
      <c r="BH1534" s="15">
        <v>97.11</v>
      </c>
      <c r="BI1534" s="71"/>
      <c r="BM1534" s="15">
        <v>46</v>
      </c>
      <c r="BO1534" s="15">
        <v>60.79</v>
      </c>
      <c r="BP1534" s="15">
        <v>112.6</v>
      </c>
      <c r="BQ1534" s="71"/>
      <c r="BR1534" s="15">
        <v>114.87</v>
      </c>
      <c r="BT1534" s="15">
        <v>137.08000000000001</v>
      </c>
      <c r="BV1534" s="15">
        <v>86</v>
      </c>
      <c r="BX1534" s="15">
        <v>74.680000000000007</v>
      </c>
      <c r="BY1534" s="15">
        <v>205</v>
      </c>
      <c r="BZ1534" s="15">
        <v>85.94</v>
      </c>
      <c r="CA1534" s="71"/>
      <c r="CD1534" s="71"/>
      <c r="CE1534" s="71"/>
      <c r="CF1534" s="71"/>
      <c r="CG1534" s="71"/>
      <c r="CH1534" s="15">
        <v>96</v>
      </c>
      <c r="CI1534" s="71"/>
      <c r="CJ1534" s="15">
        <v>53.85</v>
      </c>
      <c r="CM1534" s="15">
        <v>118.25</v>
      </c>
      <c r="CN1534" s="15">
        <v>76</v>
      </c>
      <c r="CQ1534" s="71"/>
      <c r="CR1534" s="71"/>
      <c r="CS1534" s="75"/>
      <c r="CT1534" s="75"/>
    </row>
    <row r="1535" spans="1:98">
      <c r="A1535" s="71">
        <v>44296</v>
      </c>
      <c r="B1535" s="16">
        <v>127.39</v>
      </c>
      <c r="C1535" s="16">
        <v>129.56</v>
      </c>
      <c r="D1535" s="71"/>
      <c r="G1535" s="71"/>
      <c r="I1535" s="16">
        <v>115.39</v>
      </c>
      <c r="K1535" s="16">
        <v>109</v>
      </c>
      <c r="L1535" s="71"/>
      <c r="M1535" s="71"/>
      <c r="N1535" s="15">
        <v>208</v>
      </c>
      <c r="O1535" s="15">
        <v>167</v>
      </c>
      <c r="P1535" s="15">
        <v>79</v>
      </c>
      <c r="Q1535" s="15">
        <v>53.2</v>
      </c>
      <c r="R1535" s="71"/>
      <c r="S1535" s="71"/>
      <c r="T1535" s="71"/>
      <c r="U1535" s="71"/>
      <c r="V1535" s="15">
        <v>144</v>
      </c>
      <c r="W1535" s="15">
        <v>150.80000000000001</v>
      </c>
      <c r="X1535" s="71"/>
      <c r="Y1535" s="71"/>
      <c r="Z1535" s="71"/>
      <c r="AA1535" s="71"/>
      <c r="AC1535" s="71"/>
      <c r="AD1535" s="15">
        <v>88</v>
      </c>
      <c r="AF1535" s="15">
        <v>144</v>
      </c>
      <c r="BD1535" s="15">
        <v>142</v>
      </c>
      <c r="BE1535" s="71"/>
      <c r="BF1535" s="71"/>
      <c r="BG1535" s="15">
        <v>79</v>
      </c>
      <c r="BH1535" s="15">
        <v>96.76</v>
      </c>
      <c r="BI1535" s="71"/>
      <c r="BM1535" s="15">
        <v>46</v>
      </c>
      <c r="BN1535" s="15">
        <v>71.17</v>
      </c>
      <c r="BO1535" s="15">
        <v>57.87</v>
      </c>
      <c r="BP1535" s="15">
        <v>114.18</v>
      </c>
      <c r="BQ1535" s="71"/>
      <c r="BS1535" s="15">
        <v>115</v>
      </c>
      <c r="BT1535" s="15">
        <v>146.83000000000001</v>
      </c>
      <c r="BW1535" s="15">
        <v>67</v>
      </c>
      <c r="BX1535" s="15">
        <v>76.59</v>
      </c>
      <c r="BY1535" s="15">
        <v>205</v>
      </c>
      <c r="BZ1535" s="15">
        <v>85.19</v>
      </c>
      <c r="CA1535" s="71"/>
      <c r="CD1535" s="71"/>
      <c r="CE1535" s="71"/>
      <c r="CF1535" s="71"/>
      <c r="CG1535" s="71"/>
      <c r="CH1535" s="15">
        <v>100</v>
      </c>
      <c r="CI1535" s="71"/>
      <c r="CM1535" s="15">
        <v>120</v>
      </c>
      <c r="CN1535" s="15">
        <v>81.5</v>
      </c>
      <c r="CO1535" s="15">
        <v>85</v>
      </c>
      <c r="CP1535" s="15">
        <v>159.08000000000001</v>
      </c>
      <c r="CQ1535" s="71"/>
      <c r="CR1535" s="71"/>
      <c r="CS1535" s="75"/>
      <c r="CT1535" s="75"/>
    </row>
    <row r="1536" spans="1:98">
      <c r="A1536" s="71">
        <v>44303</v>
      </c>
      <c r="B1536" s="16">
        <v>130.65</v>
      </c>
      <c r="C1536" s="16">
        <v>131.38</v>
      </c>
      <c r="D1536" s="71"/>
      <c r="G1536" s="71"/>
      <c r="I1536" s="16">
        <v>113</v>
      </c>
      <c r="K1536" s="16">
        <v>109</v>
      </c>
      <c r="L1536" s="71"/>
      <c r="M1536" s="71"/>
      <c r="N1536" s="15">
        <v>170.8</v>
      </c>
      <c r="O1536" s="15">
        <v>167.33</v>
      </c>
      <c r="P1536" s="15">
        <v>78.63</v>
      </c>
      <c r="Q1536" s="15">
        <v>54.1</v>
      </c>
      <c r="R1536" s="71"/>
      <c r="S1536" s="71"/>
      <c r="T1536" s="71"/>
      <c r="U1536" s="71"/>
      <c r="V1536" s="15">
        <v>144.62</v>
      </c>
      <c r="W1536" s="15">
        <v>156</v>
      </c>
      <c r="X1536" s="71"/>
      <c r="Y1536" s="71"/>
      <c r="Z1536" s="71"/>
      <c r="AA1536" s="71"/>
      <c r="AC1536" s="71"/>
      <c r="AD1536" s="15">
        <v>90</v>
      </c>
      <c r="BD1536" s="15">
        <v>167</v>
      </c>
      <c r="BE1536" s="71"/>
      <c r="BF1536" s="71"/>
      <c r="BG1536" s="15">
        <v>79</v>
      </c>
      <c r="BH1536" s="15">
        <v>95.55</v>
      </c>
      <c r="BI1536" s="71"/>
      <c r="BM1536" s="15">
        <v>51</v>
      </c>
      <c r="BO1536" s="15">
        <v>57.42</v>
      </c>
      <c r="BQ1536" s="71"/>
      <c r="BR1536" s="15">
        <v>123.53</v>
      </c>
      <c r="BT1536" s="15">
        <v>153.6</v>
      </c>
      <c r="BV1536" s="15">
        <v>87</v>
      </c>
      <c r="BW1536" s="15">
        <v>67</v>
      </c>
      <c r="BX1536" s="15">
        <v>77.099999999999994</v>
      </c>
      <c r="BZ1536" s="15">
        <v>84.91</v>
      </c>
      <c r="CA1536" s="71"/>
      <c r="CD1536" s="71"/>
      <c r="CE1536" s="71"/>
      <c r="CF1536" s="71"/>
      <c r="CG1536" s="71"/>
      <c r="CH1536" s="15">
        <v>106.36</v>
      </c>
      <c r="CI1536" s="71"/>
      <c r="CJ1536" s="15">
        <v>58.67</v>
      </c>
      <c r="CM1536" s="15">
        <v>130</v>
      </c>
      <c r="CN1536" s="15">
        <v>80.86</v>
      </c>
      <c r="CP1536" s="15">
        <v>152</v>
      </c>
      <c r="CQ1536" s="71"/>
      <c r="CR1536" s="71"/>
      <c r="CS1536" s="75"/>
      <c r="CT1536" s="75"/>
    </row>
    <row r="1537" spans="1:98">
      <c r="A1537" s="71">
        <v>44310</v>
      </c>
      <c r="B1537" s="16">
        <v>127.62</v>
      </c>
      <c r="C1537" s="16">
        <v>129</v>
      </c>
      <c r="D1537" s="71"/>
      <c r="G1537" s="71"/>
      <c r="I1537" s="16">
        <v>113.4</v>
      </c>
      <c r="K1537" s="16">
        <v>110.56</v>
      </c>
      <c r="L1537" s="71"/>
      <c r="M1537" s="71"/>
      <c r="N1537" s="15">
        <v>170.8</v>
      </c>
      <c r="O1537" s="15">
        <v>170.1</v>
      </c>
      <c r="P1537" s="15">
        <v>79</v>
      </c>
      <c r="Q1537" s="15">
        <v>57.71</v>
      </c>
      <c r="R1537" s="71"/>
      <c r="S1537" s="71"/>
      <c r="T1537" s="71"/>
      <c r="U1537" s="71"/>
      <c r="V1537" s="15">
        <v>154.71</v>
      </c>
      <c r="W1537" s="15">
        <v>162.84</v>
      </c>
      <c r="X1537" s="71"/>
      <c r="Y1537" s="71"/>
      <c r="Z1537" s="71"/>
      <c r="AA1537" s="71"/>
      <c r="AC1537" s="71"/>
      <c r="AD1537" s="15">
        <v>92</v>
      </c>
      <c r="BD1537" s="15">
        <v>155.4</v>
      </c>
      <c r="BE1537" s="71"/>
      <c r="BF1537" s="71"/>
      <c r="BG1537" s="15">
        <v>87</v>
      </c>
      <c r="BH1537" s="15">
        <v>97.15</v>
      </c>
      <c r="BI1537" s="71"/>
      <c r="BM1537" s="15">
        <v>62</v>
      </c>
      <c r="BO1537" s="15">
        <v>57.76</v>
      </c>
      <c r="BP1537" s="15">
        <v>122</v>
      </c>
      <c r="BQ1537" s="71"/>
      <c r="BR1537" s="15">
        <v>131.91</v>
      </c>
      <c r="BS1537" s="15">
        <v>139</v>
      </c>
      <c r="BT1537" s="15">
        <v>156</v>
      </c>
      <c r="BW1537" s="15">
        <v>72.67</v>
      </c>
      <c r="BX1537" s="15">
        <v>78</v>
      </c>
      <c r="BZ1537" s="15">
        <v>86.67</v>
      </c>
      <c r="CA1537" s="71"/>
      <c r="CD1537" s="71"/>
      <c r="CE1537" s="71"/>
      <c r="CF1537" s="71"/>
      <c r="CG1537" s="71"/>
      <c r="CH1537" s="15">
        <v>105.5</v>
      </c>
      <c r="CI1537" s="71"/>
      <c r="CJ1537" s="15">
        <v>64</v>
      </c>
      <c r="CQ1537" s="71"/>
      <c r="CR1537" s="71"/>
      <c r="CS1537" s="75"/>
      <c r="CT1537" s="75"/>
    </row>
    <row r="1538" spans="1:98">
      <c r="A1538" s="71">
        <v>44317</v>
      </c>
      <c r="B1538" s="16">
        <v>127.75</v>
      </c>
      <c r="C1538" s="16">
        <v>129.19999999999999</v>
      </c>
      <c r="D1538" s="71"/>
      <c r="G1538" s="71"/>
      <c r="I1538" s="16">
        <v>114</v>
      </c>
      <c r="K1538" s="16">
        <v>118</v>
      </c>
      <c r="L1538" s="71"/>
      <c r="M1538" s="71"/>
      <c r="N1538" s="15">
        <v>170.8</v>
      </c>
      <c r="O1538" s="15">
        <v>172.45</v>
      </c>
      <c r="P1538" s="15">
        <v>79</v>
      </c>
      <c r="Q1538" s="15">
        <v>59.82</v>
      </c>
      <c r="R1538" s="71"/>
      <c r="S1538" s="71"/>
      <c r="T1538" s="71"/>
      <c r="U1538" s="71"/>
      <c r="V1538" s="15">
        <v>156.57</v>
      </c>
      <c r="W1538" s="15">
        <v>166.54</v>
      </c>
      <c r="X1538" s="71"/>
      <c r="Y1538" s="71"/>
      <c r="Z1538" s="71"/>
      <c r="AA1538" s="71"/>
      <c r="AC1538" s="71"/>
      <c r="AD1538" s="15">
        <v>92</v>
      </c>
      <c r="AF1538" s="15">
        <v>142</v>
      </c>
      <c r="BE1538" s="71"/>
      <c r="BF1538" s="71"/>
      <c r="BG1538" s="15">
        <v>86</v>
      </c>
      <c r="BH1538" s="15">
        <v>99.77</v>
      </c>
      <c r="BI1538" s="71"/>
      <c r="BM1538" s="15">
        <v>63</v>
      </c>
      <c r="BN1538" s="15">
        <v>57</v>
      </c>
      <c r="BO1538" s="15">
        <v>59.2</v>
      </c>
      <c r="BQ1538" s="71"/>
      <c r="BT1538" s="15">
        <v>168.05</v>
      </c>
      <c r="BX1538" s="15">
        <v>84.74</v>
      </c>
      <c r="BY1538" s="15">
        <v>205</v>
      </c>
      <c r="BZ1538" s="15">
        <v>89</v>
      </c>
      <c r="CA1538" s="71"/>
      <c r="CD1538" s="71"/>
      <c r="CE1538" s="71"/>
      <c r="CF1538" s="71"/>
      <c r="CG1538" s="71"/>
      <c r="CH1538" s="15">
        <v>108.16</v>
      </c>
      <c r="CI1538" s="71"/>
      <c r="CM1538" s="15">
        <v>126.33</v>
      </c>
      <c r="CO1538" s="15">
        <v>105</v>
      </c>
      <c r="CP1538" s="15">
        <v>170</v>
      </c>
      <c r="CQ1538" s="71"/>
      <c r="CR1538" s="71"/>
      <c r="CS1538" s="75"/>
      <c r="CT1538" s="75"/>
    </row>
    <row r="1539" spans="1:98">
      <c r="A1539" s="71">
        <v>44324</v>
      </c>
      <c r="B1539" s="16">
        <v>127.75</v>
      </c>
      <c r="C1539" s="16">
        <v>129.19999999999999</v>
      </c>
      <c r="D1539" s="71"/>
      <c r="G1539" s="71"/>
      <c r="I1539" s="16">
        <v>119</v>
      </c>
      <c r="K1539" s="16">
        <v>117.35</v>
      </c>
      <c r="L1539" s="71"/>
      <c r="M1539" s="71"/>
      <c r="N1539" s="15">
        <v>170.8</v>
      </c>
      <c r="O1539" s="15">
        <v>181.14</v>
      </c>
      <c r="P1539" s="15">
        <v>82.5</v>
      </c>
      <c r="Q1539" s="15">
        <v>61.67</v>
      </c>
      <c r="R1539" s="71"/>
      <c r="S1539" s="71"/>
      <c r="T1539" s="71"/>
      <c r="U1539" s="71"/>
      <c r="V1539" s="15">
        <v>164.67</v>
      </c>
      <c r="W1539" s="15">
        <v>182</v>
      </c>
      <c r="X1539" s="71"/>
      <c r="Y1539" s="71"/>
      <c r="Z1539" s="71"/>
      <c r="AA1539" s="71"/>
      <c r="AC1539" s="71"/>
      <c r="AF1539" s="15">
        <v>137.22999999999999</v>
      </c>
      <c r="BD1539" s="15">
        <v>180.67</v>
      </c>
      <c r="BE1539" s="71"/>
      <c r="BF1539" s="71"/>
      <c r="BG1539" s="15">
        <v>95.67</v>
      </c>
      <c r="BH1539" s="15">
        <v>102.26</v>
      </c>
      <c r="BI1539" s="71"/>
      <c r="BN1539" s="15">
        <v>67.5</v>
      </c>
      <c r="BO1539" s="15">
        <v>60.63</v>
      </c>
      <c r="BQ1539" s="71"/>
      <c r="BR1539" s="15">
        <v>148</v>
      </c>
      <c r="BT1539" s="15">
        <v>178.88</v>
      </c>
      <c r="BW1539" s="15">
        <v>82.4</v>
      </c>
      <c r="BX1539" s="15">
        <v>87.81</v>
      </c>
      <c r="BZ1539" s="15">
        <v>89.55</v>
      </c>
      <c r="CA1539" s="71"/>
      <c r="CD1539" s="71"/>
      <c r="CE1539" s="71"/>
      <c r="CF1539" s="71"/>
      <c r="CG1539" s="71"/>
      <c r="CH1539" s="15">
        <v>109.19</v>
      </c>
      <c r="CI1539" s="71"/>
      <c r="CM1539" s="15">
        <v>124</v>
      </c>
      <c r="CN1539" s="15">
        <v>79.67</v>
      </c>
      <c r="CO1539" s="15">
        <v>99</v>
      </c>
      <c r="CQ1539" s="71"/>
      <c r="CR1539" s="71"/>
      <c r="CS1539" s="75"/>
      <c r="CT1539" s="75"/>
    </row>
    <row r="1540" spans="1:98">
      <c r="A1540" s="71">
        <v>44331</v>
      </c>
      <c r="B1540" s="16">
        <v>130.63</v>
      </c>
      <c r="C1540" s="16">
        <v>131.4</v>
      </c>
      <c r="D1540" s="71"/>
      <c r="G1540" s="71"/>
      <c r="I1540" s="16">
        <v>114</v>
      </c>
      <c r="K1540" s="16">
        <v>114</v>
      </c>
      <c r="L1540" s="71"/>
      <c r="M1540" s="71"/>
      <c r="N1540" s="15">
        <v>170.8</v>
      </c>
      <c r="O1540" s="15">
        <v>197.35</v>
      </c>
      <c r="P1540" s="15">
        <v>84.64</v>
      </c>
      <c r="Q1540" s="15">
        <v>62.95</v>
      </c>
      <c r="R1540" s="71"/>
      <c r="S1540" s="71"/>
      <c r="T1540" s="71"/>
      <c r="U1540" s="71"/>
      <c r="V1540" s="15">
        <v>174.5</v>
      </c>
      <c r="W1540" s="15">
        <v>181.89</v>
      </c>
      <c r="X1540" s="71"/>
      <c r="Y1540" s="71"/>
      <c r="Z1540" s="71"/>
      <c r="AA1540" s="71"/>
      <c r="AC1540" s="71"/>
      <c r="AD1540" s="15">
        <v>109.78</v>
      </c>
      <c r="AF1540" s="15">
        <v>142</v>
      </c>
      <c r="BE1540" s="71"/>
      <c r="BF1540" s="71"/>
      <c r="BG1540" s="15">
        <v>92.64</v>
      </c>
      <c r="BH1540" s="15">
        <v>108.63</v>
      </c>
      <c r="BI1540" s="71"/>
      <c r="BM1540" s="15">
        <v>60</v>
      </c>
      <c r="BN1540" s="15">
        <v>70</v>
      </c>
      <c r="BO1540" s="15">
        <v>61.23</v>
      </c>
      <c r="BQ1540" s="71"/>
      <c r="BT1540" s="15">
        <v>178.88</v>
      </c>
      <c r="BW1540" s="15">
        <v>77</v>
      </c>
      <c r="BX1540" s="15">
        <v>90.86</v>
      </c>
      <c r="BZ1540" s="15">
        <v>103</v>
      </c>
      <c r="CA1540" s="71"/>
      <c r="CD1540" s="71"/>
      <c r="CE1540" s="71"/>
      <c r="CF1540" s="71"/>
      <c r="CG1540" s="71"/>
      <c r="CH1540" s="15">
        <v>114.25</v>
      </c>
      <c r="CI1540" s="71"/>
      <c r="CM1540" s="15">
        <v>141</v>
      </c>
      <c r="CN1540" s="15">
        <v>100</v>
      </c>
      <c r="CQ1540" s="71"/>
      <c r="CR1540" s="71"/>
      <c r="CS1540" s="75"/>
      <c r="CT1540" s="75"/>
    </row>
    <row r="1541" spans="1:98">
      <c r="A1541" s="71">
        <v>44338</v>
      </c>
      <c r="B1541" s="16">
        <v>132.07</v>
      </c>
      <c r="C1541" s="16">
        <v>132.66999999999999</v>
      </c>
      <c r="D1541" s="71"/>
      <c r="G1541" s="71"/>
      <c r="I1541" s="16">
        <v>122.7</v>
      </c>
      <c r="K1541" s="16">
        <v>118</v>
      </c>
      <c r="L1541" s="71"/>
      <c r="M1541" s="71"/>
      <c r="N1541" s="15">
        <v>179.7</v>
      </c>
      <c r="O1541" s="15">
        <v>213.12</v>
      </c>
      <c r="P1541" s="15">
        <v>84.33</v>
      </c>
      <c r="Q1541" s="15">
        <v>66.33</v>
      </c>
      <c r="R1541" s="71"/>
      <c r="S1541" s="71"/>
      <c r="T1541" s="71"/>
      <c r="U1541" s="71"/>
      <c r="V1541" s="15">
        <v>187.14</v>
      </c>
      <c r="W1541" s="15">
        <v>187.4</v>
      </c>
      <c r="X1541" s="71"/>
      <c r="Y1541" s="71"/>
      <c r="Z1541" s="71"/>
      <c r="AA1541" s="71"/>
      <c r="AC1541" s="71"/>
      <c r="AD1541" s="15">
        <v>105</v>
      </c>
      <c r="BE1541" s="71"/>
      <c r="BF1541" s="71"/>
      <c r="BG1541" s="15">
        <v>89.43</v>
      </c>
      <c r="BH1541" s="15">
        <v>114.81</v>
      </c>
      <c r="BI1541" s="71"/>
      <c r="BM1541" s="15">
        <v>64.400000000000006</v>
      </c>
      <c r="BN1541" s="15">
        <v>70</v>
      </c>
      <c r="BO1541" s="15">
        <v>65.209999999999994</v>
      </c>
      <c r="BQ1541" s="71"/>
      <c r="BT1541" s="15">
        <v>186</v>
      </c>
      <c r="BV1541" s="15">
        <v>90</v>
      </c>
      <c r="BW1541" s="15">
        <v>77</v>
      </c>
      <c r="BX1541" s="15">
        <v>96.41</v>
      </c>
      <c r="BY1541" s="15">
        <v>259</v>
      </c>
      <c r="BZ1541" s="15">
        <v>98.78</v>
      </c>
      <c r="CA1541" s="71"/>
      <c r="CD1541" s="71"/>
      <c r="CE1541" s="71"/>
      <c r="CF1541" s="71"/>
      <c r="CG1541" s="71"/>
      <c r="CH1541" s="15">
        <v>114</v>
      </c>
      <c r="CI1541" s="71"/>
      <c r="CM1541" s="15">
        <v>150.5</v>
      </c>
      <c r="CN1541" s="15">
        <v>102</v>
      </c>
      <c r="CQ1541" s="71"/>
      <c r="CR1541" s="71"/>
      <c r="CS1541" s="75"/>
      <c r="CT1541" s="75"/>
    </row>
    <row r="1542" spans="1:98">
      <c r="A1542" s="71">
        <v>44345</v>
      </c>
      <c r="B1542" s="16">
        <v>132</v>
      </c>
      <c r="C1542" s="16">
        <v>132.88999999999999</v>
      </c>
      <c r="D1542" s="71"/>
      <c r="G1542" s="71"/>
      <c r="I1542" s="16">
        <v>121.36</v>
      </c>
      <c r="K1542" s="16">
        <v>122.88</v>
      </c>
      <c r="L1542" s="71"/>
      <c r="M1542" s="71"/>
      <c r="N1542" s="15">
        <v>170.8</v>
      </c>
      <c r="O1542" s="15">
        <v>219.76</v>
      </c>
      <c r="P1542" s="15">
        <v>83</v>
      </c>
      <c r="Q1542" s="15">
        <v>66.88</v>
      </c>
      <c r="R1542" s="71"/>
      <c r="S1542" s="71"/>
      <c r="T1542" s="71"/>
      <c r="U1542" s="71"/>
      <c r="V1542" s="15">
        <v>193.33</v>
      </c>
      <c r="W1542" s="15">
        <v>191</v>
      </c>
      <c r="X1542" s="71"/>
      <c r="Y1542" s="71"/>
      <c r="Z1542" s="71"/>
      <c r="AA1542" s="71"/>
      <c r="AC1542" s="71"/>
      <c r="AF1542" s="15">
        <v>140</v>
      </c>
      <c r="BD1542" s="15">
        <v>217.83</v>
      </c>
      <c r="BE1542" s="71"/>
      <c r="BF1542" s="71"/>
      <c r="BG1542" s="15">
        <v>98</v>
      </c>
      <c r="BH1542" s="15">
        <v>114.42</v>
      </c>
      <c r="BI1542" s="71"/>
      <c r="BN1542" s="15">
        <v>70</v>
      </c>
      <c r="BO1542" s="15">
        <v>66.47</v>
      </c>
      <c r="BP1542" s="15">
        <v>150</v>
      </c>
      <c r="BQ1542" s="71"/>
      <c r="BR1542" s="15">
        <v>175</v>
      </c>
      <c r="BT1542" s="15">
        <v>188.17</v>
      </c>
      <c r="BX1542" s="15">
        <v>100.57</v>
      </c>
      <c r="BY1542" s="15">
        <v>240</v>
      </c>
      <c r="BZ1542" s="15">
        <v>95.87</v>
      </c>
      <c r="CA1542" s="71"/>
      <c r="CD1542" s="71"/>
      <c r="CE1542" s="71"/>
      <c r="CF1542" s="71"/>
      <c r="CG1542" s="71"/>
      <c r="CH1542" s="15">
        <v>114.17</v>
      </c>
      <c r="CI1542" s="71"/>
      <c r="CQ1542" s="71"/>
      <c r="CR1542" s="71"/>
      <c r="CS1542" s="75"/>
      <c r="CT1542" s="75"/>
    </row>
    <row r="1543" spans="1:98">
      <c r="A1543" s="71">
        <v>44352</v>
      </c>
      <c r="B1543" s="16">
        <v>131.19999999999999</v>
      </c>
      <c r="C1543" s="16">
        <v>132.6</v>
      </c>
      <c r="D1543" s="71"/>
      <c r="G1543" s="71"/>
      <c r="I1543" s="16">
        <v>120</v>
      </c>
      <c r="K1543" s="16">
        <v>120</v>
      </c>
      <c r="L1543" s="71"/>
      <c r="M1543" s="71"/>
      <c r="N1543" s="15">
        <v>162.16999999999999</v>
      </c>
      <c r="O1543" s="15">
        <v>231.47</v>
      </c>
      <c r="Q1543" s="15">
        <v>69.599999999999994</v>
      </c>
      <c r="R1543" s="71"/>
      <c r="S1543" s="71"/>
      <c r="T1543" s="71"/>
      <c r="U1543" s="71"/>
      <c r="V1543" s="15">
        <v>200.83</v>
      </c>
      <c r="W1543" s="15">
        <v>197</v>
      </c>
      <c r="X1543" s="71"/>
      <c r="Y1543" s="71"/>
      <c r="Z1543" s="71"/>
      <c r="AA1543" s="71"/>
      <c r="AC1543" s="71"/>
      <c r="AE1543" s="15">
        <v>134</v>
      </c>
      <c r="AF1543" s="15">
        <v>153.63999999999999</v>
      </c>
      <c r="BE1543" s="71"/>
      <c r="BF1543" s="71"/>
      <c r="BG1543" s="15">
        <v>101</v>
      </c>
      <c r="BH1543" s="15">
        <v>114.52</v>
      </c>
      <c r="BI1543" s="71"/>
      <c r="BM1543" s="15">
        <v>71</v>
      </c>
      <c r="BN1543" s="15">
        <v>70</v>
      </c>
      <c r="BO1543" s="15">
        <v>70.78</v>
      </c>
      <c r="BQ1543" s="71"/>
      <c r="BW1543" s="15">
        <v>93</v>
      </c>
      <c r="BX1543" s="15">
        <v>103.73</v>
      </c>
      <c r="BZ1543" s="15">
        <v>96</v>
      </c>
      <c r="CA1543" s="71"/>
      <c r="CD1543" s="71"/>
      <c r="CE1543" s="71"/>
      <c r="CF1543" s="71"/>
      <c r="CG1543" s="71"/>
      <c r="CH1543" s="15">
        <v>113</v>
      </c>
      <c r="CI1543" s="71"/>
      <c r="CJ1543" s="15">
        <v>73.33</v>
      </c>
      <c r="CM1543" s="15">
        <v>155</v>
      </c>
      <c r="CQ1543" s="71"/>
      <c r="CR1543" s="71"/>
      <c r="CS1543" s="75"/>
      <c r="CT1543" s="75"/>
    </row>
    <row r="1544" spans="1:98">
      <c r="A1544" s="71">
        <v>44359</v>
      </c>
      <c r="B1544" s="16">
        <v>131.55000000000001</v>
      </c>
      <c r="C1544" s="16">
        <v>132.81</v>
      </c>
      <c r="D1544" s="71"/>
      <c r="G1544" s="71"/>
      <c r="I1544" s="16">
        <v>118.9</v>
      </c>
      <c r="K1544" s="16">
        <v>118.9</v>
      </c>
      <c r="L1544" s="71"/>
      <c r="M1544" s="71"/>
      <c r="N1544" s="15">
        <v>174.09</v>
      </c>
      <c r="O1544" s="15">
        <v>241.4</v>
      </c>
      <c r="P1544" s="15">
        <v>100.94</v>
      </c>
      <c r="Q1544" s="15">
        <v>69.86</v>
      </c>
      <c r="R1544" s="71"/>
      <c r="S1544" s="71"/>
      <c r="T1544" s="71"/>
      <c r="U1544" s="71"/>
      <c r="V1544" s="15">
        <v>209</v>
      </c>
      <c r="W1544" s="15">
        <v>198</v>
      </c>
      <c r="X1544" s="71"/>
      <c r="Y1544" s="71"/>
      <c r="Z1544" s="71"/>
      <c r="AA1544" s="71"/>
      <c r="AC1544" s="71"/>
      <c r="AD1544" s="15">
        <v>125</v>
      </c>
      <c r="AE1544" s="15">
        <v>129</v>
      </c>
      <c r="AF1544" s="15">
        <v>142.33000000000001</v>
      </c>
      <c r="BD1544" s="15">
        <v>224</v>
      </c>
      <c r="BE1544" s="71"/>
      <c r="BF1544" s="71"/>
      <c r="BG1544" s="15">
        <v>116.08</v>
      </c>
      <c r="BH1544" s="15">
        <v>115.54</v>
      </c>
      <c r="BI1544" s="71"/>
      <c r="BM1544" s="15">
        <v>77</v>
      </c>
      <c r="BN1544" s="15">
        <v>66.17</v>
      </c>
      <c r="BO1544" s="15">
        <v>71.48</v>
      </c>
      <c r="BP1544" s="15">
        <v>164.91</v>
      </c>
      <c r="BQ1544" s="71"/>
      <c r="BR1544" s="15">
        <v>196.14</v>
      </c>
      <c r="BT1544" s="15">
        <v>198.12</v>
      </c>
      <c r="BW1544" s="15">
        <v>95.33</v>
      </c>
      <c r="BX1544" s="15">
        <v>106.9</v>
      </c>
      <c r="BZ1544" s="15">
        <v>96.35</v>
      </c>
      <c r="CA1544" s="71"/>
      <c r="CD1544" s="71"/>
      <c r="CE1544" s="71"/>
      <c r="CF1544" s="71"/>
      <c r="CG1544" s="71"/>
      <c r="CH1544" s="15">
        <v>115</v>
      </c>
      <c r="CI1544" s="71"/>
      <c r="CJ1544" s="15">
        <v>75</v>
      </c>
      <c r="CM1544" s="15">
        <v>133</v>
      </c>
      <c r="CQ1544" s="71"/>
      <c r="CR1544" s="71"/>
      <c r="CS1544" s="75"/>
      <c r="CT1544" s="75"/>
    </row>
    <row r="1545" spans="1:98">
      <c r="A1545" s="71">
        <v>44366</v>
      </c>
      <c r="B1545" s="16">
        <v>132.30000000000001</v>
      </c>
      <c r="C1545" s="16">
        <v>133.11000000000001</v>
      </c>
      <c r="D1545" s="71"/>
      <c r="G1545" s="71"/>
      <c r="I1545" s="16">
        <v>123.76</v>
      </c>
      <c r="K1545" s="16">
        <v>121</v>
      </c>
      <c r="L1545" s="71"/>
      <c r="M1545" s="71"/>
      <c r="N1545" s="15">
        <v>174.83</v>
      </c>
      <c r="O1545" s="15">
        <v>248.84</v>
      </c>
      <c r="P1545" s="15">
        <v>100.75</v>
      </c>
      <c r="Q1545" s="15">
        <v>69.67</v>
      </c>
      <c r="R1545" s="71"/>
      <c r="S1545" s="71"/>
      <c r="T1545" s="71"/>
      <c r="U1545" s="71"/>
      <c r="V1545" s="15">
        <v>217.17</v>
      </c>
      <c r="W1545" s="15">
        <v>199.5</v>
      </c>
      <c r="X1545" s="71"/>
      <c r="Y1545" s="71"/>
      <c r="Z1545" s="71"/>
      <c r="AA1545" s="71"/>
      <c r="AC1545" s="71"/>
      <c r="AD1545" s="15">
        <v>152</v>
      </c>
      <c r="BE1545" s="71"/>
      <c r="BF1545" s="71"/>
      <c r="BG1545" s="15">
        <v>105</v>
      </c>
      <c r="BH1545" s="15">
        <v>116.62</v>
      </c>
      <c r="BI1545" s="71"/>
      <c r="BM1545" s="15">
        <v>70</v>
      </c>
      <c r="BN1545" s="15">
        <v>72</v>
      </c>
      <c r="BO1545" s="15">
        <v>75.7</v>
      </c>
      <c r="BP1545" s="15">
        <v>161</v>
      </c>
      <c r="BQ1545" s="71"/>
      <c r="BR1545" s="15">
        <v>223</v>
      </c>
      <c r="BT1545" s="15">
        <v>203.57</v>
      </c>
      <c r="BW1545" s="15">
        <v>95.26</v>
      </c>
      <c r="BX1545" s="15">
        <v>108.51</v>
      </c>
      <c r="BZ1545" s="15">
        <v>96</v>
      </c>
      <c r="CA1545" s="71"/>
      <c r="CD1545" s="71"/>
      <c r="CE1545" s="71"/>
      <c r="CF1545" s="71"/>
      <c r="CG1545" s="71"/>
      <c r="CH1545" s="15">
        <v>115</v>
      </c>
      <c r="CI1545" s="71"/>
      <c r="CQ1545" s="71"/>
      <c r="CR1545" s="71"/>
      <c r="CS1545" s="75"/>
      <c r="CT1545" s="75"/>
    </row>
    <row r="1546" spans="1:98">
      <c r="A1546" s="71">
        <v>44373</v>
      </c>
      <c r="B1546" s="16">
        <v>132.97</v>
      </c>
      <c r="C1546" s="16">
        <v>134.34</v>
      </c>
      <c r="D1546" s="71"/>
      <c r="G1546" s="71"/>
      <c r="I1546" s="16">
        <v>125.71</v>
      </c>
      <c r="K1546" s="16">
        <v>121</v>
      </c>
      <c r="L1546" s="71"/>
      <c r="M1546" s="71"/>
      <c r="N1546" s="15">
        <v>170.8</v>
      </c>
      <c r="O1546" s="15">
        <v>248</v>
      </c>
      <c r="P1546" s="15">
        <v>104.8</v>
      </c>
      <c r="Q1546" s="15">
        <v>69.67</v>
      </c>
      <c r="R1546" s="71"/>
      <c r="S1546" s="71"/>
      <c r="T1546" s="71"/>
      <c r="U1546" s="71"/>
      <c r="V1546" s="15">
        <v>220.31</v>
      </c>
      <c r="W1546" s="15">
        <v>200.73</v>
      </c>
      <c r="X1546" s="71"/>
      <c r="Y1546" s="71"/>
      <c r="Z1546" s="71"/>
      <c r="AA1546" s="71"/>
      <c r="AC1546" s="71"/>
      <c r="AD1546" s="15">
        <v>192</v>
      </c>
      <c r="AE1546" s="15">
        <v>137.85</v>
      </c>
      <c r="AF1546" s="15">
        <v>159</v>
      </c>
      <c r="BD1546" s="15">
        <v>241.64</v>
      </c>
      <c r="BE1546" s="71"/>
      <c r="BF1546" s="71"/>
      <c r="BG1546" s="15">
        <v>103.94</v>
      </c>
      <c r="BH1546" s="15">
        <v>115.6</v>
      </c>
      <c r="BI1546" s="71"/>
      <c r="BM1546" s="15">
        <v>73.2</v>
      </c>
      <c r="BN1546" s="15">
        <v>69</v>
      </c>
      <c r="BO1546" s="15">
        <v>76.430000000000007</v>
      </c>
      <c r="BP1546" s="15">
        <v>162</v>
      </c>
      <c r="BQ1546" s="71"/>
      <c r="BR1546" s="15">
        <v>207</v>
      </c>
      <c r="BT1546" s="15">
        <v>203.04</v>
      </c>
      <c r="BW1546" s="15">
        <v>95</v>
      </c>
      <c r="BX1546" s="15">
        <v>107.65</v>
      </c>
      <c r="BZ1546" s="15">
        <v>96</v>
      </c>
      <c r="CA1546" s="71"/>
      <c r="CD1546" s="71"/>
      <c r="CE1546" s="71"/>
      <c r="CF1546" s="71"/>
      <c r="CG1546" s="71"/>
      <c r="CH1546" s="15">
        <v>115</v>
      </c>
      <c r="CI1546" s="71"/>
      <c r="CM1546" s="15">
        <v>155</v>
      </c>
      <c r="CQ1546" s="71"/>
      <c r="CR1546" s="71"/>
      <c r="CS1546" s="75"/>
      <c r="CT1546" s="75"/>
    </row>
    <row r="1547" spans="1:98">
      <c r="A1547" s="71">
        <v>44380</v>
      </c>
      <c r="B1547" s="16">
        <v>136.81</v>
      </c>
      <c r="C1547" s="16">
        <v>136.80000000000001</v>
      </c>
      <c r="D1547" s="71"/>
      <c r="G1547" s="71"/>
      <c r="I1547" s="16">
        <v>124.4</v>
      </c>
      <c r="K1547" s="16">
        <v>121.5</v>
      </c>
      <c r="L1547" s="71"/>
      <c r="M1547" s="71"/>
      <c r="N1547" s="15">
        <v>175.52</v>
      </c>
      <c r="O1547" s="15">
        <v>248</v>
      </c>
      <c r="P1547" s="15">
        <v>105.6</v>
      </c>
      <c r="Q1547" s="15">
        <v>70.150000000000006</v>
      </c>
      <c r="R1547" s="71"/>
      <c r="S1547" s="71"/>
      <c r="T1547" s="71"/>
      <c r="U1547" s="71"/>
      <c r="V1547" s="15">
        <v>222.29</v>
      </c>
      <c r="W1547" s="15">
        <v>201</v>
      </c>
      <c r="X1547" s="71"/>
      <c r="Y1547" s="71"/>
      <c r="Z1547" s="71"/>
      <c r="AA1547" s="71"/>
      <c r="AC1547" s="71"/>
      <c r="AD1547" s="15">
        <v>156.19999999999999</v>
      </c>
      <c r="AF1547" s="15">
        <v>159</v>
      </c>
      <c r="BD1547" s="15">
        <v>246.29</v>
      </c>
      <c r="BE1547" s="71"/>
      <c r="BF1547" s="71"/>
      <c r="BG1547" s="15">
        <v>105</v>
      </c>
      <c r="BH1547" s="15">
        <v>114.86</v>
      </c>
      <c r="BI1547" s="71"/>
      <c r="BM1547" s="15">
        <v>72.14</v>
      </c>
      <c r="BN1547" s="15">
        <v>70</v>
      </c>
      <c r="BO1547" s="15">
        <v>77.13</v>
      </c>
      <c r="BP1547" s="15">
        <v>163</v>
      </c>
      <c r="BQ1547" s="71"/>
      <c r="BR1547" s="15">
        <v>215</v>
      </c>
      <c r="BT1547" s="15">
        <v>201.61</v>
      </c>
      <c r="BW1547" s="15">
        <v>97.16</v>
      </c>
      <c r="BX1547" s="15">
        <v>111.2</v>
      </c>
      <c r="BY1547" s="15">
        <v>240</v>
      </c>
      <c r="BZ1547" s="15">
        <v>96</v>
      </c>
      <c r="CA1547" s="71"/>
      <c r="CD1547" s="71"/>
      <c r="CE1547" s="71"/>
      <c r="CF1547" s="71"/>
      <c r="CG1547" s="71"/>
      <c r="CH1547" s="15">
        <v>114</v>
      </c>
      <c r="CI1547" s="71"/>
      <c r="CJ1547" s="15">
        <v>73</v>
      </c>
      <c r="CM1547" s="15">
        <v>137</v>
      </c>
      <c r="CO1547" s="15">
        <v>91</v>
      </c>
      <c r="CQ1547" s="71"/>
      <c r="CR1547" s="71"/>
      <c r="CS1547" s="75"/>
      <c r="CT1547" s="75"/>
    </row>
    <row r="1548" spans="1:98">
      <c r="A1548" s="71">
        <v>44387</v>
      </c>
      <c r="B1548" s="16">
        <v>139.34</v>
      </c>
      <c r="C1548" s="16">
        <v>139.19999999999999</v>
      </c>
      <c r="D1548" s="71"/>
      <c r="G1548" s="71"/>
      <c r="I1548" s="16">
        <v>117.67</v>
      </c>
      <c r="K1548" s="16">
        <v>122.13</v>
      </c>
      <c r="L1548" s="71"/>
      <c r="M1548" s="71"/>
      <c r="N1548" s="15">
        <v>172.52</v>
      </c>
      <c r="O1548" s="15">
        <v>251</v>
      </c>
      <c r="P1548" s="15">
        <v>107.33</v>
      </c>
      <c r="Q1548" s="15">
        <v>69.13</v>
      </c>
      <c r="R1548" s="71"/>
      <c r="S1548" s="71"/>
      <c r="T1548" s="71"/>
      <c r="U1548" s="71"/>
      <c r="V1548" s="15">
        <v>224.04</v>
      </c>
      <c r="W1548" s="15">
        <v>202.2</v>
      </c>
      <c r="X1548" s="71"/>
      <c r="Y1548" s="71"/>
      <c r="Z1548" s="71"/>
      <c r="AA1548" s="71"/>
      <c r="AC1548" s="71"/>
      <c r="AF1548" s="15">
        <v>142</v>
      </c>
      <c r="BE1548" s="71"/>
      <c r="BF1548" s="71"/>
      <c r="BH1548" s="15">
        <v>115.95</v>
      </c>
      <c r="BI1548" s="71"/>
      <c r="BM1548" s="15">
        <v>70</v>
      </c>
      <c r="BO1548" s="15">
        <v>76.92</v>
      </c>
      <c r="BP1548" s="15">
        <v>164</v>
      </c>
      <c r="BQ1548" s="71"/>
      <c r="BS1548" s="15">
        <v>213</v>
      </c>
      <c r="BT1548" s="15">
        <v>203.2</v>
      </c>
      <c r="BX1548" s="15">
        <v>110</v>
      </c>
      <c r="BZ1548" s="15">
        <v>96</v>
      </c>
      <c r="CA1548" s="71"/>
      <c r="CD1548" s="71"/>
      <c r="CE1548" s="71"/>
      <c r="CF1548" s="71"/>
      <c r="CG1548" s="71"/>
      <c r="CI1548" s="71"/>
      <c r="CJ1548" s="15">
        <v>72</v>
      </c>
      <c r="CQ1548" s="71"/>
      <c r="CR1548" s="71"/>
      <c r="CS1548" s="75"/>
      <c r="CT1548" s="75"/>
    </row>
    <row r="1549" spans="1:98">
      <c r="A1549" s="71">
        <v>44394</v>
      </c>
      <c r="B1549" s="16">
        <v>140.69999999999999</v>
      </c>
      <c r="C1549" s="16">
        <v>141.04</v>
      </c>
      <c r="D1549" s="71"/>
      <c r="G1549" s="71"/>
      <c r="I1549" s="16">
        <v>123</v>
      </c>
      <c r="K1549" s="16">
        <v>122.7</v>
      </c>
      <c r="L1549" s="71"/>
      <c r="M1549" s="71"/>
      <c r="N1549" s="15">
        <v>170.8</v>
      </c>
      <c r="O1549" s="15">
        <v>252.57</v>
      </c>
      <c r="P1549" s="15">
        <v>105.88</v>
      </c>
      <c r="Q1549" s="15">
        <v>69.33</v>
      </c>
      <c r="R1549" s="71"/>
      <c r="S1549" s="71"/>
      <c r="T1549" s="71"/>
      <c r="U1549" s="71"/>
      <c r="V1549" s="15">
        <v>229.33</v>
      </c>
      <c r="W1549" s="15">
        <v>202.2</v>
      </c>
      <c r="X1549" s="71"/>
      <c r="Y1549" s="71"/>
      <c r="Z1549" s="71"/>
      <c r="AA1549" s="71"/>
      <c r="AC1549" s="71"/>
      <c r="BD1549" s="15">
        <v>253</v>
      </c>
      <c r="BE1549" s="71"/>
      <c r="BF1549" s="71"/>
      <c r="BG1549" s="15">
        <v>105</v>
      </c>
      <c r="BH1549" s="15">
        <v>113.98</v>
      </c>
      <c r="BI1549" s="71"/>
      <c r="BN1549" s="15">
        <v>72</v>
      </c>
      <c r="BO1549" s="15">
        <v>77.25</v>
      </c>
      <c r="BP1549" s="15">
        <v>165</v>
      </c>
      <c r="BQ1549" s="71"/>
      <c r="BR1549" s="15">
        <v>225</v>
      </c>
      <c r="BT1549" s="15">
        <v>201.41</v>
      </c>
      <c r="BW1549" s="15">
        <v>96</v>
      </c>
      <c r="BX1549" s="15">
        <v>110</v>
      </c>
      <c r="CA1549" s="71"/>
      <c r="CD1549" s="71"/>
      <c r="CE1549" s="71"/>
      <c r="CF1549" s="71"/>
      <c r="CG1549" s="71"/>
      <c r="CH1549" s="15">
        <v>113</v>
      </c>
      <c r="CI1549" s="71"/>
      <c r="CJ1549" s="15">
        <v>73</v>
      </c>
      <c r="CM1549" s="15">
        <v>134</v>
      </c>
      <c r="CQ1549" s="71"/>
      <c r="CR1549" s="71"/>
      <c r="CS1549" s="75"/>
      <c r="CT1549" s="75"/>
    </row>
    <row r="1550" spans="1:98">
      <c r="A1550" s="71">
        <v>44401</v>
      </c>
      <c r="B1550" s="16">
        <v>141.44</v>
      </c>
      <c r="C1550" s="16">
        <v>141.41999999999999</v>
      </c>
      <c r="D1550" s="71"/>
      <c r="G1550" s="71"/>
      <c r="I1550" s="16">
        <v>123</v>
      </c>
      <c r="K1550" s="16">
        <v>125</v>
      </c>
      <c r="L1550" s="71"/>
      <c r="M1550" s="71"/>
      <c r="N1550" s="15">
        <v>170.8</v>
      </c>
      <c r="O1550" s="15">
        <v>255</v>
      </c>
      <c r="P1550" s="15">
        <v>106</v>
      </c>
      <c r="Q1550" s="15">
        <v>69</v>
      </c>
      <c r="R1550" s="71"/>
      <c r="S1550" s="71"/>
      <c r="T1550" s="71"/>
      <c r="U1550" s="71"/>
      <c r="V1550" s="15">
        <v>231.6</v>
      </c>
      <c r="X1550" s="71"/>
      <c r="Y1550" s="71"/>
      <c r="Z1550" s="71"/>
      <c r="AA1550" s="71"/>
      <c r="AC1550" s="71"/>
      <c r="BE1550" s="71"/>
      <c r="BF1550" s="71"/>
      <c r="BG1550" s="15">
        <v>105</v>
      </c>
      <c r="BH1550" s="15">
        <v>115</v>
      </c>
      <c r="BI1550" s="71"/>
      <c r="BO1550" s="15">
        <v>74.98</v>
      </c>
      <c r="BP1550" s="15">
        <v>170</v>
      </c>
      <c r="BQ1550" s="71"/>
      <c r="BT1550" s="15">
        <v>202.33</v>
      </c>
      <c r="BX1550" s="15">
        <v>106.81</v>
      </c>
      <c r="BZ1550" s="15">
        <v>96</v>
      </c>
      <c r="CA1550" s="71"/>
      <c r="CD1550" s="71"/>
      <c r="CE1550" s="71"/>
      <c r="CF1550" s="71"/>
      <c r="CG1550" s="71"/>
      <c r="CH1550" s="15">
        <v>113.4</v>
      </c>
      <c r="CI1550" s="71"/>
      <c r="CM1550" s="15">
        <v>139</v>
      </c>
      <c r="CN1550" s="15">
        <v>110</v>
      </c>
      <c r="CQ1550" s="71"/>
      <c r="CR1550" s="71"/>
      <c r="CS1550" s="75"/>
      <c r="CT1550" s="75"/>
    </row>
    <row r="1551" spans="1:98">
      <c r="A1551" s="71">
        <v>44408</v>
      </c>
      <c r="B1551" s="16">
        <v>141.44</v>
      </c>
      <c r="C1551" s="16">
        <v>141.41999999999999</v>
      </c>
      <c r="D1551" s="71"/>
      <c r="G1551" s="71"/>
      <c r="I1551" s="16">
        <v>130</v>
      </c>
      <c r="K1551" s="16">
        <v>127.39</v>
      </c>
      <c r="L1551" s="71"/>
      <c r="M1551" s="71"/>
      <c r="N1551" s="15">
        <v>170.8</v>
      </c>
      <c r="O1551" s="15">
        <v>269.17</v>
      </c>
      <c r="P1551" s="15">
        <v>106</v>
      </c>
      <c r="Q1551" s="15">
        <v>67.33</v>
      </c>
      <c r="R1551" s="71"/>
      <c r="S1551" s="71"/>
      <c r="T1551" s="71"/>
      <c r="U1551" s="71"/>
      <c r="V1551" s="15">
        <v>240.33</v>
      </c>
      <c r="W1551" s="15">
        <v>203.43</v>
      </c>
      <c r="X1551" s="71"/>
      <c r="Y1551" s="71"/>
      <c r="Z1551" s="71"/>
      <c r="AA1551" s="71"/>
      <c r="AC1551" s="71"/>
      <c r="AD1551" s="15">
        <v>165</v>
      </c>
      <c r="AE1551" s="15">
        <v>131</v>
      </c>
      <c r="AF1551" s="15">
        <v>159</v>
      </c>
      <c r="BE1551" s="71"/>
      <c r="BF1551" s="71"/>
      <c r="BG1551" s="15">
        <v>105</v>
      </c>
      <c r="BH1551" s="15">
        <v>114.82</v>
      </c>
      <c r="BI1551" s="71"/>
      <c r="BN1551" s="15">
        <v>72</v>
      </c>
      <c r="BO1551" s="15">
        <v>77</v>
      </c>
      <c r="BP1551" s="15">
        <v>170</v>
      </c>
      <c r="BQ1551" s="71"/>
      <c r="BS1551" s="15">
        <v>202</v>
      </c>
      <c r="BT1551" s="15">
        <v>202</v>
      </c>
      <c r="BV1551" s="15">
        <v>119</v>
      </c>
      <c r="BW1551" s="15">
        <v>102</v>
      </c>
      <c r="BX1551" s="15">
        <v>110</v>
      </c>
      <c r="BZ1551" s="15">
        <v>96</v>
      </c>
      <c r="CA1551" s="71"/>
      <c r="CD1551" s="71"/>
      <c r="CE1551" s="71"/>
      <c r="CF1551" s="71"/>
      <c r="CG1551" s="71"/>
      <c r="CI1551" s="71"/>
      <c r="CJ1551" s="15">
        <v>69</v>
      </c>
      <c r="CO1551" s="15">
        <v>97</v>
      </c>
      <c r="CP1551" s="15">
        <v>204.14</v>
      </c>
      <c r="CQ1551" s="71"/>
      <c r="CR1551" s="71"/>
      <c r="CS1551" s="75"/>
      <c r="CT1551" s="75"/>
    </row>
    <row r="1552" spans="1:98">
      <c r="A1552" s="71">
        <v>44415</v>
      </c>
      <c r="B1552" s="16">
        <v>145.80000000000001</v>
      </c>
      <c r="C1552" s="16">
        <v>145.80000000000001</v>
      </c>
      <c r="D1552" s="71"/>
      <c r="G1552" s="71"/>
      <c r="I1552" s="16">
        <v>129.33000000000001</v>
      </c>
      <c r="K1552" s="16">
        <v>128.24</v>
      </c>
      <c r="L1552" s="71"/>
      <c r="M1552" s="71"/>
      <c r="N1552" s="15">
        <v>171</v>
      </c>
      <c r="O1552" s="15">
        <v>274</v>
      </c>
      <c r="P1552" s="15">
        <v>106</v>
      </c>
      <c r="Q1552" s="15">
        <v>65.709999999999994</v>
      </c>
      <c r="R1552" s="71"/>
      <c r="S1552" s="71"/>
      <c r="T1552" s="71"/>
      <c r="U1552" s="71"/>
      <c r="V1552" s="15">
        <v>243</v>
      </c>
      <c r="W1552" s="15">
        <v>202</v>
      </c>
      <c r="X1552" s="71"/>
      <c r="Y1552" s="71"/>
      <c r="Z1552" s="71"/>
      <c r="AA1552" s="71"/>
      <c r="AC1552" s="71"/>
      <c r="AD1552" s="15">
        <v>167</v>
      </c>
      <c r="AF1552" s="15">
        <v>150</v>
      </c>
      <c r="BD1552" s="15">
        <v>273</v>
      </c>
      <c r="BE1552" s="71"/>
      <c r="BF1552" s="71"/>
      <c r="BG1552" s="15">
        <v>105.41</v>
      </c>
      <c r="BH1552" s="15">
        <v>115.11</v>
      </c>
      <c r="BI1552" s="71"/>
      <c r="BM1552" s="15">
        <v>65.36</v>
      </c>
      <c r="BN1552" s="15">
        <v>71.09</v>
      </c>
      <c r="BO1552" s="15">
        <v>76.680000000000007</v>
      </c>
      <c r="BP1552" s="15">
        <v>173</v>
      </c>
      <c r="BQ1552" s="71"/>
      <c r="BR1552" s="15">
        <v>235.23</v>
      </c>
      <c r="BT1552" s="15">
        <v>202</v>
      </c>
      <c r="BW1552" s="15">
        <v>96</v>
      </c>
      <c r="BX1552" s="15">
        <v>108.11</v>
      </c>
      <c r="BY1552" s="15">
        <v>215</v>
      </c>
      <c r="BZ1552" s="15">
        <v>96.08</v>
      </c>
      <c r="CA1552" s="71"/>
      <c r="CD1552" s="71"/>
      <c r="CE1552" s="71"/>
      <c r="CF1552" s="71"/>
      <c r="CG1552" s="71"/>
      <c r="CI1552" s="71"/>
      <c r="CQ1552" s="71"/>
      <c r="CR1552" s="71"/>
      <c r="CS1552" s="75"/>
      <c r="CT1552" s="75"/>
    </row>
    <row r="1553" spans="1:98">
      <c r="A1553" s="71">
        <v>44422</v>
      </c>
      <c r="C1553" s="16">
        <v>146.19999999999999</v>
      </c>
      <c r="D1553" s="71"/>
      <c r="G1553" s="71"/>
      <c r="K1553" s="16">
        <v>126.45</v>
      </c>
      <c r="L1553" s="71"/>
      <c r="M1553" s="71"/>
      <c r="N1553" s="15">
        <v>169.11</v>
      </c>
      <c r="O1553" s="15">
        <v>288.93</v>
      </c>
      <c r="P1553" s="15">
        <v>106.2</v>
      </c>
      <c r="Q1553" s="15">
        <v>65.5</v>
      </c>
      <c r="R1553" s="71"/>
      <c r="S1553" s="71"/>
      <c r="T1553" s="71"/>
      <c r="U1553" s="71"/>
      <c r="V1553" s="15">
        <v>249.2</v>
      </c>
      <c r="W1553" s="15">
        <v>202.33</v>
      </c>
      <c r="X1553" s="71"/>
      <c r="Y1553" s="71"/>
      <c r="Z1553" s="71"/>
      <c r="AA1553" s="71"/>
      <c r="AC1553" s="71"/>
      <c r="BD1553" s="15">
        <v>267</v>
      </c>
      <c r="BE1553" s="71"/>
      <c r="BF1553" s="71"/>
      <c r="BG1553" s="15">
        <v>105</v>
      </c>
      <c r="BH1553" s="15">
        <v>114.74</v>
      </c>
      <c r="BI1553" s="71"/>
      <c r="BN1553" s="15">
        <v>72</v>
      </c>
      <c r="BO1553" s="15">
        <v>77.52</v>
      </c>
      <c r="BQ1553" s="71"/>
      <c r="BS1553" s="15">
        <v>227.14</v>
      </c>
      <c r="BT1553" s="15">
        <v>201.56</v>
      </c>
      <c r="BV1553" s="15">
        <v>116.82</v>
      </c>
      <c r="BW1553" s="15">
        <v>96</v>
      </c>
      <c r="BX1553" s="15">
        <v>109.65</v>
      </c>
      <c r="BZ1553" s="15">
        <v>98.89</v>
      </c>
      <c r="CA1553" s="71"/>
      <c r="CD1553" s="71"/>
      <c r="CE1553" s="71"/>
      <c r="CF1553" s="71"/>
      <c r="CG1553" s="71"/>
      <c r="CH1553" s="15">
        <v>108.5</v>
      </c>
      <c r="CI1553" s="71"/>
      <c r="CJ1553" s="15">
        <v>56.6</v>
      </c>
      <c r="CQ1553" s="71"/>
      <c r="CR1553" s="71"/>
      <c r="CS1553" s="75"/>
      <c r="CT1553" s="75"/>
    </row>
    <row r="1554" spans="1:98">
      <c r="A1554" s="71">
        <v>44429</v>
      </c>
      <c r="C1554" s="16">
        <v>146.19999999999999</v>
      </c>
      <c r="D1554" s="71"/>
      <c r="G1554" s="71"/>
      <c r="K1554" s="16">
        <v>123</v>
      </c>
      <c r="L1554" s="71"/>
      <c r="M1554" s="71"/>
      <c r="N1554" s="15">
        <v>174.27</v>
      </c>
      <c r="O1554" s="15">
        <v>295</v>
      </c>
      <c r="P1554" s="15">
        <v>105.5</v>
      </c>
      <c r="Q1554" s="15">
        <v>61.45</v>
      </c>
      <c r="R1554" s="71"/>
      <c r="S1554" s="71"/>
      <c r="T1554" s="71"/>
      <c r="U1554" s="71"/>
      <c r="V1554" s="15">
        <v>250</v>
      </c>
      <c r="W1554" s="15">
        <v>205.06</v>
      </c>
      <c r="X1554" s="71"/>
      <c r="Y1554" s="71"/>
      <c r="Z1554" s="71"/>
      <c r="AA1554" s="71"/>
      <c r="AC1554" s="71"/>
      <c r="AD1554" s="15">
        <v>168</v>
      </c>
      <c r="BE1554" s="71"/>
      <c r="BF1554" s="71"/>
      <c r="BG1554" s="15">
        <v>105</v>
      </c>
      <c r="BH1554" s="15">
        <v>114</v>
      </c>
      <c r="BI1554" s="71"/>
      <c r="BN1554" s="15">
        <v>72</v>
      </c>
      <c r="BO1554" s="15">
        <v>80.28</v>
      </c>
      <c r="BQ1554" s="71"/>
      <c r="BW1554" s="15">
        <v>96</v>
      </c>
      <c r="BX1554" s="15">
        <v>110</v>
      </c>
      <c r="CA1554" s="71"/>
      <c r="CD1554" s="71"/>
      <c r="CE1554" s="71"/>
      <c r="CF1554" s="71"/>
      <c r="CG1554" s="71"/>
      <c r="CH1554" s="15">
        <v>109</v>
      </c>
      <c r="CI1554" s="71"/>
      <c r="CQ1554" s="71"/>
      <c r="CR1554" s="71"/>
      <c r="CS1554" s="75"/>
      <c r="CT1554" s="75"/>
    </row>
    <row r="1555" spans="1:98">
      <c r="A1555" s="71">
        <v>44436</v>
      </c>
      <c r="C1555" s="16">
        <v>147.4</v>
      </c>
      <c r="D1555" s="71"/>
      <c r="G1555" s="71"/>
      <c r="K1555" s="16">
        <v>129.65</v>
      </c>
      <c r="L1555" s="71"/>
      <c r="M1555" s="71"/>
      <c r="N1555" s="15">
        <v>174.27</v>
      </c>
      <c r="O1555" s="15">
        <v>304.60000000000002</v>
      </c>
      <c r="P1555" s="15">
        <v>105</v>
      </c>
      <c r="Q1555" s="15">
        <v>59.83</v>
      </c>
      <c r="R1555" s="71"/>
      <c r="S1555" s="71"/>
      <c r="T1555" s="71"/>
      <c r="U1555" s="71"/>
      <c r="V1555" s="15">
        <v>255</v>
      </c>
      <c r="W1555" s="15">
        <v>202.91</v>
      </c>
      <c r="X1555" s="71"/>
      <c r="Y1555" s="71"/>
      <c r="Z1555" s="71"/>
      <c r="AA1555" s="71"/>
      <c r="AC1555" s="71"/>
      <c r="AE1555" s="15">
        <v>145</v>
      </c>
      <c r="AF1555" s="15">
        <v>165.94</v>
      </c>
      <c r="BD1555" s="15">
        <v>287</v>
      </c>
      <c r="BE1555" s="71"/>
      <c r="BF1555" s="71"/>
      <c r="BG1555" s="15">
        <v>101.22</v>
      </c>
      <c r="BH1555" s="15">
        <v>113.24</v>
      </c>
      <c r="BI1555" s="71"/>
      <c r="BN1555" s="15">
        <v>70</v>
      </c>
      <c r="BO1555" s="15">
        <v>82.59</v>
      </c>
      <c r="BP1555" s="15">
        <v>180</v>
      </c>
      <c r="BQ1555" s="71"/>
      <c r="BR1555" s="15">
        <v>252</v>
      </c>
      <c r="BT1555" s="15">
        <v>201.77</v>
      </c>
      <c r="BW1555" s="15">
        <v>94.53</v>
      </c>
      <c r="BX1555" s="15">
        <v>108.59</v>
      </c>
      <c r="BY1555" s="15">
        <v>210</v>
      </c>
      <c r="BZ1555" s="15">
        <v>99</v>
      </c>
      <c r="CA1555" s="71"/>
      <c r="CD1555" s="71"/>
      <c r="CE1555" s="71"/>
      <c r="CF1555" s="71"/>
      <c r="CG1555" s="71"/>
      <c r="CI1555" s="71"/>
      <c r="CO1555" s="15">
        <v>95</v>
      </c>
      <c r="CQ1555" s="71"/>
      <c r="CR1555" s="71"/>
      <c r="CS1555" s="75"/>
      <c r="CT1555" s="75"/>
    </row>
    <row r="1556" spans="1:98">
      <c r="A1556" s="71">
        <v>44443</v>
      </c>
      <c r="C1556" s="16">
        <v>149</v>
      </c>
      <c r="D1556" s="71"/>
      <c r="G1556" s="71"/>
      <c r="K1556" s="16">
        <v>128</v>
      </c>
      <c r="L1556" s="71"/>
      <c r="M1556" s="71"/>
      <c r="N1556" s="15">
        <v>174.27</v>
      </c>
      <c r="O1556" s="15">
        <v>313.60000000000002</v>
      </c>
      <c r="P1556" s="15">
        <v>106</v>
      </c>
      <c r="Q1556" s="15">
        <v>56.53</v>
      </c>
      <c r="R1556" s="71"/>
      <c r="S1556" s="71"/>
      <c r="T1556" s="71"/>
      <c r="U1556" s="71"/>
      <c r="V1556" s="15">
        <v>256.33</v>
      </c>
      <c r="W1556" s="15">
        <v>203.05</v>
      </c>
      <c r="X1556" s="71"/>
      <c r="Y1556" s="71"/>
      <c r="Z1556" s="71"/>
      <c r="AA1556" s="71"/>
      <c r="AC1556" s="71"/>
      <c r="AD1556" s="15">
        <v>165.79</v>
      </c>
      <c r="BE1556" s="71"/>
      <c r="BF1556" s="71"/>
      <c r="BG1556" s="15">
        <v>107</v>
      </c>
      <c r="BH1556" s="15">
        <v>113.62</v>
      </c>
      <c r="BI1556" s="71"/>
      <c r="BM1556" s="15">
        <v>56</v>
      </c>
      <c r="BN1556" s="15">
        <v>69.69</v>
      </c>
      <c r="BO1556" s="15">
        <v>83.65</v>
      </c>
      <c r="BQ1556" s="71"/>
      <c r="BT1556" s="15">
        <v>201.24</v>
      </c>
      <c r="BW1556" s="15">
        <v>95</v>
      </c>
      <c r="BX1556" s="15">
        <v>106.68</v>
      </c>
      <c r="BY1556" s="15">
        <v>240</v>
      </c>
      <c r="BZ1556" s="15">
        <v>96</v>
      </c>
      <c r="CA1556" s="71"/>
      <c r="CD1556" s="71"/>
      <c r="CE1556" s="71"/>
      <c r="CF1556" s="71"/>
      <c r="CG1556" s="71"/>
      <c r="CH1556" s="15">
        <v>115</v>
      </c>
      <c r="CI1556" s="71"/>
      <c r="CJ1556" s="15">
        <v>49</v>
      </c>
      <c r="CM1556" s="15">
        <v>130.5</v>
      </c>
      <c r="CQ1556" s="71"/>
      <c r="CR1556" s="71"/>
      <c r="CS1556" s="75"/>
      <c r="CT1556" s="75"/>
    </row>
    <row r="1557" spans="1:98">
      <c r="A1557" s="71">
        <v>44450</v>
      </c>
      <c r="C1557" s="16">
        <v>149</v>
      </c>
      <c r="D1557" s="71"/>
      <c r="G1557" s="71"/>
      <c r="K1557" s="16">
        <v>129.5</v>
      </c>
      <c r="L1557" s="71"/>
      <c r="M1557" s="71"/>
      <c r="N1557" s="15">
        <v>174.27</v>
      </c>
      <c r="O1557" s="15">
        <v>320.18</v>
      </c>
      <c r="P1557" s="15">
        <v>106</v>
      </c>
      <c r="Q1557" s="15">
        <v>56.57</v>
      </c>
      <c r="R1557" s="71"/>
      <c r="S1557" s="71"/>
      <c r="T1557" s="71"/>
      <c r="U1557" s="71"/>
      <c r="V1557" s="15">
        <v>257</v>
      </c>
      <c r="W1557" s="15">
        <v>202</v>
      </c>
      <c r="X1557" s="71"/>
      <c r="Y1557" s="71"/>
      <c r="Z1557" s="71"/>
      <c r="AA1557" s="71"/>
      <c r="AC1557" s="71"/>
      <c r="AD1557" s="15">
        <v>170</v>
      </c>
      <c r="AF1557" s="15">
        <v>155</v>
      </c>
      <c r="BD1557" s="15">
        <v>299.08999999999997</v>
      </c>
      <c r="BE1557" s="71"/>
      <c r="BF1557" s="71"/>
      <c r="BG1557" s="15">
        <v>106</v>
      </c>
      <c r="BH1557" s="15">
        <v>114.63</v>
      </c>
      <c r="BI1557" s="71"/>
      <c r="BN1557" s="15">
        <v>72</v>
      </c>
      <c r="BO1557" s="15">
        <v>83.62</v>
      </c>
      <c r="BQ1557" s="71"/>
      <c r="BR1557" s="15">
        <v>254.17</v>
      </c>
      <c r="BS1557" s="15">
        <v>230</v>
      </c>
      <c r="BT1557" s="15">
        <v>200.29</v>
      </c>
      <c r="BW1557" s="15">
        <v>96</v>
      </c>
      <c r="BX1557" s="15">
        <v>108.5</v>
      </c>
      <c r="BY1557" s="15">
        <v>210</v>
      </c>
      <c r="BZ1557" s="15">
        <v>96</v>
      </c>
      <c r="CA1557" s="71"/>
      <c r="CD1557" s="71"/>
      <c r="CE1557" s="71"/>
      <c r="CF1557" s="71"/>
      <c r="CG1557" s="71"/>
      <c r="CI1557" s="71"/>
      <c r="CP1557" s="15">
        <v>200</v>
      </c>
      <c r="CQ1557" s="71"/>
      <c r="CR1557" s="71"/>
      <c r="CS1557" s="75"/>
      <c r="CT1557" s="75"/>
    </row>
    <row r="1558" spans="1:98">
      <c r="A1558" s="71">
        <v>44457</v>
      </c>
      <c r="C1558" s="16">
        <v>150</v>
      </c>
      <c r="D1558" s="71"/>
      <c r="G1558" s="71"/>
      <c r="I1558" s="16">
        <v>144.29</v>
      </c>
      <c r="K1558" s="16">
        <v>140.12</v>
      </c>
      <c r="L1558" s="71"/>
      <c r="M1558" s="71"/>
      <c r="N1558" s="15">
        <v>170.11</v>
      </c>
      <c r="O1558" s="15">
        <v>315.89</v>
      </c>
      <c r="P1558" s="15">
        <v>106</v>
      </c>
      <c r="Q1558" s="15">
        <v>56.5</v>
      </c>
      <c r="R1558" s="71"/>
      <c r="S1558" s="71"/>
      <c r="T1558" s="71"/>
      <c r="U1558" s="71"/>
      <c r="V1558" s="15">
        <v>260</v>
      </c>
      <c r="W1558" s="15">
        <v>202</v>
      </c>
      <c r="X1558" s="71"/>
      <c r="Y1558" s="71"/>
      <c r="Z1558" s="71"/>
      <c r="AA1558" s="71"/>
      <c r="AC1558" s="71"/>
      <c r="AD1558" s="15">
        <v>170</v>
      </c>
      <c r="AF1558" s="15">
        <v>155</v>
      </c>
      <c r="BE1558" s="71"/>
      <c r="BF1558" s="71"/>
      <c r="BG1558" s="15">
        <v>106</v>
      </c>
      <c r="BH1558" s="15">
        <v>114</v>
      </c>
      <c r="BI1558" s="71"/>
      <c r="BN1558" s="15">
        <v>69.77</v>
      </c>
      <c r="BO1558" s="15">
        <v>83.26</v>
      </c>
      <c r="BQ1558" s="71"/>
      <c r="BR1558" s="15">
        <v>237</v>
      </c>
      <c r="BS1558" s="15">
        <v>235</v>
      </c>
      <c r="BT1558" s="15">
        <v>204.86</v>
      </c>
      <c r="BW1558" s="15">
        <v>96</v>
      </c>
      <c r="BX1558" s="15">
        <v>105.93</v>
      </c>
      <c r="BZ1558" s="15">
        <v>96</v>
      </c>
      <c r="CA1558" s="71"/>
      <c r="CD1558" s="71"/>
      <c r="CE1558" s="71"/>
      <c r="CF1558" s="71"/>
      <c r="CG1558" s="71"/>
      <c r="CI1558" s="71"/>
      <c r="CM1558" s="15">
        <v>127</v>
      </c>
      <c r="CN1558" s="15">
        <v>101</v>
      </c>
      <c r="CP1558" s="15">
        <v>200</v>
      </c>
      <c r="CQ1558" s="71"/>
      <c r="CR1558" s="71"/>
      <c r="CS1558" s="75"/>
      <c r="CT1558" s="75"/>
    </row>
    <row r="1559" spans="1:98">
      <c r="A1559" s="71">
        <v>44464</v>
      </c>
      <c r="C1559" s="16">
        <v>150</v>
      </c>
      <c r="D1559" s="71"/>
      <c r="G1559" s="71"/>
      <c r="I1559" s="16">
        <v>139</v>
      </c>
      <c r="K1559" s="16">
        <v>129.5</v>
      </c>
      <c r="L1559" s="71"/>
      <c r="M1559" s="71"/>
      <c r="N1559" s="15">
        <v>170.11</v>
      </c>
      <c r="O1559" s="15">
        <v>325</v>
      </c>
      <c r="P1559" s="15">
        <v>105.65</v>
      </c>
      <c r="Q1559" s="15">
        <v>54.5</v>
      </c>
      <c r="R1559" s="71"/>
      <c r="S1559" s="71"/>
      <c r="T1559" s="71"/>
      <c r="U1559" s="71"/>
      <c r="V1559" s="15">
        <v>275</v>
      </c>
      <c r="W1559" s="15">
        <v>201.9</v>
      </c>
      <c r="X1559" s="71"/>
      <c r="Y1559" s="71"/>
      <c r="Z1559" s="71"/>
      <c r="AA1559" s="71"/>
      <c r="AC1559" s="71"/>
      <c r="BD1559" s="15">
        <v>325</v>
      </c>
      <c r="BE1559" s="71"/>
      <c r="BF1559" s="71"/>
      <c r="BG1559" s="15">
        <v>105.17</v>
      </c>
      <c r="BH1559" s="15">
        <v>114.83</v>
      </c>
      <c r="BI1559" s="71"/>
      <c r="BN1559" s="15">
        <v>72</v>
      </c>
      <c r="BO1559" s="15">
        <v>85.85</v>
      </c>
      <c r="BP1559" s="15">
        <v>185</v>
      </c>
      <c r="BQ1559" s="71"/>
      <c r="BR1559" s="15">
        <v>275</v>
      </c>
      <c r="BT1559" s="15">
        <v>200</v>
      </c>
      <c r="BW1559" s="15">
        <v>98</v>
      </c>
      <c r="BX1559" s="15">
        <v>97.98</v>
      </c>
      <c r="BZ1559" s="15">
        <v>96.53</v>
      </c>
      <c r="CA1559" s="71"/>
      <c r="CD1559" s="71"/>
      <c r="CE1559" s="71"/>
      <c r="CF1559" s="71"/>
      <c r="CG1559" s="71"/>
      <c r="CH1559" s="15">
        <v>115</v>
      </c>
      <c r="CI1559" s="71"/>
      <c r="CJ1559" s="15">
        <v>45</v>
      </c>
      <c r="CQ1559" s="71"/>
      <c r="CR1559" s="71"/>
      <c r="CS1559" s="75"/>
      <c r="CT1559" s="75"/>
    </row>
    <row r="1560" spans="1:98">
      <c r="A1560" s="71">
        <v>44471</v>
      </c>
      <c r="C1560" s="16">
        <v>151.19999999999999</v>
      </c>
      <c r="D1560" s="71"/>
      <c r="G1560" s="71"/>
      <c r="I1560" s="16">
        <v>133</v>
      </c>
      <c r="K1560" s="16">
        <v>132.4</v>
      </c>
      <c r="L1560" s="71"/>
      <c r="M1560" s="71"/>
      <c r="N1560" s="15">
        <v>171</v>
      </c>
      <c r="O1560" s="15">
        <v>325</v>
      </c>
      <c r="P1560" s="15">
        <v>106.57</v>
      </c>
      <c r="Q1560" s="15">
        <v>51.61</v>
      </c>
      <c r="R1560" s="71"/>
      <c r="S1560" s="71"/>
      <c r="T1560" s="71"/>
      <c r="U1560" s="71"/>
      <c r="V1560" s="15">
        <v>281.91000000000003</v>
      </c>
      <c r="W1560" s="15">
        <v>202</v>
      </c>
      <c r="X1560" s="71"/>
      <c r="Y1560" s="71"/>
      <c r="Z1560" s="71"/>
      <c r="AA1560" s="71"/>
      <c r="AC1560" s="71"/>
      <c r="AF1560" s="15">
        <v>160</v>
      </c>
      <c r="BD1560" s="15">
        <v>319.76</v>
      </c>
      <c r="BE1560" s="71"/>
      <c r="BF1560" s="71"/>
      <c r="BG1560" s="15">
        <v>106.67</v>
      </c>
      <c r="BH1560" s="15">
        <v>116.8</v>
      </c>
      <c r="BI1560" s="71"/>
      <c r="BN1560" s="15">
        <v>73.709999999999994</v>
      </c>
      <c r="BO1560" s="15">
        <v>87.8</v>
      </c>
      <c r="BP1560" s="15">
        <v>186</v>
      </c>
      <c r="BQ1560" s="71"/>
      <c r="BR1560" s="15">
        <v>273.18799999999999</v>
      </c>
      <c r="BT1560" s="15">
        <v>212</v>
      </c>
      <c r="BW1560" s="15">
        <v>96</v>
      </c>
      <c r="BX1560" s="15">
        <v>98.33</v>
      </c>
      <c r="BZ1560" s="15">
        <v>97.47</v>
      </c>
      <c r="CA1560" s="71"/>
      <c r="CD1560" s="71"/>
      <c r="CE1560" s="71"/>
      <c r="CF1560" s="71"/>
      <c r="CG1560" s="71"/>
      <c r="CI1560" s="71"/>
      <c r="CJ1560" s="15">
        <v>45</v>
      </c>
      <c r="CM1560" s="15">
        <v>144</v>
      </c>
      <c r="CN1560" s="15">
        <v>89</v>
      </c>
      <c r="CQ1560" s="71"/>
      <c r="CR1560" s="71"/>
      <c r="CS1560" s="75"/>
      <c r="CT1560" s="75"/>
    </row>
    <row r="1561" spans="1:98">
      <c r="A1561" s="71">
        <v>44478</v>
      </c>
      <c r="C1561" s="16">
        <v>152.19999999999999</v>
      </c>
      <c r="D1561" s="71"/>
      <c r="G1561" s="71"/>
      <c r="I1561" s="16">
        <v>129.69999999999999</v>
      </c>
      <c r="K1561" s="16">
        <v>133.80000000000001</v>
      </c>
      <c r="L1561" s="71"/>
      <c r="M1561" s="71"/>
      <c r="O1561" s="15">
        <v>330</v>
      </c>
      <c r="P1561" s="15">
        <v>106</v>
      </c>
      <c r="Q1561" s="15">
        <v>51.77</v>
      </c>
      <c r="R1561" s="71"/>
      <c r="S1561" s="71"/>
      <c r="T1561" s="71"/>
      <c r="U1561" s="71"/>
      <c r="V1561" s="15">
        <v>289.69</v>
      </c>
      <c r="W1561" s="15">
        <v>202</v>
      </c>
      <c r="X1561" s="71"/>
      <c r="Y1561" s="71"/>
      <c r="Z1561" s="71"/>
      <c r="AA1561" s="71"/>
      <c r="AC1561" s="71"/>
      <c r="AD1561" s="15">
        <v>181</v>
      </c>
      <c r="BD1561" s="15">
        <v>327</v>
      </c>
      <c r="BE1561" s="71"/>
      <c r="BF1561" s="71"/>
      <c r="BG1561" s="15">
        <v>106</v>
      </c>
      <c r="BH1561" s="15">
        <v>117.23</v>
      </c>
      <c r="BI1561" s="71"/>
      <c r="BO1561" s="15">
        <v>88.79</v>
      </c>
      <c r="BP1561" s="15">
        <v>186</v>
      </c>
      <c r="BQ1561" s="71"/>
      <c r="BR1561" s="15">
        <v>272.14</v>
      </c>
      <c r="BT1561" s="15">
        <v>201.78</v>
      </c>
      <c r="BV1561" s="15">
        <v>115</v>
      </c>
      <c r="BW1561" s="15">
        <v>96</v>
      </c>
      <c r="BX1561" s="15">
        <v>99</v>
      </c>
      <c r="BZ1561" s="15">
        <v>104.67</v>
      </c>
      <c r="CA1561" s="71"/>
      <c r="CD1561" s="71"/>
      <c r="CE1561" s="71"/>
      <c r="CF1561" s="71"/>
      <c r="CG1561" s="71"/>
      <c r="CI1561" s="71"/>
      <c r="CQ1561" s="71"/>
      <c r="CR1561" s="71"/>
      <c r="CS1561" s="75"/>
      <c r="CT1561" s="75"/>
    </row>
    <row r="1562" spans="1:98">
      <c r="A1562" s="71">
        <v>44485</v>
      </c>
      <c r="C1562" s="16">
        <v>152.19999999999999</v>
      </c>
      <c r="D1562" s="71"/>
      <c r="G1562" s="71"/>
      <c r="I1562" s="16">
        <v>135</v>
      </c>
      <c r="K1562" s="16">
        <v>135</v>
      </c>
      <c r="L1562" s="71"/>
      <c r="M1562" s="71"/>
      <c r="O1562" s="15">
        <v>345.25</v>
      </c>
      <c r="Q1562" s="15">
        <v>53</v>
      </c>
      <c r="R1562" s="71"/>
      <c r="S1562" s="71"/>
      <c r="T1562" s="71"/>
      <c r="U1562" s="71"/>
      <c r="V1562" s="15">
        <v>293.11</v>
      </c>
      <c r="W1562" s="15">
        <v>202</v>
      </c>
      <c r="X1562" s="71"/>
      <c r="Y1562" s="71"/>
      <c r="Z1562" s="71"/>
      <c r="AA1562" s="71"/>
      <c r="AC1562" s="71"/>
      <c r="BE1562" s="71"/>
      <c r="BF1562" s="71"/>
      <c r="BH1562" s="15">
        <v>117.03</v>
      </c>
      <c r="BI1562" s="71"/>
      <c r="BO1562" s="15">
        <v>90.77</v>
      </c>
      <c r="BQ1562" s="71"/>
      <c r="BT1562" s="15">
        <v>201</v>
      </c>
      <c r="BX1562" s="15">
        <v>95.09</v>
      </c>
      <c r="CA1562" s="71"/>
      <c r="CD1562" s="71"/>
      <c r="CE1562" s="71"/>
      <c r="CF1562" s="71"/>
      <c r="CG1562" s="71"/>
      <c r="CI1562" s="71"/>
      <c r="CJ1562" s="15">
        <v>46</v>
      </c>
      <c r="CM1562" s="15">
        <v>126</v>
      </c>
      <c r="CP1562" s="15">
        <v>201</v>
      </c>
      <c r="CQ1562" s="71"/>
      <c r="CR1562" s="71"/>
      <c r="CS1562" s="75"/>
      <c r="CT1562" s="75"/>
    </row>
    <row r="1563" spans="1:98">
      <c r="A1563" s="71">
        <v>44492</v>
      </c>
      <c r="C1563" s="16">
        <v>152.19999999999999</v>
      </c>
      <c r="D1563" s="71"/>
      <c r="G1563" s="71"/>
      <c r="I1563" s="16">
        <v>141.31</v>
      </c>
      <c r="K1563" s="16">
        <v>137.57</v>
      </c>
      <c r="L1563" s="71"/>
      <c r="M1563" s="71"/>
      <c r="O1563" s="15">
        <v>343.75</v>
      </c>
      <c r="P1563" s="15">
        <v>106</v>
      </c>
      <c r="Q1563" s="15">
        <v>50.99</v>
      </c>
      <c r="R1563" s="71"/>
      <c r="S1563" s="71"/>
      <c r="T1563" s="71"/>
      <c r="U1563" s="71"/>
      <c r="V1563" s="15">
        <v>296.75</v>
      </c>
      <c r="W1563" s="15">
        <v>200.33</v>
      </c>
      <c r="X1563" s="71"/>
      <c r="Y1563" s="71"/>
      <c r="Z1563" s="71"/>
      <c r="AA1563" s="71"/>
      <c r="AC1563" s="71"/>
      <c r="AF1563" s="15">
        <v>155</v>
      </c>
      <c r="BE1563" s="71"/>
      <c r="BF1563" s="71"/>
      <c r="BG1563" s="15">
        <v>107.82</v>
      </c>
      <c r="BH1563" s="15">
        <v>117.93</v>
      </c>
      <c r="BI1563" s="71"/>
      <c r="BN1563" s="15">
        <v>79.45</v>
      </c>
      <c r="BO1563" s="15">
        <v>91.7</v>
      </c>
      <c r="BP1563" s="15">
        <v>201.25</v>
      </c>
      <c r="BQ1563" s="71"/>
      <c r="BT1563" s="15">
        <v>200.85</v>
      </c>
      <c r="BW1563" s="15">
        <v>96</v>
      </c>
      <c r="BX1563" s="15">
        <v>95.57</v>
      </c>
      <c r="CA1563" s="71"/>
      <c r="CD1563" s="71"/>
      <c r="CE1563" s="71"/>
      <c r="CF1563" s="71"/>
      <c r="CG1563" s="71"/>
      <c r="CI1563" s="71"/>
      <c r="CQ1563" s="71"/>
      <c r="CR1563" s="71"/>
      <c r="CS1563" s="75"/>
      <c r="CT1563" s="75"/>
    </row>
    <row r="1564" spans="1:98">
      <c r="A1564" s="71">
        <v>44499</v>
      </c>
      <c r="B1564" s="16">
        <v>146.94999999999999</v>
      </c>
      <c r="C1564" s="16">
        <v>146.63</v>
      </c>
      <c r="D1564" s="71"/>
      <c r="G1564" s="71"/>
      <c r="I1564" s="16">
        <v>132.97</v>
      </c>
      <c r="K1564" s="16">
        <v>136.41999999999999</v>
      </c>
      <c r="L1564" s="71"/>
      <c r="M1564" s="71"/>
      <c r="O1564" s="15">
        <v>352.57</v>
      </c>
      <c r="P1564" s="15">
        <v>109.2</v>
      </c>
      <c r="Q1564" s="15">
        <v>51.6</v>
      </c>
      <c r="R1564" s="71"/>
      <c r="S1564" s="71"/>
      <c r="T1564" s="71"/>
      <c r="U1564" s="71"/>
      <c r="V1564" s="15">
        <v>303.5</v>
      </c>
      <c r="W1564" s="15">
        <v>202</v>
      </c>
      <c r="X1564" s="71"/>
      <c r="Y1564" s="71"/>
      <c r="Z1564" s="71"/>
      <c r="AA1564" s="71"/>
      <c r="AC1564" s="71"/>
      <c r="AE1564" s="15">
        <v>139</v>
      </c>
      <c r="AF1564" s="15">
        <v>166</v>
      </c>
      <c r="BD1564" s="15">
        <v>325.52</v>
      </c>
      <c r="BE1564" s="71"/>
      <c r="BF1564" s="71"/>
      <c r="BG1564" s="15">
        <v>108.71</v>
      </c>
      <c r="BH1564" s="15">
        <v>118.36</v>
      </c>
      <c r="BI1564" s="71"/>
      <c r="BM1564" s="15">
        <v>45.33</v>
      </c>
      <c r="BN1564" s="15">
        <v>73</v>
      </c>
      <c r="BO1564" s="15">
        <v>93.26</v>
      </c>
      <c r="BP1564" s="15">
        <v>200</v>
      </c>
      <c r="BQ1564" s="71"/>
      <c r="BR1564" s="15">
        <v>302</v>
      </c>
      <c r="BS1564" s="15">
        <v>269</v>
      </c>
      <c r="BT1564" s="15">
        <v>203.05</v>
      </c>
      <c r="BW1564" s="15">
        <v>97</v>
      </c>
      <c r="BX1564" s="15">
        <v>93.54</v>
      </c>
      <c r="BZ1564" s="15">
        <v>119.43</v>
      </c>
      <c r="CA1564" s="71"/>
      <c r="CD1564" s="71"/>
      <c r="CE1564" s="71"/>
      <c r="CF1564" s="71"/>
      <c r="CG1564" s="71"/>
      <c r="CI1564" s="71"/>
      <c r="CJ1564" s="15">
        <v>47</v>
      </c>
      <c r="CQ1564" s="71"/>
      <c r="CR1564" s="71"/>
      <c r="CS1564" s="75"/>
      <c r="CT1564" s="75"/>
    </row>
    <row r="1565" spans="1:98">
      <c r="A1565" s="71">
        <v>44506</v>
      </c>
      <c r="B1565" s="16">
        <v>147.08000000000001</v>
      </c>
      <c r="C1565" s="16">
        <v>146.61000000000001</v>
      </c>
      <c r="D1565" s="71"/>
      <c r="G1565" s="71"/>
      <c r="I1565" s="16">
        <v>141</v>
      </c>
      <c r="K1565" s="16">
        <v>139</v>
      </c>
      <c r="L1565" s="71"/>
      <c r="M1565" s="71"/>
      <c r="O1565" s="15">
        <v>360</v>
      </c>
      <c r="P1565" s="15">
        <v>107</v>
      </c>
      <c r="Q1565" s="15">
        <v>50.79</v>
      </c>
      <c r="R1565" s="71"/>
      <c r="S1565" s="71"/>
      <c r="T1565" s="71"/>
      <c r="U1565" s="71"/>
      <c r="V1565" s="15">
        <v>305</v>
      </c>
      <c r="W1565" s="15">
        <v>202.24</v>
      </c>
      <c r="X1565" s="71"/>
      <c r="Y1565" s="71"/>
      <c r="Z1565" s="71"/>
      <c r="AA1565" s="71"/>
      <c r="AC1565" s="71"/>
      <c r="AE1565" s="15">
        <v>144</v>
      </c>
      <c r="BE1565" s="71"/>
      <c r="BF1565" s="71"/>
      <c r="BH1565" s="15">
        <v>118.54</v>
      </c>
      <c r="BI1565" s="71"/>
      <c r="BM1565" s="15">
        <v>43</v>
      </c>
      <c r="BN1565" s="15">
        <v>73</v>
      </c>
      <c r="BO1565" s="15">
        <v>92.53</v>
      </c>
      <c r="BP1565" s="15">
        <v>199</v>
      </c>
      <c r="BQ1565" s="71"/>
      <c r="BR1565" s="15">
        <v>275</v>
      </c>
      <c r="BT1565" s="15">
        <v>202</v>
      </c>
      <c r="BX1565" s="15">
        <v>93.6</v>
      </c>
      <c r="BZ1565" s="15">
        <v>125</v>
      </c>
      <c r="CA1565" s="71"/>
      <c r="CD1565" s="71"/>
      <c r="CE1565" s="71"/>
      <c r="CF1565" s="71"/>
      <c r="CG1565" s="71"/>
      <c r="CI1565" s="71"/>
      <c r="CM1565" s="15">
        <v>136</v>
      </c>
      <c r="CQ1565" s="71"/>
      <c r="CR1565" s="71"/>
      <c r="CS1565" s="75"/>
      <c r="CT1565" s="75"/>
    </row>
    <row r="1566" spans="1:98">
      <c r="A1566" s="71">
        <v>44513</v>
      </c>
      <c r="B1566" s="16">
        <v>144.82</v>
      </c>
      <c r="C1566" s="16">
        <v>144</v>
      </c>
      <c r="D1566" s="71"/>
      <c r="G1566" s="71"/>
      <c r="I1566" s="16">
        <v>135.66999999999999</v>
      </c>
      <c r="K1566" s="16">
        <v>136</v>
      </c>
      <c r="L1566" s="71"/>
      <c r="M1566" s="71"/>
      <c r="N1566" s="15">
        <v>207</v>
      </c>
      <c r="O1566" s="15">
        <v>362.5</v>
      </c>
      <c r="P1566" s="15">
        <v>115</v>
      </c>
      <c r="Q1566" s="15">
        <v>52.52</v>
      </c>
      <c r="R1566" s="71"/>
      <c r="S1566" s="71"/>
      <c r="T1566" s="71"/>
      <c r="U1566" s="71"/>
      <c r="V1566" s="15">
        <v>306.5</v>
      </c>
      <c r="X1566" s="71"/>
      <c r="Y1566" s="71"/>
      <c r="Z1566" s="71"/>
      <c r="AA1566" s="71"/>
      <c r="AC1566" s="71"/>
      <c r="BE1566" s="71"/>
      <c r="BF1566" s="71"/>
      <c r="BG1566" s="15">
        <v>111</v>
      </c>
      <c r="BH1566" s="15">
        <v>118.11</v>
      </c>
      <c r="BI1566" s="71"/>
      <c r="BM1566" s="15">
        <v>46</v>
      </c>
      <c r="BN1566" s="15">
        <v>80.33</v>
      </c>
      <c r="BO1566" s="15">
        <v>93.97</v>
      </c>
      <c r="BP1566" s="15">
        <v>204.55</v>
      </c>
      <c r="BQ1566" s="71"/>
      <c r="BW1566" s="15">
        <v>101</v>
      </c>
      <c r="BX1566" s="15">
        <v>96.11</v>
      </c>
      <c r="BY1566" s="15">
        <v>240</v>
      </c>
      <c r="BZ1566" s="15">
        <v>122.87</v>
      </c>
      <c r="CA1566" s="71"/>
      <c r="CD1566" s="71"/>
      <c r="CE1566" s="71"/>
      <c r="CF1566" s="71"/>
      <c r="CG1566" s="71"/>
      <c r="CH1566" s="15">
        <v>117</v>
      </c>
      <c r="CI1566" s="71"/>
      <c r="CJ1566" s="15">
        <v>47.2</v>
      </c>
      <c r="CQ1566" s="71"/>
      <c r="CR1566" s="71"/>
      <c r="CS1566" s="75"/>
      <c r="CT1566" s="75"/>
    </row>
    <row r="1567" spans="1:98">
      <c r="A1567" s="71">
        <v>44520</v>
      </c>
      <c r="B1567" s="16">
        <v>145</v>
      </c>
      <c r="C1567" s="16">
        <v>143.91</v>
      </c>
      <c r="D1567" s="71"/>
      <c r="G1567" s="71"/>
      <c r="I1567" s="16">
        <v>134.71</v>
      </c>
      <c r="K1567" s="16">
        <v>132.33000000000001</v>
      </c>
      <c r="L1567" s="71"/>
      <c r="M1567" s="71"/>
      <c r="O1567" s="15">
        <v>365</v>
      </c>
      <c r="Q1567" s="15">
        <v>51.2</v>
      </c>
      <c r="R1567" s="71"/>
      <c r="S1567" s="71"/>
      <c r="T1567" s="71"/>
      <c r="U1567" s="71"/>
      <c r="V1567" s="15">
        <v>312.75</v>
      </c>
      <c r="W1567" s="15">
        <v>202</v>
      </c>
      <c r="X1567" s="71"/>
      <c r="Y1567" s="71"/>
      <c r="Z1567" s="71"/>
      <c r="AA1567" s="71"/>
      <c r="AC1567" s="71"/>
      <c r="AE1567" s="15">
        <v>130.21</v>
      </c>
      <c r="AF1567" s="15">
        <v>168</v>
      </c>
      <c r="BD1567" s="15">
        <v>365</v>
      </c>
      <c r="BE1567" s="71"/>
      <c r="BF1567" s="71"/>
      <c r="BG1567" s="15">
        <v>107.18</v>
      </c>
      <c r="BH1567" s="15">
        <v>116.52</v>
      </c>
      <c r="BI1567" s="71"/>
      <c r="BN1567" s="15">
        <v>78</v>
      </c>
      <c r="BO1567" s="15">
        <v>94.7</v>
      </c>
      <c r="BP1567" s="15">
        <v>212</v>
      </c>
      <c r="BQ1567" s="71"/>
      <c r="BR1567" s="15">
        <v>296</v>
      </c>
      <c r="BT1567" s="15">
        <v>203.48</v>
      </c>
      <c r="BW1567" s="15">
        <v>101</v>
      </c>
      <c r="BX1567" s="15">
        <v>96.36</v>
      </c>
      <c r="BZ1567" s="15">
        <v>129.77000000000001</v>
      </c>
      <c r="CA1567" s="71"/>
      <c r="CD1567" s="71"/>
      <c r="CE1567" s="71"/>
      <c r="CF1567" s="71"/>
      <c r="CG1567" s="71"/>
      <c r="CH1567" s="15">
        <v>120</v>
      </c>
      <c r="CI1567" s="71"/>
      <c r="CQ1567" s="71"/>
      <c r="CR1567" s="71"/>
      <c r="CS1567" s="75"/>
      <c r="CT1567" s="75"/>
    </row>
    <row r="1568" spans="1:98">
      <c r="A1568" s="71">
        <v>44527</v>
      </c>
      <c r="B1568" s="16">
        <v>153</v>
      </c>
      <c r="C1568" s="16">
        <v>152.19999999999999</v>
      </c>
      <c r="D1568" s="71"/>
      <c r="G1568" s="71"/>
      <c r="I1568" s="16">
        <v>123.01</v>
      </c>
      <c r="K1568" s="16">
        <v>122.37</v>
      </c>
      <c r="L1568" s="71"/>
      <c r="M1568" s="71"/>
      <c r="N1568" s="15">
        <v>207</v>
      </c>
      <c r="O1568" s="15">
        <v>373</v>
      </c>
      <c r="Q1568" s="15">
        <v>48.92</v>
      </c>
      <c r="R1568" s="71"/>
      <c r="S1568" s="71"/>
      <c r="T1568" s="71"/>
      <c r="U1568" s="71"/>
      <c r="V1568" s="15">
        <v>321.33</v>
      </c>
      <c r="W1568" s="15">
        <v>202</v>
      </c>
      <c r="X1568" s="71"/>
      <c r="Y1568" s="71"/>
      <c r="Z1568" s="71"/>
      <c r="AA1568" s="71"/>
      <c r="AC1568" s="71"/>
      <c r="AF1568" s="15">
        <v>155</v>
      </c>
      <c r="BD1568" s="15">
        <v>363.78</v>
      </c>
      <c r="BE1568" s="71"/>
      <c r="BF1568" s="71"/>
      <c r="BG1568" s="15">
        <v>106</v>
      </c>
      <c r="BH1568" s="15">
        <v>118</v>
      </c>
      <c r="BI1568" s="71"/>
      <c r="BM1568" s="15">
        <v>45.33</v>
      </c>
      <c r="BO1568" s="15">
        <v>96.55</v>
      </c>
      <c r="BP1568" s="15">
        <v>218</v>
      </c>
      <c r="BQ1568" s="71"/>
      <c r="BR1568" s="15">
        <v>315</v>
      </c>
      <c r="BT1568" s="15">
        <v>200.89</v>
      </c>
      <c r="BX1568" s="15">
        <v>101.9</v>
      </c>
      <c r="BZ1568" s="15">
        <v>127</v>
      </c>
      <c r="CA1568" s="71"/>
      <c r="CD1568" s="71"/>
      <c r="CE1568" s="71"/>
      <c r="CF1568" s="71"/>
      <c r="CG1568" s="71"/>
      <c r="CI1568" s="71"/>
      <c r="CJ1568" s="15">
        <v>46</v>
      </c>
      <c r="CQ1568" s="71"/>
      <c r="CR1568" s="71"/>
      <c r="CS1568" s="75"/>
      <c r="CT1568" s="75"/>
    </row>
    <row r="1569" spans="1:98">
      <c r="A1569" s="71">
        <v>44534</v>
      </c>
      <c r="B1569" s="16">
        <v>149.1</v>
      </c>
      <c r="C1569" s="16">
        <v>146.87</v>
      </c>
      <c r="D1569" s="71"/>
      <c r="G1569" s="71"/>
      <c r="I1569" s="16">
        <v>124.15</v>
      </c>
      <c r="K1569" s="16">
        <v>124.13</v>
      </c>
      <c r="L1569" s="71"/>
      <c r="M1569" s="71"/>
      <c r="N1569" s="15">
        <v>208</v>
      </c>
      <c r="O1569" s="15">
        <v>373</v>
      </c>
      <c r="P1569" s="15">
        <v>115</v>
      </c>
      <c r="Q1569" s="15">
        <v>50</v>
      </c>
      <c r="R1569" s="71"/>
      <c r="S1569" s="71"/>
      <c r="T1569" s="71"/>
      <c r="U1569" s="71"/>
      <c r="V1569" s="15">
        <v>318</v>
      </c>
      <c r="W1569" s="15">
        <v>202.17</v>
      </c>
      <c r="X1569" s="71"/>
      <c r="Y1569" s="71"/>
      <c r="Z1569" s="71"/>
      <c r="AA1569" s="71"/>
      <c r="AC1569" s="71"/>
      <c r="AE1569" s="15">
        <v>139</v>
      </c>
      <c r="AF1569" s="15">
        <v>155</v>
      </c>
      <c r="BD1569" s="15">
        <v>373</v>
      </c>
      <c r="BE1569" s="71"/>
      <c r="BF1569" s="71"/>
      <c r="BH1569" s="15">
        <v>118.98</v>
      </c>
      <c r="BI1569" s="71"/>
      <c r="BM1569" s="15">
        <v>45</v>
      </c>
      <c r="BO1569" s="15">
        <v>97.53</v>
      </c>
      <c r="BP1569" s="15">
        <v>225</v>
      </c>
      <c r="BQ1569" s="71"/>
      <c r="BT1569" s="15">
        <v>200</v>
      </c>
      <c r="BV1569" s="15">
        <v>130</v>
      </c>
      <c r="BW1569" s="15">
        <v>96</v>
      </c>
      <c r="BX1569" s="15">
        <v>96.9</v>
      </c>
      <c r="BZ1569" s="15">
        <v>125.87</v>
      </c>
      <c r="CA1569" s="71"/>
      <c r="CD1569" s="71"/>
      <c r="CE1569" s="71"/>
      <c r="CF1569" s="71"/>
      <c r="CG1569" s="71"/>
      <c r="CH1569" s="15">
        <v>118.5</v>
      </c>
      <c r="CI1569" s="71"/>
      <c r="CM1569" s="15">
        <v>135.5</v>
      </c>
      <c r="CO1569" s="15">
        <v>123</v>
      </c>
      <c r="CQ1569" s="71"/>
      <c r="CR1569" s="71"/>
      <c r="CS1569" s="75"/>
      <c r="CT1569" s="75"/>
    </row>
    <row r="1570" spans="1:98">
      <c r="A1570" s="71">
        <v>44541</v>
      </c>
      <c r="B1570" s="16">
        <v>148.47999999999999</v>
      </c>
      <c r="C1570" s="16">
        <v>146.85</v>
      </c>
      <c r="D1570" s="71"/>
      <c r="G1570" s="71"/>
      <c r="I1570" s="16">
        <v>129.19999999999999</v>
      </c>
      <c r="K1570" s="16">
        <v>128.5</v>
      </c>
      <c r="L1570" s="71"/>
      <c r="M1570" s="71"/>
      <c r="N1570" s="15">
        <v>204.59</v>
      </c>
      <c r="O1570" s="15">
        <v>374.99</v>
      </c>
      <c r="P1570" s="15">
        <v>107.83</v>
      </c>
      <c r="Q1570" s="15">
        <v>52.51</v>
      </c>
      <c r="R1570" s="71"/>
      <c r="S1570" s="71"/>
      <c r="T1570" s="71"/>
      <c r="U1570" s="71"/>
      <c r="V1570" s="15">
        <v>322</v>
      </c>
      <c r="W1570" s="15">
        <v>202</v>
      </c>
      <c r="X1570" s="71"/>
      <c r="Y1570" s="71"/>
      <c r="Z1570" s="71"/>
      <c r="AA1570" s="71"/>
      <c r="AC1570" s="71"/>
      <c r="AF1570" s="15">
        <v>159</v>
      </c>
      <c r="BD1570" s="15">
        <v>383</v>
      </c>
      <c r="BE1570" s="71"/>
      <c r="BF1570" s="71"/>
      <c r="BG1570" s="15">
        <v>106</v>
      </c>
      <c r="BH1570" s="15">
        <v>116.67</v>
      </c>
      <c r="BI1570" s="71"/>
      <c r="BN1570" s="15">
        <v>78.83</v>
      </c>
      <c r="BO1570" s="15">
        <v>98.79</v>
      </c>
      <c r="BP1570" s="15">
        <v>222</v>
      </c>
      <c r="BQ1570" s="71"/>
      <c r="BS1570" s="15">
        <v>299.67</v>
      </c>
      <c r="BT1570" s="15">
        <v>201.29</v>
      </c>
      <c r="BW1570" s="15">
        <v>96.85</v>
      </c>
      <c r="BX1570" s="15">
        <v>98.06</v>
      </c>
      <c r="BY1570" s="15">
        <v>240</v>
      </c>
      <c r="BZ1570" s="15">
        <v>141.41999999999999</v>
      </c>
      <c r="CA1570" s="71"/>
      <c r="CD1570" s="71"/>
      <c r="CE1570" s="71"/>
      <c r="CF1570" s="71"/>
      <c r="CG1570" s="71"/>
      <c r="CH1570" s="15">
        <v>118</v>
      </c>
      <c r="CI1570" s="71"/>
      <c r="CJ1570" s="15">
        <v>46</v>
      </c>
      <c r="CQ1570" s="71"/>
      <c r="CR1570" s="71"/>
      <c r="CS1570" s="75"/>
      <c r="CT1570" s="75"/>
    </row>
    <row r="1571" spans="1:98">
      <c r="A1571" s="71">
        <v>44548</v>
      </c>
      <c r="B1571" s="16">
        <v>149.81</v>
      </c>
      <c r="C1571" s="16">
        <v>147.94</v>
      </c>
      <c r="D1571" s="71"/>
      <c r="G1571" s="71"/>
      <c r="I1571" s="16">
        <v>124.31</v>
      </c>
      <c r="K1571" s="16">
        <v>124.06</v>
      </c>
      <c r="L1571" s="71"/>
      <c r="M1571" s="71"/>
      <c r="N1571" s="15">
        <v>193.19</v>
      </c>
      <c r="O1571" s="15">
        <v>387.5</v>
      </c>
      <c r="Q1571" s="15">
        <v>51.33</v>
      </c>
      <c r="R1571" s="71"/>
      <c r="S1571" s="71"/>
      <c r="T1571" s="71"/>
      <c r="U1571" s="71"/>
      <c r="V1571" s="15">
        <v>332.63</v>
      </c>
      <c r="W1571" s="15">
        <v>202</v>
      </c>
      <c r="X1571" s="71"/>
      <c r="Y1571" s="71"/>
      <c r="Z1571" s="71"/>
      <c r="AA1571" s="71"/>
      <c r="AC1571" s="71"/>
      <c r="BD1571" s="15">
        <v>392</v>
      </c>
      <c r="BE1571" s="71"/>
      <c r="BF1571" s="71"/>
      <c r="BG1571" s="15">
        <v>106</v>
      </c>
      <c r="BH1571" s="15">
        <v>118</v>
      </c>
      <c r="BI1571" s="71"/>
      <c r="BM1571" s="15">
        <v>46</v>
      </c>
      <c r="BN1571" s="15">
        <v>73</v>
      </c>
      <c r="BO1571" s="15">
        <v>99.79</v>
      </c>
      <c r="BP1571" s="15">
        <v>224</v>
      </c>
      <c r="BQ1571" s="71"/>
      <c r="BR1571" s="15">
        <v>316</v>
      </c>
      <c r="BT1571" s="15">
        <v>203.18</v>
      </c>
      <c r="BW1571" s="15">
        <v>97.5</v>
      </c>
      <c r="BX1571" s="15">
        <v>98.56</v>
      </c>
      <c r="BZ1571" s="15">
        <v>127</v>
      </c>
      <c r="CA1571" s="71"/>
      <c r="CD1571" s="71"/>
      <c r="CE1571" s="71"/>
      <c r="CF1571" s="71"/>
      <c r="CG1571" s="71"/>
      <c r="CH1571" s="15">
        <v>118</v>
      </c>
      <c r="CI1571" s="71"/>
      <c r="CJ1571" s="15">
        <v>46</v>
      </c>
      <c r="CM1571" s="15">
        <v>136</v>
      </c>
      <c r="CQ1571" s="71"/>
      <c r="CR1571" s="71"/>
      <c r="CS1571" s="75"/>
      <c r="CT1571" s="75"/>
    </row>
    <row r="1572" spans="1:98">
      <c r="A1572" s="71">
        <v>44555</v>
      </c>
      <c r="B1572" s="16">
        <v>145.09</v>
      </c>
      <c r="C1572" s="16">
        <v>146.12</v>
      </c>
      <c r="D1572" s="71"/>
      <c r="G1572" s="71"/>
      <c r="I1572" s="16">
        <v>131.25</v>
      </c>
      <c r="K1572" s="16">
        <v>131.25</v>
      </c>
      <c r="L1572" s="71"/>
      <c r="M1572" s="71"/>
      <c r="O1572" s="15">
        <v>389.23</v>
      </c>
      <c r="Q1572" s="15">
        <v>52.26</v>
      </c>
      <c r="R1572" s="71"/>
      <c r="S1572" s="71"/>
      <c r="T1572" s="71"/>
      <c r="U1572" s="71"/>
      <c r="V1572" s="15">
        <v>335</v>
      </c>
      <c r="W1572" s="15">
        <v>202</v>
      </c>
      <c r="X1572" s="71"/>
      <c r="Y1572" s="71"/>
      <c r="Z1572" s="71"/>
      <c r="AA1572" s="71"/>
      <c r="AC1572" s="71"/>
      <c r="AD1572" s="15">
        <v>190</v>
      </c>
      <c r="AF1572" s="15">
        <v>159</v>
      </c>
      <c r="BE1572" s="71"/>
      <c r="BF1572" s="71"/>
      <c r="BH1572" s="15">
        <v>117.8</v>
      </c>
      <c r="BI1572" s="71"/>
      <c r="BO1572" s="15">
        <v>99.22</v>
      </c>
      <c r="BP1572" s="15">
        <v>231</v>
      </c>
      <c r="BQ1572" s="71"/>
      <c r="BT1572" s="15">
        <v>200.14</v>
      </c>
      <c r="BX1572" s="15">
        <v>99.77</v>
      </c>
      <c r="BZ1572" s="15">
        <v>130.13999999999999</v>
      </c>
      <c r="CA1572" s="71"/>
      <c r="CD1572" s="71"/>
      <c r="CE1572" s="71"/>
      <c r="CF1572" s="71"/>
      <c r="CG1572" s="71"/>
      <c r="CI1572" s="71"/>
      <c r="CJ1572" s="15">
        <v>46</v>
      </c>
      <c r="CQ1572" s="71"/>
      <c r="CR1572" s="71"/>
      <c r="CS1572" s="75"/>
      <c r="CT1572" s="75"/>
    </row>
    <row r="1573" spans="1:98">
      <c r="A1573" s="71">
        <v>44562</v>
      </c>
      <c r="D1573" s="71"/>
      <c r="G1573" s="71"/>
      <c r="I1573" s="16">
        <v>124</v>
      </c>
      <c r="K1573" s="16">
        <v>124</v>
      </c>
      <c r="L1573" s="71"/>
      <c r="M1573" s="71"/>
      <c r="O1573" s="15">
        <v>390.62</v>
      </c>
      <c r="Q1573" s="15">
        <v>54.39</v>
      </c>
      <c r="R1573" s="71"/>
      <c r="S1573" s="71"/>
      <c r="T1573" s="71"/>
      <c r="U1573" s="71"/>
      <c r="V1573" s="15">
        <v>337</v>
      </c>
      <c r="W1573" s="15">
        <v>202</v>
      </c>
      <c r="X1573" s="71"/>
      <c r="Y1573" s="71"/>
      <c r="Z1573" s="71"/>
      <c r="AA1573" s="71"/>
      <c r="AC1573" s="71"/>
      <c r="AF1573" s="15">
        <v>155</v>
      </c>
      <c r="BD1573" s="15">
        <v>403</v>
      </c>
      <c r="BE1573" s="71"/>
      <c r="BF1573" s="71"/>
      <c r="BG1573" s="15">
        <v>106</v>
      </c>
      <c r="BH1573" s="15">
        <v>117</v>
      </c>
      <c r="BI1573" s="71"/>
      <c r="BN1573" s="15">
        <v>73</v>
      </c>
      <c r="BO1573" s="15">
        <v>99.75</v>
      </c>
      <c r="BQ1573" s="71"/>
      <c r="BS1573" s="15">
        <v>318</v>
      </c>
      <c r="BT1573" s="15">
        <v>199.17</v>
      </c>
      <c r="BW1573" s="15">
        <v>96</v>
      </c>
      <c r="BX1573" s="15">
        <v>100.05</v>
      </c>
      <c r="BZ1573" s="15">
        <v>126.04</v>
      </c>
      <c r="CA1573" s="71"/>
      <c r="CD1573" s="71"/>
      <c r="CE1573" s="71"/>
      <c r="CF1573" s="71"/>
      <c r="CG1573" s="71"/>
      <c r="CI1573" s="71"/>
      <c r="CJ1573" s="15">
        <v>47.5</v>
      </c>
      <c r="CQ1573" s="71"/>
      <c r="CR1573" s="71"/>
      <c r="CS1573" s="75"/>
      <c r="CT1573" s="75"/>
    </row>
    <row r="1574" spans="1:98">
      <c r="A1574" s="71">
        <v>44569</v>
      </c>
      <c r="B1574" s="16">
        <v>148.80000000000001</v>
      </c>
      <c r="C1574" s="16">
        <v>148.80000000000001</v>
      </c>
      <c r="D1574" s="71"/>
      <c r="G1574" s="71"/>
      <c r="I1574" s="16">
        <v>128.5</v>
      </c>
      <c r="K1574" s="16">
        <v>128.5</v>
      </c>
      <c r="L1574" s="71"/>
      <c r="M1574" s="71"/>
      <c r="O1574" s="15">
        <v>400</v>
      </c>
      <c r="P1574" s="15">
        <v>110</v>
      </c>
      <c r="R1574" s="71"/>
      <c r="S1574" s="71"/>
      <c r="T1574" s="71"/>
      <c r="U1574" s="71"/>
      <c r="V1574" s="15">
        <v>350</v>
      </c>
      <c r="W1574" s="15">
        <v>202.33</v>
      </c>
      <c r="X1574" s="71"/>
      <c r="Y1574" s="71"/>
      <c r="Z1574" s="71"/>
      <c r="AA1574" s="71"/>
      <c r="AC1574" s="71"/>
      <c r="BE1574" s="71"/>
      <c r="BF1574" s="71"/>
      <c r="BH1574" s="15">
        <v>117.79</v>
      </c>
      <c r="BI1574" s="71"/>
      <c r="BM1574" s="15">
        <v>46</v>
      </c>
      <c r="BN1574" s="15">
        <v>75</v>
      </c>
      <c r="BO1574" s="15">
        <v>99.49</v>
      </c>
      <c r="BP1574" s="15">
        <v>238.96</v>
      </c>
      <c r="BQ1574" s="71"/>
      <c r="BS1574" s="15">
        <v>324.55</v>
      </c>
      <c r="BT1574" s="15">
        <v>202</v>
      </c>
      <c r="BX1574" s="15">
        <v>101.17</v>
      </c>
      <c r="BY1574" s="15">
        <v>240</v>
      </c>
      <c r="BZ1574" s="15">
        <v>130.83000000000001</v>
      </c>
      <c r="CA1574" s="71"/>
      <c r="CD1574" s="71"/>
      <c r="CE1574" s="71"/>
      <c r="CF1574" s="71"/>
      <c r="CG1574" s="71"/>
      <c r="CH1574" s="15">
        <v>118</v>
      </c>
      <c r="CI1574" s="71"/>
      <c r="CJ1574" s="15">
        <v>46</v>
      </c>
      <c r="CQ1574" s="71"/>
      <c r="CR1574" s="71"/>
      <c r="CS1574" s="75"/>
      <c r="CT1574" s="75"/>
    </row>
    <row r="1575" spans="1:98">
      <c r="A1575" s="71">
        <v>44576</v>
      </c>
      <c r="B1575" s="16">
        <v>145.21</v>
      </c>
      <c r="C1575" s="16">
        <v>146.5</v>
      </c>
      <c r="D1575" s="71"/>
      <c r="G1575" s="71"/>
      <c r="I1575" s="16">
        <v>127.55</v>
      </c>
      <c r="K1575" s="16">
        <v>127.77</v>
      </c>
      <c r="L1575" s="71"/>
      <c r="M1575" s="71"/>
      <c r="N1575" s="15">
        <v>149</v>
      </c>
      <c r="O1575" s="15">
        <v>423.21</v>
      </c>
      <c r="P1575" s="15">
        <v>109.29</v>
      </c>
      <c r="Q1575" s="15">
        <v>53</v>
      </c>
      <c r="R1575" s="71"/>
      <c r="S1575" s="71"/>
      <c r="T1575" s="71"/>
      <c r="U1575" s="71"/>
      <c r="V1575" s="15">
        <v>369.27</v>
      </c>
      <c r="W1575" s="15">
        <v>202</v>
      </c>
      <c r="X1575" s="71"/>
      <c r="Y1575" s="71"/>
      <c r="Z1575" s="71"/>
      <c r="AA1575" s="71"/>
      <c r="AC1575" s="71"/>
      <c r="BD1575" s="15">
        <v>430</v>
      </c>
      <c r="BE1575" s="71"/>
      <c r="BF1575" s="71"/>
      <c r="BG1575" s="15">
        <v>106</v>
      </c>
      <c r="BH1575" s="15">
        <v>117.6</v>
      </c>
      <c r="BI1575" s="71"/>
      <c r="BM1575" s="15">
        <v>46</v>
      </c>
      <c r="BN1575" s="15">
        <v>73</v>
      </c>
      <c r="BO1575" s="15">
        <v>99.71</v>
      </c>
      <c r="BQ1575" s="71"/>
      <c r="BT1575" s="15">
        <v>199.39</v>
      </c>
      <c r="BW1575" s="15">
        <v>96</v>
      </c>
      <c r="BX1575" s="15">
        <v>98.59</v>
      </c>
      <c r="BZ1575" s="15">
        <v>129.19999999999999</v>
      </c>
      <c r="CA1575" s="71"/>
      <c r="CD1575" s="71"/>
      <c r="CE1575" s="71"/>
      <c r="CF1575" s="71"/>
      <c r="CG1575" s="71"/>
      <c r="CI1575" s="71"/>
      <c r="CJ1575" s="15">
        <v>46.6</v>
      </c>
      <c r="CP1575" s="15">
        <v>197</v>
      </c>
      <c r="CQ1575" s="71"/>
      <c r="CR1575" s="71"/>
      <c r="CS1575" s="75"/>
      <c r="CT1575" s="75"/>
    </row>
    <row r="1576" spans="1:98">
      <c r="A1576" s="71">
        <v>44583</v>
      </c>
      <c r="B1576" s="16">
        <v>136.5</v>
      </c>
      <c r="C1576" s="16">
        <v>135.5</v>
      </c>
      <c r="D1576" s="71"/>
      <c r="G1576" s="71"/>
      <c r="I1576" s="16">
        <v>127.22</v>
      </c>
      <c r="K1576" s="16">
        <v>127.32</v>
      </c>
      <c r="L1576" s="71"/>
      <c r="M1576" s="71"/>
      <c r="O1576" s="15">
        <v>435.46</v>
      </c>
      <c r="P1576" s="15">
        <v>110</v>
      </c>
      <c r="Q1576" s="15">
        <v>52.79</v>
      </c>
      <c r="R1576" s="71"/>
      <c r="S1576" s="71"/>
      <c r="T1576" s="71"/>
      <c r="U1576" s="71"/>
      <c r="V1576" s="15">
        <v>375.77</v>
      </c>
      <c r="W1576" s="15">
        <v>202</v>
      </c>
      <c r="X1576" s="71"/>
      <c r="Y1576" s="71"/>
      <c r="Z1576" s="71"/>
      <c r="AA1576" s="71"/>
      <c r="AC1576" s="71"/>
      <c r="AF1576" s="15">
        <v>155</v>
      </c>
      <c r="BD1576" s="15">
        <v>435</v>
      </c>
      <c r="BE1576" s="71"/>
      <c r="BF1576" s="71"/>
      <c r="BH1576" s="15">
        <v>118</v>
      </c>
      <c r="BI1576" s="71"/>
      <c r="BN1576" s="15">
        <v>73</v>
      </c>
      <c r="BO1576" s="15">
        <v>100.41</v>
      </c>
      <c r="BQ1576" s="71"/>
      <c r="BR1576" s="15">
        <v>370</v>
      </c>
      <c r="BT1576" s="15">
        <v>201.6</v>
      </c>
      <c r="BW1576" s="15">
        <v>97.67</v>
      </c>
      <c r="BX1576" s="15">
        <v>99.19</v>
      </c>
      <c r="BZ1576" s="15">
        <v>129.4</v>
      </c>
      <c r="CA1576" s="71"/>
      <c r="CD1576" s="71"/>
      <c r="CE1576" s="71"/>
      <c r="CF1576" s="71"/>
      <c r="CG1576" s="71"/>
      <c r="CI1576" s="71"/>
      <c r="CQ1576" s="71"/>
      <c r="CR1576" s="71"/>
      <c r="CS1576" s="75"/>
      <c r="CT1576" s="75"/>
    </row>
    <row r="1577" spans="1:98">
      <c r="A1577" s="71">
        <v>44590</v>
      </c>
      <c r="B1577" s="16">
        <v>137.88</v>
      </c>
      <c r="C1577" s="16">
        <v>137</v>
      </c>
      <c r="D1577" s="71"/>
      <c r="G1577" s="71"/>
      <c r="I1577" s="16">
        <v>127.61</v>
      </c>
      <c r="K1577" s="16">
        <v>128.18</v>
      </c>
      <c r="L1577" s="71"/>
      <c r="M1577" s="71"/>
      <c r="O1577" s="15">
        <v>435.67</v>
      </c>
      <c r="P1577" s="15">
        <v>111.28</v>
      </c>
      <c r="Q1577" s="15">
        <v>53</v>
      </c>
      <c r="R1577" s="71"/>
      <c r="S1577" s="71"/>
      <c r="T1577" s="71"/>
      <c r="U1577" s="71"/>
      <c r="V1577" s="15">
        <v>375.33</v>
      </c>
      <c r="W1577" s="15">
        <v>201.33</v>
      </c>
      <c r="X1577" s="71"/>
      <c r="Y1577" s="71"/>
      <c r="Z1577" s="71"/>
      <c r="AA1577" s="71"/>
      <c r="AC1577" s="71"/>
      <c r="AE1577" s="15">
        <v>144</v>
      </c>
      <c r="BD1577" s="15">
        <v>435</v>
      </c>
      <c r="BE1577" s="71"/>
      <c r="BF1577" s="71"/>
      <c r="BG1577" s="15">
        <v>106</v>
      </c>
      <c r="BH1577" s="15">
        <v>119.17</v>
      </c>
      <c r="BI1577" s="71"/>
      <c r="BM1577" s="15">
        <v>46</v>
      </c>
      <c r="BN1577" s="15">
        <v>73</v>
      </c>
      <c r="BO1577" s="15">
        <v>100.54</v>
      </c>
      <c r="BQ1577" s="71"/>
      <c r="BT1577" s="15">
        <v>204</v>
      </c>
      <c r="BW1577" s="15">
        <v>96</v>
      </c>
      <c r="BX1577" s="15">
        <v>99.89</v>
      </c>
      <c r="BZ1577" s="15">
        <v>131.88999999999999</v>
      </c>
      <c r="CA1577" s="71"/>
      <c r="CD1577" s="71"/>
      <c r="CE1577" s="71"/>
      <c r="CF1577" s="71"/>
      <c r="CG1577" s="71"/>
      <c r="CH1577" s="15">
        <v>118</v>
      </c>
      <c r="CI1577" s="71"/>
      <c r="CM1577" s="15">
        <v>129</v>
      </c>
      <c r="CN1577" s="15">
        <v>90</v>
      </c>
      <c r="CO1577" s="15">
        <v>131</v>
      </c>
      <c r="CQ1577" s="71"/>
      <c r="CR1577" s="71"/>
      <c r="CS1577" s="75"/>
      <c r="CT1577" s="75"/>
    </row>
    <row r="1578" spans="1:98">
      <c r="A1578" s="71">
        <v>44597</v>
      </c>
      <c r="B1578" s="16">
        <v>148.12</v>
      </c>
      <c r="C1578" s="16">
        <v>148</v>
      </c>
      <c r="D1578" s="71"/>
      <c r="G1578" s="71"/>
      <c r="I1578" s="16">
        <v>127.68</v>
      </c>
      <c r="K1578" s="16">
        <v>129.5</v>
      </c>
      <c r="L1578" s="71"/>
      <c r="M1578" s="71"/>
      <c r="O1578" s="15">
        <v>435.8</v>
      </c>
      <c r="P1578" s="15">
        <v>110.25</v>
      </c>
      <c r="Q1578" s="15">
        <v>53.56</v>
      </c>
      <c r="R1578" s="71"/>
      <c r="S1578" s="71"/>
      <c r="T1578" s="71"/>
      <c r="U1578" s="71"/>
      <c r="V1578" s="15">
        <v>375.45</v>
      </c>
      <c r="W1578" s="15">
        <v>201.75</v>
      </c>
      <c r="X1578" s="71"/>
      <c r="Y1578" s="71"/>
      <c r="Z1578" s="71"/>
      <c r="AA1578" s="71"/>
      <c r="AC1578" s="71"/>
      <c r="BD1578" s="15">
        <v>435</v>
      </c>
      <c r="BE1578" s="71"/>
      <c r="BF1578" s="71"/>
      <c r="BH1578" s="15">
        <v>118</v>
      </c>
      <c r="BI1578" s="71"/>
      <c r="BO1578" s="15">
        <v>100.43</v>
      </c>
      <c r="BP1578" s="15">
        <v>251</v>
      </c>
      <c r="BQ1578" s="71"/>
      <c r="BS1578" s="15">
        <v>360</v>
      </c>
      <c r="BT1578" s="15">
        <v>202.73</v>
      </c>
      <c r="BX1578" s="15">
        <v>100.07</v>
      </c>
      <c r="BY1578" s="15">
        <v>300</v>
      </c>
      <c r="BZ1578" s="15">
        <v>130.56</v>
      </c>
      <c r="CA1578" s="71"/>
      <c r="CD1578" s="71"/>
      <c r="CE1578" s="71"/>
      <c r="CF1578" s="71"/>
      <c r="CG1578" s="71"/>
      <c r="CI1578" s="71"/>
      <c r="CJ1578" s="15">
        <v>47</v>
      </c>
      <c r="CP1578" s="15">
        <v>199</v>
      </c>
      <c r="CQ1578" s="71"/>
      <c r="CR1578" s="71"/>
      <c r="CS1578" s="75"/>
      <c r="CT1578" s="75"/>
    </row>
    <row r="1579" spans="1:98">
      <c r="A1579" s="71">
        <v>44604</v>
      </c>
      <c r="B1579" s="16">
        <v>143.75</v>
      </c>
      <c r="C1579" s="16">
        <v>144</v>
      </c>
      <c r="D1579" s="71"/>
      <c r="G1579" s="71"/>
      <c r="I1579" s="16">
        <v>129.66</v>
      </c>
      <c r="K1579" s="16">
        <v>130.30000000000001</v>
      </c>
      <c r="L1579" s="71"/>
      <c r="M1579" s="71"/>
      <c r="N1579" s="15">
        <v>191</v>
      </c>
      <c r="O1579" s="15">
        <v>436.54</v>
      </c>
      <c r="P1579" s="15">
        <v>109</v>
      </c>
      <c r="Q1579" s="15">
        <v>52.9</v>
      </c>
      <c r="R1579" s="71"/>
      <c r="S1579" s="71"/>
      <c r="T1579" s="71"/>
      <c r="U1579" s="71"/>
      <c r="V1579" s="15">
        <v>376.67</v>
      </c>
      <c r="W1579" s="15">
        <v>201.09</v>
      </c>
      <c r="X1579" s="71"/>
      <c r="Y1579" s="71"/>
      <c r="Z1579" s="71"/>
      <c r="AA1579" s="71"/>
      <c r="AC1579" s="71"/>
      <c r="AF1579" s="15">
        <v>160</v>
      </c>
      <c r="BD1579" s="15">
        <v>435</v>
      </c>
      <c r="BE1579" s="71"/>
      <c r="BF1579" s="71"/>
      <c r="BG1579" s="15">
        <v>106</v>
      </c>
      <c r="BH1579" s="15">
        <v>117.05</v>
      </c>
      <c r="BI1579" s="71"/>
      <c r="BM1579" s="15">
        <v>53.2</v>
      </c>
      <c r="BN1579" s="15">
        <v>73</v>
      </c>
      <c r="BO1579" s="15">
        <v>100.85</v>
      </c>
      <c r="BQ1579" s="71"/>
      <c r="BR1579" s="15">
        <v>375</v>
      </c>
      <c r="BT1579" s="15">
        <v>196</v>
      </c>
      <c r="BW1579" s="15">
        <v>96</v>
      </c>
      <c r="BX1579" s="15">
        <v>100.05</v>
      </c>
      <c r="BZ1579" s="15">
        <v>129.16999999999999</v>
      </c>
      <c r="CA1579" s="71"/>
      <c r="CD1579" s="71"/>
      <c r="CE1579" s="71"/>
      <c r="CF1579" s="71"/>
      <c r="CG1579" s="71"/>
      <c r="CH1579" s="15">
        <v>118</v>
      </c>
      <c r="CI1579" s="71"/>
      <c r="CQ1579" s="71"/>
      <c r="CR1579" s="71"/>
      <c r="CS1579" s="75"/>
      <c r="CT1579" s="75"/>
    </row>
    <row r="1580" spans="1:98">
      <c r="A1580" s="71">
        <v>44611</v>
      </c>
      <c r="B1580" s="16">
        <v>141</v>
      </c>
      <c r="C1580" s="16">
        <v>141</v>
      </c>
      <c r="D1580" s="71"/>
      <c r="G1580" s="71"/>
      <c r="I1580" s="16">
        <v>132.88999999999999</v>
      </c>
      <c r="K1580" s="16">
        <v>133.58000000000001</v>
      </c>
      <c r="L1580" s="71"/>
      <c r="M1580" s="71"/>
      <c r="N1580" s="15">
        <v>205.33</v>
      </c>
      <c r="O1580" s="15">
        <v>440</v>
      </c>
      <c r="P1580" s="15">
        <v>110.67</v>
      </c>
      <c r="Q1580" s="15">
        <v>51.88</v>
      </c>
      <c r="R1580" s="71"/>
      <c r="S1580" s="71"/>
      <c r="T1580" s="71"/>
      <c r="U1580" s="71"/>
      <c r="V1580" s="15">
        <v>385</v>
      </c>
      <c r="W1580" s="15">
        <v>202</v>
      </c>
      <c r="X1580" s="71"/>
      <c r="Y1580" s="71"/>
      <c r="Z1580" s="71"/>
      <c r="AA1580" s="71"/>
      <c r="AC1580" s="71"/>
      <c r="AE1580" s="15">
        <v>160.56</v>
      </c>
      <c r="AF1580" s="15">
        <v>170</v>
      </c>
      <c r="BE1580" s="71"/>
      <c r="BF1580" s="71"/>
      <c r="BG1580" s="15">
        <v>100.78</v>
      </c>
      <c r="BH1580" s="15">
        <v>116.22</v>
      </c>
      <c r="BI1580" s="71"/>
      <c r="BN1580" s="15">
        <v>73.459999999999994</v>
      </c>
      <c r="BO1580" s="15">
        <v>101.92</v>
      </c>
      <c r="BQ1580" s="71"/>
      <c r="BR1580" s="15">
        <v>370</v>
      </c>
      <c r="BT1580" s="15">
        <v>202.61</v>
      </c>
      <c r="BW1580" s="15">
        <v>96</v>
      </c>
      <c r="BX1580" s="15">
        <v>98.31</v>
      </c>
      <c r="BY1580" s="15">
        <v>269</v>
      </c>
      <c r="CA1580" s="71"/>
      <c r="CD1580" s="71"/>
      <c r="CE1580" s="71"/>
      <c r="CF1580" s="71"/>
      <c r="CG1580" s="71"/>
      <c r="CH1580" s="15">
        <v>114.33</v>
      </c>
      <c r="CI1580" s="71"/>
      <c r="CQ1580" s="71"/>
      <c r="CR1580" s="71"/>
      <c r="CS1580" s="75"/>
      <c r="CT1580" s="75"/>
    </row>
    <row r="1581" spans="1:98">
      <c r="A1581" s="71">
        <v>44618</v>
      </c>
      <c r="B1581" s="16">
        <v>141</v>
      </c>
      <c r="C1581" s="16">
        <v>141</v>
      </c>
      <c r="D1581" s="71"/>
      <c r="G1581" s="71"/>
      <c r="I1581" s="16">
        <v>132.79</v>
      </c>
      <c r="K1581" s="16">
        <v>134.38</v>
      </c>
      <c r="L1581" s="71"/>
      <c r="M1581" s="71"/>
      <c r="O1581" s="15">
        <v>442.11</v>
      </c>
      <c r="P1581" s="15">
        <v>108.75</v>
      </c>
      <c r="Q1581" s="15">
        <v>52.13</v>
      </c>
      <c r="R1581" s="71"/>
      <c r="S1581" s="71"/>
      <c r="T1581" s="71"/>
      <c r="U1581" s="71"/>
      <c r="V1581" s="15">
        <v>383.42</v>
      </c>
      <c r="W1581" s="15">
        <v>202</v>
      </c>
      <c r="X1581" s="71"/>
      <c r="Y1581" s="71"/>
      <c r="Z1581" s="71"/>
      <c r="AA1581" s="71"/>
      <c r="AC1581" s="71"/>
      <c r="BD1581" s="15">
        <v>440</v>
      </c>
      <c r="BE1581" s="71"/>
      <c r="BF1581" s="71"/>
      <c r="BG1581" s="15">
        <v>106</v>
      </c>
      <c r="BH1581" s="15">
        <v>115.88</v>
      </c>
      <c r="BI1581" s="71"/>
      <c r="BM1581" s="15">
        <v>46</v>
      </c>
      <c r="BN1581" s="15">
        <v>75</v>
      </c>
      <c r="BO1581" s="15">
        <v>100.16</v>
      </c>
      <c r="BP1581" s="15">
        <v>244</v>
      </c>
      <c r="BQ1581" s="71"/>
      <c r="BR1581" s="15">
        <v>380</v>
      </c>
      <c r="BS1581" s="15">
        <v>365</v>
      </c>
      <c r="BT1581" s="15">
        <v>202</v>
      </c>
      <c r="BW1581" s="15">
        <v>96.65</v>
      </c>
      <c r="BX1581" s="15">
        <v>97.24</v>
      </c>
      <c r="BZ1581" s="15">
        <v>128.33000000000001</v>
      </c>
      <c r="CA1581" s="71"/>
      <c r="CD1581" s="71"/>
      <c r="CE1581" s="71"/>
      <c r="CF1581" s="71"/>
      <c r="CG1581" s="71"/>
      <c r="CI1581" s="71"/>
      <c r="CQ1581" s="71"/>
      <c r="CR1581" s="71"/>
      <c r="CS1581" s="75"/>
      <c r="CT1581" s="75"/>
    </row>
    <row r="1582" spans="1:98">
      <c r="A1582" s="71">
        <v>44625</v>
      </c>
      <c r="B1582" s="16">
        <v>141</v>
      </c>
      <c r="C1582" s="16">
        <v>141</v>
      </c>
      <c r="D1582" s="71"/>
      <c r="G1582" s="71"/>
      <c r="I1582" s="16">
        <v>134.18</v>
      </c>
      <c r="K1582" s="16">
        <v>134.36000000000001</v>
      </c>
      <c r="L1582" s="71"/>
      <c r="M1582" s="71"/>
      <c r="N1582" s="15">
        <v>208</v>
      </c>
      <c r="O1582" s="15">
        <v>445.9</v>
      </c>
      <c r="P1582" s="15">
        <v>110.29</v>
      </c>
      <c r="Q1582" s="15">
        <v>51.31</v>
      </c>
      <c r="R1582" s="71"/>
      <c r="S1582" s="71"/>
      <c r="T1582" s="71"/>
      <c r="U1582" s="71"/>
      <c r="V1582" s="15">
        <v>381.27</v>
      </c>
      <c r="W1582" s="15">
        <v>203</v>
      </c>
      <c r="X1582" s="71"/>
      <c r="Y1582" s="71"/>
      <c r="Z1582" s="71"/>
      <c r="AA1582" s="71"/>
      <c r="AC1582" s="71"/>
      <c r="AF1582" s="15">
        <v>180</v>
      </c>
      <c r="BE1582" s="71"/>
      <c r="BF1582" s="71"/>
      <c r="BG1582" s="15">
        <v>106</v>
      </c>
      <c r="BH1582" s="15">
        <v>115.17</v>
      </c>
      <c r="BI1582" s="71"/>
      <c r="BM1582" s="15">
        <v>47.99</v>
      </c>
      <c r="BN1582" s="15">
        <v>80</v>
      </c>
      <c r="BO1582" s="15">
        <v>103.75</v>
      </c>
      <c r="BP1582" s="15">
        <v>248</v>
      </c>
      <c r="BQ1582" s="71"/>
      <c r="BR1582" s="15">
        <v>397</v>
      </c>
      <c r="BT1582" s="15">
        <v>201.73</v>
      </c>
      <c r="BV1582" s="15">
        <v>150</v>
      </c>
      <c r="BW1582" s="15">
        <v>96</v>
      </c>
      <c r="BX1582" s="15">
        <v>101.74</v>
      </c>
      <c r="BZ1582" s="15">
        <v>128.44</v>
      </c>
      <c r="CA1582" s="71"/>
      <c r="CD1582" s="71"/>
      <c r="CE1582" s="71"/>
      <c r="CF1582" s="71"/>
      <c r="CG1582" s="71"/>
      <c r="CH1582" s="15">
        <v>118</v>
      </c>
      <c r="CI1582" s="71"/>
      <c r="CP1582" s="15">
        <v>199.36</v>
      </c>
      <c r="CQ1582" s="71"/>
      <c r="CR1582" s="71"/>
      <c r="CS1582" s="75"/>
      <c r="CT1582" s="75"/>
    </row>
    <row r="1583" spans="1:98">
      <c r="A1583" s="71">
        <v>44632</v>
      </c>
      <c r="B1583" s="16">
        <v>142</v>
      </c>
      <c r="C1583" s="16">
        <v>142</v>
      </c>
      <c r="D1583" s="71"/>
      <c r="G1583" s="71"/>
      <c r="I1583" s="16">
        <v>134.07</v>
      </c>
      <c r="K1583" s="16">
        <v>135.18</v>
      </c>
      <c r="L1583" s="71"/>
      <c r="M1583" s="71"/>
      <c r="O1583" s="15">
        <v>445.33</v>
      </c>
      <c r="P1583" s="15">
        <v>110</v>
      </c>
      <c r="Q1583" s="15">
        <v>52.29</v>
      </c>
      <c r="R1583" s="71"/>
      <c r="S1583" s="71"/>
      <c r="T1583" s="71"/>
      <c r="U1583" s="71"/>
      <c r="W1583" s="15">
        <v>202.03</v>
      </c>
      <c r="X1583" s="71"/>
      <c r="Y1583" s="71"/>
      <c r="Z1583" s="71"/>
      <c r="AA1583" s="71"/>
      <c r="AC1583" s="71"/>
      <c r="AF1583" s="15">
        <v>177</v>
      </c>
      <c r="BD1583" s="15">
        <v>450</v>
      </c>
      <c r="BE1583" s="71"/>
      <c r="BF1583" s="71"/>
      <c r="BG1583" s="15">
        <v>107.35</v>
      </c>
      <c r="BH1583" s="15">
        <v>116.91</v>
      </c>
      <c r="BI1583" s="71"/>
      <c r="BN1583" s="15">
        <v>90.47</v>
      </c>
      <c r="BO1583" s="15">
        <v>102.05</v>
      </c>
      <c r="BP1583" s="15">
        <v>246</v>
      </c>
      <c r="BQ1583" s="71"/>
      <c r="BR1583" s="15">
        <v>387</v>
      </c>
      <c r="BS1583" s="15">
        <v>363</v>
      </c>
      <c r="BT1583" s="15">
        <v>202</v>
      </c>
      <c r="BW1583" s="15">
        <v>97.58</v>
      </c>
      <c r="BX1583" s="15">
        <v>102.22</v>
      </c>
      <c r="BZ1583" s="15">
        <v>128.11000000000001</v>
      </c>
      <c r="CA1583" s="71"/>
      <c r="CD1583" s="71"/>
      <c r="CE1583" s="71"/>
      <c r="CF1583" s="71"/>
      <c r="CG1583" s="71"/>
      <c r="CI1583" s="71"/>
      <c r="CQ1583" s="71"/>
      <c r="CR1583" s="71"/>
      <c r="CS1583" s="75"/>
      <c r="CT1583" s="75"/>
    </row>
    <row r="1584" spans="1:98">
      <c r="A1584" s="71">
        <v>44639</v>
      </c>
      <c r="B1584" s="16">
        <v>142.27000000000001</v>
      </c>
      <c r="C1584" s="16">
        <v>141</v>
      </c>
      <c r="D1584" s="71"/>
      <c r="G1584" s="71"/>
      <c r="I1584" s="16">
        <v>135.47999999999999</v>
      </c>
      <c r="K1584" s="16">
        <v>136.33000000000001</v>
      </c>
      <c r="L1584" s="71"/>
      <c r="M1584" s="71"/>
      <c r="N1584" s="15">
        <v>200.77</v>
      </c>
      <c r="O1584" s="15">
        <v>445.02</v>
      </c>
      <c r="P1584" s="15">
        <v>109.57</v>
      </c>
      <c r="Q1584" s="15">
        <v>51.55</v>
      </c>
      <c r="R1584" s="71"/>
      <c r="S1584" s="71"/>
      <c r="T1584" s="71"/>
      <c r="U1584" s="71"/>
      <c r="V1584" s="15">
        <v>386</v>
      </c>
      <c r="W1584" s="15">
        <v>201.78</v>
      </c>
      <c r="X1584" s="71"/>
      <c r="Y1584" s="71"/>
      <c r="Z1584" s="71"/>
      <c r="AA1584" s="71"/>
      <c r="AC1584" s="71"/>
      <c r="BE1584" s="16"/>
      <c r="BF1584" s="16"/>
      <c r="BG1584" s="16">
        <v>106</v>
      </c>
      <c r="BH1584" s="16">
        <v>115.07</v>
      </c>
      <c r="BI1584" s="16"/>
      <c r="BJ1584" s="16"/>
      <c r="BK1584" s="16"/>
      <c r="BL1584" s="16"/>
      <c r="BM1584" s="15">
        <v>48</v>
      </c>
      <c r="BO1584" s="15">
        <v>99</v>
      </c>
      <c r="BP1584" s="15">
        <v>244.91</v>
      </c>
      <c r="BQ1584" s="16"/>
      <c r="BT1584" s="15">
        <v>201.81</v>
      </c>
      <c r="BW1584" s="15">
        <v>96</v>
      </c>
      <c r="BX1584" s="15">
        <v>99.97</v>
      </c>
      <c r="BZ1584" s="15">
        <v>126</v>
      </c>
      <c r="CA1584" s="71"/>
      <c r="CD1584" s="71"/>
      <c r="CE1584" s="71"/>
      <c r="CF1584" s="71"/>
      <c r="CG1584" s="71"/>
      <c r="CH1584" s="15">
        <v>114</v>
      </c>
      <c r="CI1584" s="71"/>
      <c r="CM1584" s="15">
        <v>105</v>
      </c>
      <c r="CO1584" s="15">
        <v>131</v>
      </c>
      <c r="CQ1584" s="71"/>
      <c r="CR1584" s="71"/>
      <c r="CS1584" s="75"/>
      <c r="CT1584" s="75"/>
    </row>
    <row r="1585" spans="1:98">
      <c r="A1585" s="71">
        <v>44646</v>
      </c>
      <c r="B1585" s="16">
        <v>141.32</v>
      </c>
      <c r="C1585" s="16">
        <v>137.13</v>
      </c>
      <c r="D1585" s="71"/>
      <c r="G1585" s="71"/>
      <c r="I1585" s="16">
        <v>136.24</v>
      </c>
      <c r="K1585" s="16">
        <v>136.91</v>
      </c>
      <c r="L1585" s="71"/>
      <c r="M1585" s="71"/>
      <c r="N1585" s="15">
        <v>180.88</v>
      </c>
      <c r="O1585" s="15">
        <v>445</v>
      </c>
      <c r="P1585" s="15">
        <v>106.67</v>
      </c>
      <c r="Q1585" s="15">
        <v>52.67</v>
      </c>
      <c r="R1585" s="71"/>
      <c r="S1585" s="71"/>
      <c r="T1585" s="71"/>
      <c r="U1585" s="71"/>
      <c r="V1585" s="15">
        <v>386</v>
      </c>
      <c r="W1585" s="15">
        <v>201.69</v>
      </c>
      <c r="X1585" s="71"/>
      <c r="Y1585" s="71"/>
      <c r="Z1585" s="71"/>
      <c r="AA1585" s="71"/>
      <c r="AC1585" s="71"/>
      <c r="AF1585" s="15">
        <v>185</v>
      </c>
      <c r="BE1585" s="16"/>
      <c r="BF1585" s="16"/>
      <c r="BG1585" s="16">
        <v>106</v>
      </c>
      <c r="BH1585" s="16">
        <v>111.38</v>
      </c>
      <c r="BI1585" s="16"/>
      <c r="BJ1585" s="16"/>
      <c r="BK1585" s="16"/>
      <c r="BL1585" s="16"/>
      <c r="BM1585" s="15">
        <v>48</v>
      </c>
      <c r="BN1585" s="15">
        <v>75</v>
      </c>
      <c r="BO1585" s="15">
        <v>89.54</v>
      </c>
      <c r="BQ1585" s="16"/>
      <c r="BR1585" s="15">
        <v>402</v>
      </c>
      <c r="BT1585" s="15">
        <v>202</v>
      </c>
      <c r="BV1585" s="15">
        <v>150</v>
      </c>
      <c r="BW1585" s="15">
        <v>96</v>
      </c>
      <c r="BX1585" s="15">
        <v>94.71</v>
      </c>
      <c r="BZ1585" s="15">
        <v>117.5</v>
      </c>
      <c r="CA1585" s="71"/>
      <c r="CD1585" s="71"/>
      <c r="CE1585" s="71"/>
      <c r="CF1585" s="71"/>
      <c r="CG1585" s="71"/>
      <c r="CH1585" s="15">
        <v>109</v>
      </c>
      <c r="CI1585" s="71"/>
      <c r="CQ1585" s="71"/>
      <c r="CR1585" s="71"/>
      <c r="CS1585" s="75"/>
      <c r="CT1585" s="75"/>
    </row>
    <row r="1586" spans="1:98">
      <c r="A1586" s="71">
        <v>44653</v>
      </c>
      <c r="B1586" s="16">
        <v>142.44</v>
      </c>
      <c r="C1586" s="16">
        <v>136</v>
      </c>
      <c r="D1586" s="71"/>
      <c r="G1586" s="71"/>
      <c r="I1586" s="16">
        <v>135.68</v>
      </c>
      <c r="K1586" s="16">
        <v>136.9</v>
      </c>
      <c r="L1586" s="71"/>
      <c r="M1586" s="71"/>
      <c r="N1586" s="15">
        <v>181.17</v>
      </c>
      <c r="O1586" s="15">
        <v>447.08</v>
      </c>
      <c r="P1586" s="15">
        <v>106.25</v>
      </c>
      <c r="Q1586" s="15">
        <v>53.2</v>
      </c>
      <c r="R1586" s="71"/>
      <c r="S1586" s="71"/>
      <c r="T1586" s="71"/>
      <c r="U1586" s="71"/>
      <c r="V1586" s="15">
        <v>390</v>
      </c>
      <c r="W1586" s="15">
        <v>200.75</v>
      </c>
      <c r="X1586" s="71"/>
      <c r="Y1586" s="71"/>
      <c r="Z1586" s="71"/>
      <c r="AA1586" s="71"/>
      <c r="AC1586" s="71"/>
      <c r="AF1586" s="15">
        <v>194</v>
      </c>
      <c r="BE1586" s="16"/>
      <c r="BF1586" s="16"/>
      <c r="BG1586" s="16">
        <v>106</v>
      </c>
      <c r="BH1586" s="16">
        <v>109.04</v>
      </c>
      <c r="BI1586" s="16"/>
      <c r="BJ1586" s="16"/>
      <c r="BK1586" s="16"/>
      <c r="BL1586" s="16"/>
      <c r="BM1586" s="15">
        <v>48</v>
      </c>
      <c r="BN1586" s="15">
        <v>73.28</v>
      </c>
      <c r="BO1586" s="15">
        <v>82.85</v>
      </c>
      <c r="BP1586" s="15">
        <v>246</v>
      </c>
      <c r="BQ1586" s="16"/>
      <c r="BS1586" s="15">
        <v>376.82</v>
      </c>
      <c r="BT1586" s="15">
        <v>202</v>
      </c>
      <c r="BW1586" s="15">
        <v>96</v>
      </c>
      <c r="BX1586" s="15">
        <v>90.86</v>
      </c>
      <c r="BZ1586" s="15">
        <v>119.36</v>
      </c>
      <c r="CA1586" s="71"/>
      <c r="CD1586" s="71"/>
      <c r="CE1586" s="71"/>
      <c r="CF1586" s="71"/>
      <c r="CG1586" s="71"/>
      <c r="CH1586" s="15">
        <v>108</v>
      </c>
      <c r="CI1586" s="71"/>
      <c r="CO1586" s="15">
        <v>101</v>
      </c>
      <c r="CQ1586" s="71"/>
      <c r="CR1586" s="71"/>
      <c r="CS1586" s="75"/>
      <c r="CT1586" s="75"/>
    </row>
    <row r="1587" spans="1:98">
      <c r="A1587" s="71">
        <v>44660</v>
      </c>
      <c r="B1587" s="16">
        <v>141.41</v>
      </c>
      <c r="C1587" s="16">
        <v>140.41999999999999</v>
      </c>
      <c r="D1587" s="71"/>
      <c r="G1587" s="71"/>
      <c r="I1587" s="16">
        <v>136.87</v>
      </c>
      <c r="K1587" s="16">
        <v>137.22</v>
      </c>
      <c r="L1587" s="71"/>
      <c r="M1587" s="71"/>
      <c r="N1587" s="15">
        <v>181.11</v>
      </c>
      <c r="O1587" s="15">
        <v>455.56</v>
      </c>
      <c r="P1587" s="15">
        <v>104.6</v>
      </c>
      <c r="Q1587" s="15">
        <v>53.4</v>
      </c>
      <c r="R1587" s="71"/>
      <c r="S1587" s="71"/>
      <c r="T1587" s="71"/>
      <c r="U1587" s="71"/>
      <c r="V1587" s="15">
        <v>395</v>
      </c>
      <c r="W1587" s="15">
        <v>202.54</v>
      </c>
      <c r="X1587" s="71"/>
      <c r="Y1587" s="71"/>
      <c r="Z1587" s="71"/>
      <c r="AA1587" s="71"/>
      <c r="AC1587" s="71"/>
      <c r="BD1587" s="15">
        <v>483</v>
      </c>
      <c r="BE1587" s="16"/>
      <c r="BF1587" s="16"/>
      <c r="BG1587" s="16">
        <v>106</v>
      </c>
      <c r="BH1587" s="16">
        <v>104</v>
      </c>
      <c r="BI1587" s="16"/>
      <c r="BJ1587" s="16"/>
      <c r="BK1587" s="16"/>
      <c r="BL1587" s="16"/>
      <c r="BM1587" s="15">
        <v>52.1</v>
      </c>
      <c r="BO1587" s="15">
        <v>81</v>
      </c>
      <c r="BQ1587" s="16"/>
      <c r="BW1587" s="15">
        <v>96</v>
      </c>
      <c r="BX1587" s="15">
        <v>89.2</v>
      </c>
      <c r="BZ1587" s="15">
        <v>99.33</v>
      </c>
      <c r="CA1587" s="71"/>
      <c r="CD1587" s="71"/>
      <c r="CE1587" s="71"/>
      <c r="CF1587" s="71"/>
      <c r="CG1587" s="71"/>
      <c r="CI1587" s="71"/>
      <c r="CQ1587" s="71"/>
      <c r="CR1587" s="71"/>
      <c r="CS1587" s="75"/>
      <c r="CT1587" s="75"/>
    </row>
    <row r="1588" spans="1:98">
      <c r="A1588" s="71">
        <v>44667</v>
      </c>
      <c r="B1588" s="16">
        <v>152</v>
      </c>
      <c r="C1588" s="16">
        <v>152</v>
      </c>
      <c r="D1588" s="71"/>
      <c r="G1588" s="71"/>
      <c r="I1588" s="16">
        <v>137</v>
      </c>
      <c r="K1588" s="16">
        <v>137.56</v>
      </c>
      <c r="L1588" s="71"/>
      <c r="M1588" s="71"/>
      <c r="N1588" s="15">
        <v>225</v>
      </c>
      <c r="O1588" s="15">
        <v>507.81</v>
      </c>
      <c r="P1588" s="15">
        <v>105.33</v>
      </c>
      <c r="Q1588" s="15">
        <v>56.44</v>
      </c>
      <c r="R1588" s="71"/>
      <c r="S1588" s="71"/>
      <c r="T1588" s="71"/>
      <c r="U1588" s="71"/>
      <c r="V1588" s="15">
        <v>435</v>
      </c>
      <c r="W1588" s="15">
        <v>203</v>
      </c>
      <c r="X1588" s="71"/>
      <c r="Y1588" s="71"/>
      <c r="Z1588" s="71"/>
      <c r="AA1588" s="71"/>
      <c r="AC1588" s="71"/>
      <c r="AD1588" s="15">
        <v>225</v>
      </c>
      <c r="AF1588" s="15">
        <v>194.76</v>
      </c>
      <c r="BD1588" s="15">
        <v>500</v>
      </c>
      <c r="BE1588" s="16"/>
      <c r="BF1588" s="16"/>
      <c r="BG1588" s="16">
        <v>106</v>
      </c>
      <c r="BH1588" s="16">
        <v>90.8</v>
      </c>
      <c r="BI1588" s="16"/>
      <c r="BJ1588" s="16"/>
      <c r="BK1588" s="16"/>
      <c r="BL1588" s="16"/>
      <c r="BM1588" s="15">
        <v>51</v>
      </c>
      <c r="BN1588" s="15">
        <v>75</v>
      </c>
      <c r="BO1588" s="15">
        <v>76.77</v>
      </c>
      <c r="BP1588" s="15">
        <v>247.41</v>
      </c>
      <c r="BQ1588" s="16"/>
      <c r="BR1588" s="15">
        <v>415</v>
      </c>
      <c r="BS1588" s="15">
        <v>430</v>
      </c>
      <c r="BT1588" s="15">
        <v>201.85</v>
      </c>
      <c r="BW1588" s="15">
        <v>96</v>
      </c>
      <c r="BX1588" s="15">
        <v>91.91</v>
      </c>
      <c r="BY1588" s="15">
        <v>279</v>
      </c>
      <c r="BZ1588" s="15">
        <v>102.33</v>
      </c>
      <c r="CA1588" s="71"/>
      <c r="CD1588" s="71"/>
      <c r="CE1588" s="71"/>
      <c r="CF1588" s="71"/>
      <c r="CG1588" s="71"/>
      <c r="CI1588" s="71"/>
      <c r="CQ1588" s="71"/>
      <c r="CR1588" s="71"/>
      <c r="CS1588" s="75"/>
      <c r="CT1588" s="75"/>
    </row>
    <row r="1589" spans="1:98">
      <c r="A1589" s="71">
        <v>44674</v>
      </c>
      <c r="B1589" s="16">
        <v>144.33000000000001</v>
      </c>
      <c r="C1589" s="16">
        <v>144</v>
      </c>
      <c r="D1589" s="71"/>
      <c r="G1589" s="71"/>
      <c r="I1589" s="16">
        <v>138.83000000000001</v>
      </c>
      <c r="K1589" s="16">
        <v>139.22999999999999</v>
      </c>
      <c r="L1589" s="71"/>
      <c r="M1589" s="71"/>
      <c r="N1589" s="15">
        <v>205.71</v>
      </c>
      <c r="O1589" s="15">
        <v>531.55999999999995</v>
      </c>
      <c r="P1589" s="15">
        <v>102.33</v>
      </c>
      <c r="Q1589" s="15">
        <v>58</v>
      </c>
      <c r="R1589" s="71"/>
      <c r="S1589" s="71"/>
      <c r="T1589" s="71"/>
      <c r="U1589" s="71"/>
      <c r="V1589" s="15">
        <v>460</v>
      </c>
      <c r="W1589" s="15">
        <v>202.67</v>
      </c>
      <c r="X1589" s="71"/>
      <c r="Y1589" s="71"/>
      <c r="Z1589" s="71"/>
      <c r="AA1589" s="71"/>
      <c r="AC1589" s="71"/>
      <c r="AF1589" s="15">
        <v>202.14</v>
      </c>
      <c r="BD1589" s="15">
        <v>540</v>
      </c>
      <c r="BE1589" s="16"/>
      <c r="BF1589" s="16"/>
      <c r="BG1589" s="16">
        <v>101.91</v>
      </c>
      <c r="BH1589" s="16">
        <v>94.89</v>
      </c>
      <c r="BI1589" s="16"/>
      <c r="BJ1589" s="16"/>
      <c r="BK1589" s="16"/>
      <c r="BL1589" s="16"/>
      <c r="BM1589" s="15">
        <v>55</v>
      </c>
      <c r="BN1589" s="15">
        <v>73</v>
      </c>
      <c r="BO1589" s="15">
        <v>75.099999999999994</v>
      </c>
      <c r="BQ1589" s="16"/>
      <c r="BR1589" s="15">
        <v>450</v>
      </c>
      <c r="BT1589" s="15">
        <v>202</v>
      </c>
      <c r="BV1589" s="15">
        <v>152</v>
      </c>
      <c r="BX1589" s="15">
        <v>91.32</v>
      </c>
      <c r="BZ1589" s="15">
        <v>95</v>
      </c>
      <c r="CA1589" s="71"/>
      <c r="CD1589" s="71"/>
      <c r="CE1589" s="71"/>
      <c r="CF1589" s="71"/>
      <c r="CG1589" s="71"/>
      <c r="CH1589" s="15">
        <v>99</v>
      </c>
      <c r="CI1589" s="71"/>
      <c r="CP1589" s="15">
        <v>201</v>
      </c>
      <c r="CQ1589" s="71"/>
      <c r="CR1589" s="71"/>
      <c r="CS1589" s="75"/>
      <c r="CT1589" s="75"/>
    </row>
    <row r="1590" spans="1:98">
      <c r="A1590" s="71">
        <v>44681</v>
      </c>
      <c r="B1590" s="16">
        <v>151</v>
      </c>
      <c r="D1590" s="71"/>
      <c r="G1590" s="71"/>
      <c r="I1590" s="16">
        <v>138.30000000000001</v>
      </c>
      <c r="K1590" s="16">
        <v>139.11000000000001</v>
      </c>
      <c r="L1590" s="71"/>
      <c r="M1590" s="71"/>
      <c r="N1590" s="15">
        <v>218</v>
      </c>
      <c r="O1590" s="15">
        <v>566.91999999999996</v>
      </c>
      <c r="P1590" s="15">
        <v>98.75</v>
      </c>
      <c r="Q1590" s="15">
        <v>73</v>
      </c>
      <c r="R1590" s="71"/>
      <c r="S1590" s="71"/>
      <c r="T1590" s="71"/>
      <c r="U1590" s="71"/>
      <c r="V1590" s="15">
        <v>493.8</v>
      </c>
      <c r="W1590" s="15">
        <v>202.65</v>
      </c>
      <c r="X1590" s="71"/>
      <c r="Y1590" s="71"/>
      <c r="Z1590" s="71"/>
      <c r="AA1590" s="71"/>
      <c r="AC1590" s="71"/>
      <c r="AE1590" s="15">
        <v>195</v>
      </c>
      <c r="BD1590" s="15">
        <v>555</v>
      </c>
      <c r="BE1590" s="16"/>
      <c r="BF1590" s="16"/>
      <c r="BG1590" s="16">
        <v>96</v>
      </c>
      <c r="BH1590" s="16">
        <v>91.53</v>
      </c>
      <c r="BI1590" s="16"/>
      <c r="BJ1590" s="16"/>
      <c r="BK1590" s="16"/>
      <c r="BL1590" s="16"/>
      <c r="BM1590" s="15">
        <v>62</v>
      </c>
      <c r="BN1590" s="15">
        <v>69</v>
      </c>
      <c r="BO1590" s="15">
        <v>72.94</v>
      </c>
      <c r="BQ1590" s="16"/>
      <c r="BR1590" s="15">
        <v>475</v>
      </c>
      <c r="BT1590" s="15">
        <v>201.39</v>
      </c>
      <c r="BW1590" s="15">
        <v>94</v>
      </c>
      <c r="BX1590" s="15">
        <v>90.39</v>
      </c>
      <c r="BZ1590" s="15">
        <v>94.88</v>
      </c>
      <c r="CA1590" s="71"/>
      <c r="CD1590" s="71"/>
      <c r="CE1590" s="71"/>
      <c r="CF1590" s="71"/>
      <c r="CG1590" s="71"/>
      <c r="CH1590" s="15">
        <v>92.5</v>
      </c>
      <c r="CI1590" s="71"/>
      <c r="CM1590" s="15">
        <v>85</v>
      </c>
      <c r="CQ1590" s="71"/>
      <c r="CR1590" s="71"/>
      <c r="CS1590" s="75"/>
      <c r="CT1590" s="75"/>
    </row>
    <row r="1591" spans="1:98">
      <c r="A1591" s="71">
        <v>44688</v>
      </c>
      <c r="D1591" s="71"/>
      <c r="G1591" s="71"/>
      <c r="I1591" s="16">
        <v>152</v>
      </c>
      <c r="K1591" s="16">
        <v>152</v>
      </c>
      <c r="L1591" s="71"/>
      <c r="M1591" s="71"/>
      <c r="N1591" s="15">
        <v>203</v>
      </c>
      <c r="O1591" s="15">
        <v>590.83000000000004</v>
      </c>
      <c r="P1591" s="15">
        <v>98</v>
      </c>
      <c r="Q1591" s="15">
        <v>77</v>
      </c>
      <c r="R1591" s="71"/>
      <c r="S1591" s="71"/>
      <c r="T1591" s="71"/>
      <c r="U1591" s="71"/>
      <c r="V1591" s="15">
        <v>512.14</v>
      </c>
      <c r="W1591" s="15">
        <v>202.65</v>
      </c>
      <c r="X1591" s="71"/>
      <c r="Y1591" s="71"/>
      <c r="Z1591" s="71"/>
      <c r="AA1591" s="71"/>
      <c r="AC1591" s="71"/>
      <c r="AE1591" s="15">
        <v>207</v>
      </c>
      <c r="AF1591" s="15">
        <v>205</v>
      </c>
      <c r="BE1591" s="16"/>
      <c r="BF1591" s="16"/>
      <c r="BG1591" s="16">
        <v>106</v>
      </c>
      <c r="BH1591" s="16">
        <v>92.19</v>
      </c>
      <c r="BI1591" s="16"/>
      <c r="BJ1591" s="16"/>
      <c r="BK1591" s="16"/>
      <c r="BL1591" s="16"/>
      <c r="BM1591" s="15">
        <v>71</v>
      </c>
      <c r="BN1591" s="15">
        <v>75</v>
      </c>
      <c r="BO1591" s="15">
        <v>75.180000000000007</v>
      </c>
      <c r="BQ1591" s="16"/>
      <c r="BS1591" s="15">
        <v>510</v>
      </c>
      <c r="BT1591" s="15">
        <v>202</v>
      </c>
      <c r="BW1591" s="15">
        <v>92</v>
      </c>
      <c r="BX1591" s="15">
        <v>93.62</v>
      </c>
      <c r="BY1591" s="15">
        <v>279</v>
      </c>
      <c r="BZ1591" s="15">
        <v>94.6</v>
      </c>
      <c r="CA1591" s="71"/>
      <c r="CD1591" s="71"/>
      <c r="CE1591" s="71"/>
      <c r="CF1591" s="71"/>
      <c r="CG1591" s="71"/>
      <c r="CI1591" s="71"/>
      <c r="CQ1591" s="71"/>
      <c r="CR1591" s="71"/>
      <c r="CS1591" s="75"/>
      <c r="CT1591" s="75"/>
    </row>
    <row r="1592" spans="1:98">
      <c r="A1592" s="71">
        <v>44695</v>
      </c>
      <c r="B1592" s="16">
        <v>153</v>
      </c>
      <c r="C1592" s="16">
        <v>153</v>
      </c>
      <c r="D1592" s="71"/>
      <c r="G1592" s="71"/>
      <c r="I1592" s="16">
        <v>141.57</v>
      </c>
      <c r="K1592" s="16">
        <v>139.6</v>
      </c>
      <c r="L1592" s="71"/>
      <c r="M1592" s="71"/>
      <c r="N1592" s="15">
        <v>217.33</v>
      </c>
      <c r="O1592" s="15">
        <v>605</v>
      </c>
      <c r="P1592" s="15">
        <v>98.75</v>
      </c>
      <c r="Q1592" s="15">
        <v>81.709999999999994</v>
      </c>
      <c r="R1592" s="71"/>
      <c r="S1592" s="71"/>
      <c r="T1592" s="71"/>
      <c r="U1592" s="71"/>
      <c r="V1592" s="15">
        <v>525</v>
      </c>
      <c r="W1592" s="15">
        <v>204.39</v>
      </c>
      <c r="X1592" s="71"/>
      <c r="Y1592" s="71"/>
      <c r="Z1592" s="71"/>
      <c r="AA1592" s="71"/>
      <c r="AC1592" s="71"/>
      <c r="AD1592" s="15">
        <v>232</v>
      </c>
      <c r="AE1592" s="15">
        <v>200</v>
      </c>
      <c r="AF1592" s="15">
        <v>208.75</v>
      </c>
      <c r="BD1592" s="15">
        <v>595</v>
      </c>
      <c r="BE1592" s="16"/>
      <c r="BF1592" s="16"/>
      <c r="BG1592" s="16">
        <v>106</v>
      </c>
      <c r="BH1592" s="16">
        <v>95.03</v>
      </c>
      <c r="BI1592" s="16"/>
      <c r="BJ1592" s="16"/>
      <c r="BK1592" s="16"/>
      <c r="BL1592" s="16"/>
      <c r="BM1592" s="15">
        <v>76</v>
      </c>
      <c r="BN1592" s="15">
        <v>75</v>
      </c>
      <c r="BO1592" s="15">
        <v>73.849999999999994</v>
      </c>
      <c r="BP1592" s="15">
        <v>259</v>
      </c>
      <c r="BQ1592" s="16"/>
      <c r="BR1592" s="15">
        <v>523.5</v>
      </c>
      <c r="BS1592" s="15">
        <v>515</v>
      </c>
      <c r="BT1592" s="15">
        <v>202</v>
      </c>
      <c r="BW1592" s="15">
        <v>96</v>
      </c>
      <c r="BX1592" s="15">
        <v>94.39</v>
      </c>
      <c r="BZ1592" s="15">
        <v>94.33</v>
      </c>
      <c r="CA1592" s="71"/>
      <c r="CD1592" s="71"/>
      <c r="CE1592" s="71"/>
      <c r="CF1592" s="71"/>
      <c r="CG1592" s="71"/>
      <c r="CH1592" s="15">
        <v>97</v>
      </c>
      <c r="CI1592" s="71"/>
      <c r="CJ1592" s="15">
        <v>80</v>
      </c>
      <c r="CM1592" s="15">
        <v>85</v>
      </c>
      <c r="CN1592" s="15">
        <v>120</v>
      </c>
      <c r="CQ1592" s="71"/>
      <c r="CR1592" s="71"/>
      <c r="CS1592" s="75"/>
      <c r="CT1592" s="75"/>
    </row>
    <row r="1593" spans="1:98">
      <c r="A1593" s="71">
        <v>44702</v>
      </c>
      <c r="B1593" s="16">
        <v>148.37</v>
      </c>
      <c r="D1593" s="71"/>
      <c r="G1593" s="71"/>
      <c r="I1593" s="16">
        <v>145.43</v>
      </c>
      <c r="K1593" s="16">
        <v>145.74</v>
      </c>
      <c r="L1593" s="71"/>
      <c r="M1593" s="71"/>
      <c r="N1593" s="15">
        <v>215</v>
      </c>
      <c r="O1593" s="15">
        <v>613.75</v>
      </c>
      <c r="P1593" s="15">
        <v>98</v>
      </c>
      <c r="R1593" s="71"/>
      <c r="S1593" s="71"/>
      <c r="T1593" s="71"/>
      <c r="U1593" s="71"/>
      <c r="V1593" s="15">
        <v>531.79999999999995</v>
      </c>
      <c r="W1593" s="15">
        <v>207</v>
      </c>
      <c r="X1593" s="71"/>
      <c r="Y1593" s="71"/>
      <c r="Z1593" s="71"/>
      <c r="AA1593" s="71"/>
      <c r="AC1593" s="71"/>
      <c r="AE1593" s="15">
        <v>200</v>
      </c>
      <c r="AF1593" s="15">
        <v>210</v>
      </c>
      <c r="BE1593" s="16"/>
      <c r="BF1593" s="16"/>
      <c r="BG1593" s="16"/>
      <c r="BH1593" s="16">
        <v>93.19</v>
      </c>
      <c r="BI1593" s="16"/>
      <c r="BJ1593" s="16"/>
      <c r="BK1593" s="16"/>
      <c r="BL1593" s="16"/>
      <c r="BM1593" s="15">
        <v>84</v>
      </c>
      <c r="BN1593" s="15">
        <v>73</v>
      </c>
      <c r="BO1593" s="15">
        <v>74</v>
      </c>
      <c r="BP1593" s="15">
        <v>259</v>
      </c>
      <c r="BQ1593" s="16"/>
      <c r="BS1593" s="15">
        <v>520</v>
      </c>
      <c r="BT1593" s="15">
        <v>202</v>
      </c>
      <c r="BX1593" s="15">
        <v>102.39</v>
      </c>
      <c r="BZ1593" s="15">
        <v>96.21</v>
      </c>
      <c r="CA1593" s="71"/>
      <c r="CD1593" s="71"/>
      <c r="CE1593" s="71"/>
      <c r="CF1593" s="71"/>
      <c r="CG1593" s="71"/>
      <c r="CH1593" s="15">
        <v>92</v>
      </c>
      <c r="CI1593" s="71"/>
      <c r="CJ1593" s="15">
        <v>81</v>
      </c>
      <c r="CM1593" s="15">
        <v>82</v>
      </c>
      <c r="CQ1593" s="71"/>
      <c r="CR1593" s="71"/>
      <c r="CS1593" s="75"/>
      <c r="CT1593" s="75"/>
    </row>
    <row r="1594" spans="1:98">
      <c r="A1594" s="71">
        <v>44709</v>
      </c>
      <c r="B1594" s="16">
        <v>151.5</v>
      </c>
      <c r="C1594" s="16">
        <v>150</v>
      </c>
      <c r="D1594" s="71"/>
      <c r="G1594" s="71"/>
      <c r="I1594" s="16">
        <v>143.53</v>
      </c>
      <c r="K1594" s="16">
        <v>145</v>
      </c>
      <c r="L1594" s="71"/>
      <c r="M1594" s="71"/>
      <c r="N1594" s="15">
        <v>220.29</v>
      </c>
      <c r="O1594" s="15">
        <v>619.33000000000004</v>
      </c>
      <c r="P1594" s="15">
        <v>98.31</v>
      </c>
      <c r="Q1594" s="15">
        <v>85.2</v>
      </c>
      <c r="R1594" s="71"/>
      <c r="S1594" s="71"/>
      <c r="T1594" s="71"/>
      <c r="U1594" s="71"/>
      <c r="V1594" s="15">
        <v>543.86</v>
      </c>
      <c r="W1594" s="15">
        <v>207</v>
      </c>
      <c r="X1594" s="71"/>
      <c r="Y1594" s="71"/>
      <c r="Z1594" s="71"/>
      <c r="AA1594" s="71"/>
      <c r="AC1594" s="71"/>
      <c r="AE1594" s="15">
        <v>205</v>
      </c>
      <c r="AF1594" s="15">
        <v>215</v>
      </c>
      <c r="BD1594" s="15">
        <v>635</v>
      </c>
      <c r="BE1594" s="16"/>
      <c r="BF1594" s="16"/>
      <c r="BG1594" s="16">
        <v>106.69</v>
      </c>
      <c r="BH1594" s="16">
        <v>94.95</v>
      </c>
      <c r="BI1594" s="16"/>
      <c r="BJ1594" s="16"/>
      <c r="BK1594" s="16"/>
      <c r="BL1594" s="16"/>
      <c r="BN1594" s="15">
        <v>72.98</v>
      </c>
      <c r="BO1594" s="15">
        <v>75.150000000000006</v>
      </c>
      <c r="BP1594" s="15">
        <v>267</v>
      </c>
      <c r="BQ1594" s="16"/>
      <c r="BT1594" s="15">
        <v>202</v>
      </c>
      <c r="BW1594" s="15">
        <v>97.59</v>
      </c>
      <c r="BX1594" s="15">
        <v>102.06</v>
      </c>
      <c r="BZ1594" s="15">
        <v>94.5</v>
      </c>
      <c r="CA1594" s="71"/>
      <c r="CD1594" s="71"/>
      <c r="CE1594" s="71"/>
      <c r="CF1594" s="71"/>
      <c r="CG1594" s="71"/>
      <c r="CI1594" s="71"/>
      <c r="CJ1594" s="15">
        <v>81</v>
      </c>
      <c r="CQ1594" s="71"/>
      <c r="CR1594" s="71"/>
      <c r="CS1594" s="75"/>
      <c r="CT1594" s="75"/>
    </row>
    <row r="1595" spans="1:98">
      <c r="A1595" s="71">
        <v>44716</v>
      </c>
      <c r="B1595" s="16">
        <v>153.9</v>
      </c>
      <c r="C1595" s="16">
        <v>153</v>
      </c>
      <c r="D1595" s="71"/>
      <c r="G1595" s="71"/>
      <c r="I1595" s="16">
        <v>149.6</v>
      </c>
      <c r="K1595" s="16">
        <v>150.08000000000001</v>
      </c>
      <c r="L1595" s="71"/>
      <c r="M1595" s="71"/>
      <c r="N1595" s="15">
        <v>213.33</v>
      </c>
      <c r="O1595" s="15">
        <v>623.75</v>
      </c>
      <c r="P1595" s="15">
        <v>98.33</v>
      </c>
      <c r="Q1595" s="15">
        <v>84.6</v>
      </c>
      <c r="R1595" s="71"/>
      <c r="S1595" s="71"/>
      <c r="T1595" s="71"/>
      <c r="U1595" s="71"/>
      <c r="V1595" s="15">
        <v>546.11</v>
      </c>
      <c r="W1595" s="15">
        <v>203.15</v>
      </c>
      <c r="X1595" s="71"/>
      <c r="Y1595" s="71"/>
      <c r="Z1595" s="71"/>
      <c r="AA1595" s="71"/>
      <c r="AC1595" s="71"/>
      <c r="AD1595" s="15">
        <v>238</v>
      </c>
      <c r="AE1595" s="15">
        <v>215</v>
      </c>
      <c r="BE1595" s="16"/>
      <c r="BF1595" s="16"/>
      <c r="BG1595" s="16">
        <v>106</v>
      </c>
      <c r="BH1595" s="16">
        <v>92</v>
      </c>
      <c r="BI1595" s="16"/>
      <c r="BJ1595" s="16"/>
      <c r="BK1595" s="16"/>
      <c r="BL1595" s="16"/>
      <c r="BM1595" s="15">
        <v>80</v>
      </c>
      <c r="BN1595" s="15">
        <v>73</v>
      </c>
      <c r="BO1595" s="15">
        <v>79.87</v>
      </c>
      <c r="BP1595" s="15">
        <v>265</v>
      </c>
      <c r="BQ1595" s="16"/>
      <c r="BT1595" s="15">
        <v>202</v>
      </c>
      <c r="BW1595" s="15">
        <v>95.5</v>
      </c>
      <c r="BX1595" s="15">
        <v>103.01</v>
      </c>
      <c r="BZ1595" s="15">
        <v>90</v>
      </c>
      <c r="CA1595" s="71"/>
      <c r="CD1595" s="71"/>
      <c r="CE1595" s="71"/>
      <c r="CF1595" s="71"/>
      <c r="CG1595" s="71"/>
      <c r="CH1595" s="15">
        <v>100</v>
      </c>
      <c r="CI1595" s="71"/>
      <c r="CJ1595" s="15">
        <v>82</v>
      </c>
      <c r="CM1595" s="15">
        <v>82</v>
      </c>
      <c r="CQ1595" s="71"/>
      <c r="CR1595" s="71"/>
      <c r="CS1595" s="75"/>
      <c r="CT1595" s="75"/>
    </row>
    <row r="1596" spans="1:98">
      <c r="A1596" s="71">
        <v>44723</v>
      </c>
      <c r="B1596" s="16">
        <v>153.9</v>
      </c>
      <c r="C1596" s="16">
        <v>153</v>
      </c>
      <c r="D1596" s="71"/>
      <c r="G1596" s="71"/>
      <c r="I1596" s="16">
        <v>146</v>
      </c>
      <c r="K1596" s="16">
        <v>141.81</v>
      </c>
      <c r="L1596" s="71"/>
      <c r="M1596" s="71"/>
      <c r="N1596" s="15">
        <v>219.63</v>
      </c>
      <c r="O1596" s="15">
        <v>626.79</v>
      </c>
      <c r="P1596" s="15">
        <v>98.4</v>
      </c>
      <c r="Q1596" s="15">
        <v>85.24</v>
      </c>
      <c r="R1596" s="71"/>
      <c r="S1596" s="71"/>
      <c r="T1596" s="71"/>
      <c r="U1596" s="71"/>
      <c r="V1596" s="15">
        <v>550</v>
      </c>
      <c r="W1596" s="15">
        <v>202</v>
      </c>
      <c r="X1596" s="71"/>
      <c r="Y1596" s="71"/>
      <c r="Z1596" s="71"/>
      <c r="AA1596" s="71"/>
      <c r="AC1596" s="71"/>
      <c r="AD1596" s="15">
        <v>240</v>
      </c>
      <c r="AE1596" s="15">
        <v>210</v>
      </c>
      <c r="AF1596" s="15">
        <v>227</v>
      </c>
      <c r="BD1596" s="15">
        <v>620</v>
      </c>
      <c r="BE1596" s="16"/>
      <c r="BF1596" s="16"/>
      <c r="BG1596" s="16">
        <v>106</v>
      </c>
      <c r="BH1596" s="16">
        <v>92.34</v>
      </c>
      <c r="BI1596" s="16"/>
      <c r="BJ1596" s="16"/>
      <c r="BK1596" s="16"/>
      <c r="BL1596" s="16"/>
      <c r="BM1596" s="15">
        <v>82</v>
      </c>
      <c r="BO1596" s="15">
        <v>81.02</v>
      </c>
      <c r="BP1596" s="15">
        <v>267</v>
      </c>
      <c r="BQ1596" s="16"/>
      <c r="BR1596" s="15">
        <v>530</v>
      </c>
      <c r="BT1596" s="15">
        <v>201.18</v>
      </c>
      <c r="BX1596" s="15">
        <v>106.99</v>
      </c>
      <c r="CA1596" s="71"/>
      <c r="CD1596" s="71"/>
      <c r="CE1596" s="71"/>
      <c r="CF1596" s="71"/>
      <c r="CG1596" s="71"/>
      <c r="CH1596" s="15">
        <v>97</v>
      </c>
      <c r="CI1596" s="71"/>
      <c r="CQ1596" s="71"/>
      <c r="CR1596" s="71"/>
      <c r="CS1596" s="75"/>
      <c r="CT1596" s="75"/>
    </row>
    <row r="1597" spans="1:98">
      <c r="A1597" s="71">
        <v>44730</v>
      </c>
      <c r="B1597" s="16">
        <v>172.45</v>
      </c>
      <c r="C1597" s="16">
        <v>153</v>
      </c>
      <c r="D1597" s="71"/>
      <c r="G1597" s="71"/>
      <c r="I1597" s="16">
        <v>154.24</v>
      </c>
      <c r="K1597" s="16">
        <v>151.47999999999999</v>
      </c>
      <c r="L1597" s="71"/>
      <c r="M1597" s="16"/>
      <c r="N1597" s="16">
        <v>218.2</v>
      </c>
      <c r="O1597" s="16">
        <v>644.44000000000005</v>
      </c>
      <c r="P1597" s="16">
        <v>98</v>
      </c>
      <c r="Q1597" s="16">
        <v>85</v>
      </c>
      <c r="R1597" s="16"/>
      <c r="S1597" s="16"/>
      <c r="T1597" s="16"/>
      <c r="U1597" s="16"/>
      <c r="V1597" s="16">
        <v>554.44000000000005</v>
      </c>
      <c r="W1597" s="16">
        <v>202</v>
      </c>
      <c r="X1597" s="16"/>
      <c r="Y1597" s="16"/>
      <c r="Z1597" s="16"/>
      <c r="AA1597" s="71"/>
      <c r="AC1597" s="71"/>
      <c r="AF1597" s="15">
        <v>232</v>
      </c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  <c r="BB1597" s="16"/>
      <c r="BD1597" s="15">
        <v>640</v>
      </c>
      <c r="BE1597" s="16"/>
      <c r="BF1597" s="16"/>
      <c r="BG1597" s="16">
        <v>106</v>
      </c>
      <c r="BH1597" s="16">
        <v>92</v>
      </c>
      <c r="BI1597" s="16"/>
      <c r="BJ1597" s="16"/>
      <c r="BK1597" s="16"/>
      <c r="BL1597" s="16"/>
      <c r="BM1597" s="15">
        <v>81</v>
      </c>
      <c r="BN1597" s="15">
        <v>75</v>
      </c>
      <c r="BO1597" s="15">
        <v>81.819999999999993</v>
      </c>
      <c r="BP1597" s="16">
        <v>270</v>
      </c>
      <c r="BQ1597" s="16"/>
      <c r="BR1597" s="15">
        <v>551.11</v>
      </c>
      <c r="BS1597" s="15">
        <v>545</v>
      </c>
      <c r="BT1597" s="15">
        <v>202.67</v>
      </c>
      <c r="BW1597" s="15">
        <v>97</v>
      </c>
      <c r="BX1597" s="15">
        <v>107.15</v>
      </c>
      <c r="BY1597" s="15">
        <v>218</v>
      </c>
      <c r="BZ1597" s="15">
        <v>105</v>
      </c>
      <c r="CA1597" s="71"/>
      <c r="CD1597" s="71"/>
      <c r="CE1597" s="71"/>
      <c r="CF1597" s="71"/>
      <c r="CG1597" s="71"/>
      <c r="CH1597" s="15">
        <v>97</v>
      </c>
      <c r="CI1597" s="71"/>
      <c r="CQ1597" s="71"/>
      <c r="CR1597" s="71"/>
      <c r="CS1597" s="75"/>
      <c r="CT1597" s="75"/>
    </row>
    <row r="1598" spans="1:98">
      <c r="A1598" s="71">
        <v>44737</v>
      </c>
      <c r="B1598" s="16">
        <v>174</v>
      </c>
      <c r="C1598" s="16">
        <v>174.5</v>
      </c>
      <c r="D1598" s="71"/>
      <c r="G1598" s="71"/>
      <c r="I1598" s="16">
        <v>156.80000000000001</v>
      </c>
      <c r="K1598" s="16">
        <v>152.4</v>
      </c>
      <c r="L1598" s="71"/>
      <c r="M1598" s="16"/>
      <c r="N1598" s="16">
        <v>224</v>
      </c>
      <c r="O1598" s="16">
        <v>650</v>
      </c>
      <c r="P1598" s="16">
        <v>98.43</v>
      </c>
      <c r="Q1598" s="16">
        <v>85</v>
      </c>
      <c r="R1598" s="16"/>
      <c r="S1598" s="16"/>
      <c r="T1598" s="16"/>
      <c r="U1598" s="16"/>
      <c r="V1598" s="16">
        <v>565</v>
      </c>
      <c r="W1598" s="16">
        <v>202.73</v>
      </c>
      <c r="X1598" s="16"/>
      <c r="Y1598" s="16"/>
      <c r="Z1598" s="16"/>
      <c r="AA1598" s="71"/>
      <c r="AC1598" s="71"/>
      <c r="AE1598" s="15">
        <v>174</v>
      </c>
      <c r="AF1598" s="15">
        <v>240</v>
      </c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  <c r="BA1598" s="16"/>
      <c r="BB1598" s="16"/>
      <c r="BE1598" s="16"/>
      <c r="BF1598" s="16"/>
      <c r="BG1598" s="16">
        <v>98.84</v>
      </c>
      <c r="BH1598" s="16">
        <v>92.34</v>
      </c>
      <c r="BI1598" s="16"/>
      <c r="BJ1598" s="16"/>
      <c r="BK1598" s="16"/>
      <c r="BL1598" s="16"/>
      <c r="BM1598" s="15">
        <v>85</v>
      </c>
      <c r="BN1598" s="15">
        <v>77</v>
      </c>
      <c r="BO1598" s="15">
        <v>85.05</v>
      </c>
      <c r="BP1598" s="16"/>
      <c r="BQ1598" s="16"/>
      <c r="BV1598" s="15">
        <v>156</v>
      </c>
      <c r="BW1598" s="15">
        <v>93.5</v>
      </c>
      <c r="BX1598" s="15">
        <v>117.18</v>
      </c>
      <c r="BY1598" s="15">
        <v>218</v>
      </c>
      <c r="BZ1598" s="15">
        <v>108.8</v>
      </c>
      <c r="CA1598" s="71"/>
      <c r="CD1598" s="15"/>
      <c r="CE1598" s="15"/>
      <c r="CF1598" s="15"/>
      <c r="CG1598" s="71"/>
      <c r="CI1598" s="15"/>
      <c r="CQ1598" s="71"/>
      <c r="CR1598" s="71"/>
      <c r="CS1598" s="75"/>
      <c r="CT1598" s="75"/>
    </row>
    <row r="1599" spans="1:98">
      <c r="A1599" s="71">
        <v>44744</v>
      </c>
      <c r="B1599" s="16">
        <v>173.04</v>
      </c>
      <c r="C1599" s="16">
        <v>175.5</v>
      </c>
      <c r="D1599" s="71"/>
      <c r="G1599" s="71"/>
      <c r="I1599" s="16">
        <v>157.85</v>
      </c>
      <c r="K1599" s="16">
        <v>153.71</v>
      </c>
      <c r="L1599" s="71"/>
      <c r="M1599" s="16"/>
      <c r="N1599" s="16">
        <v>223.75</v>
      </c>
      <c r="O1599" s="16">
        <v>656.8</v>
      </c>
      <c r="P1599" s="16">
        <v>98.67</v>
      </c>
      <c r="Q1599" s="16">
        <v>85.25</v>
      </c>
      <c r="R1599" s="16"/>
      <c r="S1599" s="16"/>
      <c r="T1599" s="16"/>
      <c r="U1599" s="16"/>
      <c r="V1599" s="16">
        <v>570</v>
      </c>
      <c r="W1599" s="16">
        <v>202</v>
      </c>
      <c r="X1599" s="16"/>
      <c r="Y1599" s="16"/>
      <c r="Z1599" s="16"/>
      <c r="AA1599" s="71"/>
      <c r="AC1599" s="71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  <c r="BB1599" s="16"/>
      <c r="BD1599" s="15">
        <v>650</v>
      </c>
      <c r="BE1599" s="16"/>
      <c r="BF1599" s="16"/>
      <c r="BG1599" s="16"/>
      <c r="BH1599" s="16">
        <v>95.28</v>
      </c>
      <c r="BI1599" s="16"/>
      <c r="BJ1599" s="16"/>
      <c r="BK1599" s="16"/>
      <c r="BL1599" s="16"/>
      <c r="BO1599" s="15">
        <v>92.79</v>
      </c>
      <c r="BP1599" s="16"/>
      <c r="BQ1599" s="16"/>
      <c r="BR1599" s="15">
        <v>571.13</v>
      </c>
      <c r="BS1599" s="15">
        <v>550</v>
      </c>
      <c r="BT1599" s="15">
        <v>204</v>
      </c>
      <c r="BV1599" s="15">
        <v>158</v>
      </c>
      <c r="BX1599" s="15">
        <v>121.86</v>
      </c>
      <c r="BZ1599" s="15">
        <v>113.13</v>
      </c>
      <c r="CA1599" s="71"/>
      <c r="CD1599" s="15"/>
      <c r="CE1599" s="15"/>
      <c r="CF1599" s="15"/>
      <c r="CG1599" s="71"/>
      <c r="CI1599" s="15"/>
      <c r="CM1599" s="15">
        <v>82</v>
      </c>
      <c r="CQ1599" s="71"/>
      <c r="CR1599" s="71"/>
      <c r="CS1599" s="75"/>
      <c r="CT1599" s="75"/>
    </row>
    <row r="1600" spans="1:98" ht="12" customHeight="1">
      <c r="A1600" s="71">
        <v>44751</v>
      </c>
      <c r="B1600" s="16">
        <v>173.64</v>
      </c>
      <c r="C1600" s="16">
        <v>176.5</v>
      </c>
      <c r="D1600" s="71"/>
      <c r="G1600" s="71"/>
      <c r="I1600" s="16">
        <v>156</v>
      </c>
      <c r="K1600" s="16">
        <v>156</v>
      </c>
      <c r="L1600" s="71"/>
      <c r="M1600" s="16"/>
      <c r="N1600" s="16">
        <v>220.3</v>
      </c>
      <c r="O1600" s="16">
        <v>660</v>
      </c>
      <c r="P1600" s="16">
        <v>98.4</v>
      </c>
      <c r="Q1600" s="16">
        <v>84.4</v>
      </c>
      <c r="R1600" s="16"/>
      <c r="S1600" s="16"/>
      <c r="T1600" s="16"/>
      <c r="U1600" s="16"/>
      <c r="V1600" s="16">
        <v>565.70000000000005</v>
      </c>
      <c r="W1600" s="16">
        <v>201.5</v>
      </c>
      <c r="X1600" s="16"/>
      <c r="Y1600" s="16"/>
      <c r="Z1600" s="16"/>
      <c r="AA1600" s="71"/>
      <c r="AC1600" s="71"/>
      <c r="AE1600" s="15">
        <v>233</v>
      </c>
      <c r="AF1600" s="15">
        <v>247</v>
      </c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  <c r="BA1600" s="16"/>
      <c r="BB1600" s="16"/>
      <c r="BE1600" s="16"/>
      <c r="BF1600" s="16"/>
      <c r="BG1600" s="16">
        <v>105.7</v>
      </c>
      <c r="BH1600" s="16">
        <v>96.9</v>
      </c>
      <c r="BI1600" s="16"/>
      <c r="BJ1600" s="16"/>
      <c r="BK1600" s="16"/>
      <c r="BL1600" s="16"/>
      <c r="BM1600" s="15">
        <v>81</v>
      </c>
      <c r="BO1600" s="15">
        <v>89</v>
      </c>
      <c r="BP1600" s="16"/>
      <c r="BQ1600" s="16"/>
      <c r="BX1600" s="15">
        <v>121.1</v>
      </c>
      <c r="BZ1600" s="15">
        <v>116</v>
      </c>
      <c r="CA1600" s="71"/>
      <c r="CD1600" s="15"/>
      <c r="CE1600" s="15"/>
      <c r="CF1600" s="15"/>
      <c r="CG1600" s="71"/>
      <c r="CI1600" s="15"/>
      <c r="CQ1600" s="71"/>
      <c r="CR1600" s="71"/>
      <c r="CS1600" s="75"/>
      <c r="CT1600" s="75"/>
    </row>
    <row r="1601" spans="1:98" hidden="1">
      <c r="A1601" s="71">
        <v>44758</v>
      </c>
      <c r="B1601" s="16">
        <v>170.9</v>
      </c>
      <c r="C1601" s="16">
        <v>177.22</v>
      </c>
      <c r="D1601" s="71"/>
      <c r="G1601" s="71"/>
      <c r="I1601" s="16">
        <v>166</v>
      </c>
      <c r="K1601" s="16">
        <v>152</v>
      </c>
      <c r="L1601" s="71"/>
      <c r="M1601" s="16"/>
      <c r="N1601" s="16">
        <v>223.75</v>
      </c>
      <c r="O1601" s="16"/>
      <c r="P1601" s="16">
        <v>99.56</v>
      </c>
      <c r="Q1601" s="16">
        <v>84.78</v>
      </c>
      <c r="R1601" s="16"/>
      <c r="S1601" s="16"/>
      <c r="T1601" s="16"/>
      <c r="U1601" s="16"/>
      <c r="V1601" s="16"/>
      <c r="W1601" s="16"/>
      <c r="X1601" s="16"/>
      <c r="Y1601" s="16"/>
      <c r="Z1601" s="16"/>
      <c r="AA1601" s="71"/>
      <c r="AC1601" s="71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  <c r="BB1601" s="16"/>
      <c r="BE1601" s="16"/>
      <c r="BF1601" s="16"/>
      <c r="BG1601" s="16">
        <v>107</v>
      </c>
      <c r="BH1601" s="16">
        <v>98.77</v>
      </c>
      <c r="BI1601" s="16"/>
      <c r="BJ1601" s="16"/>
      <c r="BK1601" s="16"/>
      <c r="BL1601" s="16"/>
      <c r="BN1601" s="15">
        <v>83</v>
      </c>
      <c r="BO1601" s="15">
        <v>95.3</v>
      </c>
      <c r="BP1601" s="16">
        <v>285</v>
      </c>
      <c r="BQ1601" s="16"/>
      <c r="BT1601" s="15">
        <v>202</v>
      </c>
      <c r="BW1601" s="15">
        <v>113</v>
      </c>
      <c r="BX1601" s="15">
        <v>128.19999999999999</v>
      </c>
      <c r="BZ1601" s="15">
        <v>116.3</v>
      </c>
      <c r="CA1601" s="71"/>
      <c r="CD1601" s="15"/>
      <c r="CE1601" s="15"/>
      <c r="CF1601" s="15"/>
      <c r="CG1601" s="71"/>
      <c r="CI1601" s="15"/>
      <c r="CJ1601" s="15">
        <v>82</v>
      </c>
      <c r="CQ1601" s="71"/>
      <c r="CR1601" s="71"/>
      <c r="CS1601" s="75"/>
      <c r="CT1601" s="75"/>
    </row>
    <row r="1602" spans="1:98">
      <c r="A1602" s="71">
        <v>44765</v>
      </c>
      <c r="B1602" s="16">
        <v>178.63</v>
      </c>
      <c r="C1602" s="16">
        <v>179.5</v>
      </c>
      <c r="D1602" s="71"/>
      <c r="G1602" s="71"/>
      <c r="I1602" s="16">
        <v>154.57</v>
      </c>
      <c r="K1602" s="16">
        <v>157.19999999999999</v>
      </c>
      <c r="L1602" s="71"/>
      <c r="M1602" s="16"/>
      <c r="N1602" s="16">
        <v>225</v>
      </c>
      <c r="O1602" s="16">
        <v>665</v>
      </c>
      <c r="P1602" s="16">
        <v>100</v>
      </c>
      <c r="Q1602" s="16">
        <v>84.68</v>
      </c>
      <c r="R1602" s="16"/>
      <c r="S1602" s="16"/>
      <c r="T1602" s="16"/>
      <c r="U1602" s="16"/>
      <c r="V1602" s="16">
        <v>570</v>
      </c>
      <c r="W1602" s="16">
        <v>202.5</v>
      </c>
      <c r="X1602" s="16"/>
      <c r="Y1602" s="16"/>
      <c r="Z1602" s="16"/>
      <c r="AA1602" s="71"/>
      <c r="AC1602" s="71"/>
      <c r="AD1602" s="15">
        <v>249</v>
      </c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  <c r="BA1602" s="16"/>
      <c r="BB1602" s="16"/>
      <c r="BE1602" s="16"/>
      <c r="BF1602" s="16"/>
      <c r="BG1602" s="16">
        <v>108.33</v>
      </c>
      <c r="BH1602" s="16">
        <v>105.25</v>
      </c>
      <c r="BI1602" s="16"/>
      <c r="BJ1602" s="16"/>
      <c r="BK1602" s="16"/>
      <c r="BL1602" s="16"/>
      <c r="BN1602" s="15">
        <v>91.2</v>
      </c>
      <c r="BO1602" s="15">
        <v>99.69</v>
      </c>
      <c r="BP1602" s="16"/>
      <c r="BQ1602" s="16"/>
      <c r="BT1602" s="15">
        <v>204.8</v>
      </c>
      <c r="BW1602" s="15">
        <v>114</v>
      </c>
      <c r="BX1602" s="15">
        <v>125.41</v>
      </c>
      <c r="BZ1602" s="15">
        <v>118</v>
      </c>
      <c r="CA1602" s="71"/>
      <c r="CD1602" s="15"/>
      <c r="CE1602" s="15"/>
      <c r="CF1602" s="15"/>
      <c r="CG1602" s="71"/>
      <c r="CI1602" s="15"/>
      <c r="CM1602" s="15">
        <v>81.5</v>
      </c>
      <c r="CQ1602" s="71"/>
      <c r="CR1602" s="71"/>
      <c r="CS1602" s="75"/>
      <c r="CT1602" s="75"/>
    </row>
    <row r="1603" spans="1:98">
      <c r="A1603" s="71">
        <v>44772</v>
      </c>
      <c r="B1603" s="16">
        <v>177.18</v>
      </c>
      <c r="C1603" s="16">
        <v>179.5</v>
      </c>
      <c r="D1603" s="71"/>
      <c r="G1603" s="71"/>
      <c r="I1603" s="16">
        <v>154</v>
      </c>
      <c r="K1603" s="16">
        <v>153.5</v>
      </c>
      <c r="L1603" s="71"/>
      <c r="M1603" s="16"/>
      <c r="N1603" s="16">
        <v>223.75</v>
      </c>
      <c r="O1603" s="16">
        <v>665.02</v>
      </c>
      <c r="P1603" s="16">
        <v>103.04</v>
      </c>
      <c r="Q1603" s="16">
        <v>84.38</v>
      </c>
      <c r="R1603" s="16"/>
      <c r="S1603" s="16"/>
      <c r="T1603" s="16"/>
      <c r="U1603" s="16"/>
      <c r="V1603" s="16">
        <v>565.5</v>
      </c>
      <c r="W1603" s="16">
        <v>201.13</v>
      </c>
      <c r="X1603" s="16"/>
      <c r="Y1603" s="16"/>
      <c r="Z1603" s="16"/>
      <c r="AA1603" s="71"/>
      <c r="AC1603" s="71"/>
      <c r="AD1603" s="15">
        <v>252</v>
      </c>
      <c r="AE1603" s="15">
        <v>225</v>
      </c>
      <c r="AF1603" s="15">
        <v>277</v>
      </c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  <c r="BB1603" s="16"/>
      <c r="BD1603" s="15">
        <v>669</v>
      </c>
      <c r="BE1603" s="16"/>
      <c r="BF1603" s="16"/>
      <c r="BG1603" s="16">
        <v>111.45</v>
      </c>
      <c r="BH1603" s="16">
        <v>100.9</v>
      </c>
      <c r="BI1603" s="16"/>
      <c r="BJ1603" s="16"/>
      <c r="BK1603" s="16"/>
      <c r="BL1603" s="16"/>
      <c r="BO1603" s="15">
        <v>99.97</v>
      </c>
      <c r="BP1603" s="16"/>
      <c r="BQ1603" s="16"/>
      <c r="BR1603" s="15">
        <v>582</v>
      </c>
      <c r="BS1603" s="15">
        <v>550</v>
      </c>
      <c r="BT1603" s="15">
        <v>207</v>
      </c>
      <c r="BV1603" s="15">
        <v>158</v>
      </c>
      <c r="BX1603" s="15">
        <v>125.77</v>
      </c>
      <c r="BY1603" s="15">
        <v>234</v>
      </c>
      <c r="BZ1603" s="15">
        <v>120</v>
      </c>
      <c r="CA1603" s="71"/>
      <c r="CD1603" s="15"/>
      <c r="CE1603" s="15"/>
      <c r="CF1603" s="15"/>
      <c r="CG1603" s="71"/>
      <c r="CI1603" s="15"/>
      <c r="CQ1603" s="71"/>
      <c r="CR1603" s="71"/>
      <c r="CS1603" s="75"/>
      <c r="CT1603" s="75"/>
    </row>
    <row r="1604" spans="1:98">
      <c r="A1604" s="71">
        <v>44779</v>
      </c>
      <c r="D1604" s="71"/>
      <c r="G1604" s="71"/>
      <c r="I1604" s="16">
        <v>167</v>
      </c>
      <c r="K1604" s="16">
        <v>161.5</v>
      </c>
      <c r="L1604" s="71"/>
      <c r="M1604" s="16"/>
      <c r="N1604" s="16"/>
      <c r="O1604" s="16">
        <v>665</v>
      </c>
      <c r="P1604" s="16">
        <v>105</v>
      </c>
      <c r="Q1604" s="16">
        <v>85</v>
      </c>
      <c r="R1604" s="16"/>
      <c r="S1604" s="16"/>
      <c r="T1604" s="16"/>
      <c r="U1604" s="16"/>
      <c r="V1604" s="16">
        <v>565</v>
      </c>
      <c r="W1604" s="16">
        <v>202</v>
      </c>
      <c r="X1604" s="16"/>
      <c r="Y1604" s="16"/>
      <c r="Z1604" s="16"/>
      <c r="AA1604" s="71"/>
      <c r="AC1604" s="71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  <c r="BA1604" s="16"/>
      <c r="BB1604" s="16"/>
      <c r="BE1604" s="16"/>
      <c r="BF1604" s="16"/>
      <c r="BG1604" s="16"/>
      <c r="BH1604" s="16">
        <v>105</v>
      </c>
      <c r="BI1604" s="16"/>
      <c r="BJ1604" s="16"/>
      <c r="BK1604" s="16"/>
      <c r="BL1604" s="16"/>
      <c r="BO1604" s="15">
        <v>104</v>
      </c>
      <c r="BP1604" s="16"/>
      <c r="BQ1604" s="16"/>
      <c r="BX1604" s="15">
        <v>127.33</v>
      </c>
      <c r="BZ1604" s="15">
        <v>121.6</v>
      </c>
      <c r="CA1604" s="71"/>
      <c r="CD1604" s="15"/>
      <c r="CE1604" s="15"/>
      <c r="CF1604" s="15"/>
      <c r="CG1604" s="71"/>
      <c r="CI1604" s="15"/>
      <c r="CJ1604" s="15">
        <v>82</v>
      </c>
      <c r="CQ1604" s="71"/>
      <c r="CR1604" s="71"/>
      <c r="CS1604" s="75"/>
      <c r="CT1604" s="75"/>
    </row>
    <row r="1605" spans="1:98">
      <c r="A1605" s="71">
        <v>44786</v>
      </c>
      <c r="B1605" s="16">
        <v>177.18</v>
      </c>
      <c r="C1605" s="16">
        <v>179.5</v>
      </c>
      <c r="D1605" s="71"/>
      <c r="G1605" s="71"/>
      <c r="I1605" s="16">
        <v>165.89</v>
      </c>
      <c r="K1605" s="16">
        <v>159.85</v>
      </c>
      <c r="L1605" s="71"/>
      <c r="M1605" s="16"/>
      <c r="N1605" s="16">
        <v>223.75</v>
      </c>
      <c r="O1605" s="16">
        <v>665</v>
      </c>
      <c r="P1605" s="16">
        <v>104.76</v>
      </c>
      <c r="Q1605" s="16">
        <v>84.88</v>
      </c>
      <c r="R1605" s="16"/>
      <c r="S1605" s="16"/>
      <c r="T1605" s="16"/>
      <c r="U1605" s="16"/>
      <c r="V1605" s="16">
        <v>570</v>
      </c>
      <c r="W1605" s="16">
        <v>201.94</v>
      </c>
      <c r="X1605" s="16"/>
      <c r="Y1605" s="16"/>
      <c r="Z1605" s="16"/>
      <c r="AA1605" s="71"/>
      <c r="AC1605" s="71"/>
      <c r="AD1605" s="15">
        <v>254</v>
      </c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  <c r="BB1605" s="16"/>
      <c r="BE1605" s="16"/>
      <c r="BF1605" s="16"/>
      <c r="BG1605" s="16">
        <v>112</v>
      </c>
      <c r="BH1605" s="16">
        <v>106.02</v>
      </c>
      <c r="BI1605" s="16"/>
      <c r="BJ1605" s="16"/>
      <c r="BK1605" s="16"/>
      <c r="BL1605" s="16"/>
      <c r="BN1605" s="15">
        <v>90</v>
      </c>
      <c r="BO1605" s="15">
        <v>107.86</v>
      </c>
      <c r="BP1605" s="16">
        <v>285</v>
      </c>
      <c r="BQ1605" s="16"/>
      <c r="BS1605" s="15">
        <v>550</v>
      </c>
      <c r="BT1605" s="15">
        <v>202</v>
      </c>
      <c r="BV1605" s="15">
        <v>160</v>
      </c>
      <c r="BX1605" s="15">
        <v>130.72999999999999</v>
      </c>
      <c r="BZ1605" s="15">
        <v>125.32</v>
      </c>
      <c r="CA1605" s="71"/>
      <c r="CD1605" s="15"/>
      <c r="CE1605" s="15"/>
      <c r="CF1605" s="15"/>
      <c r="CG1605" s="71"/>
      <c r="CI1605" s="15"/>
      <c r="CQ1605" s="71"/>
      <c r="CR1605" s="71"/>
      <c r="CS1605" s="75"/>
      <c r="CT1605" s="75"/>
    </row>
    <row r="1606" spans="1:98">
      <c r="A1606" s="71">
        <v>44793</v>
      </c>
      <c r="B1606" s="16">
        <v>177.18</v>
      </c>
      <c r="C1606" s="16">
        <v>179.5</v>
      </c>
      <c r="D1606" s="71"/>
      <c r="G1606" s="71"/>
      <c r="I1606" s="16">
        <v>161</v>
      </c>
      <c r="K1606" s="16">
        <v>160</v>
      </c>
      <c r="L1606" s="71"/>
      <c r="M1606" s="16"/>
      <c r="N1606" s="16"/>
      <c r="O1606" s="16">
        <v>665</v>
      </c>
      <c r="P1606" s="16">
        <v>105</v>
      </c>
      <c r="Q1606" s="16">
        <v>85.69</v>
      </c>
      <c r="R1606" s="16"/>
      <c r="S1606" s="16"/>
      <c r="T1606" s="16"/>
      <c r="U1606" s="16"/>
      <c r="V1606" s="16"/>
      <c r="W1606" s="16">
        <v>201.5</v>
      </c>
      <c r="X1606" s="16"/>
      <c r="Y1606" s="16"/>
      <c r="Z1606" s="16"/>
      <c r="AA1606" s="71"/>
      <c r="AC1606" s="71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  <c r="BA1606" s="16"/>
      <c r="BB1606" s="16"/>
      <c r="BE1606" s="16"/>
      <c r="BF1606" s="16"/>
      <c r="BG1606" s="16">
        <v>113</v>
      </c>
      <c r="BH1606" s="16">
        <v>105.04</v>
      </c>
      <c r="BI1606" s="16"/>
      <c r="BJ1606" s="16"/>
      <c r="BK1606" s="16"/>
      <c r="BL1606" s="16"/>
      <c r="BN1606" s="15">
        <v>90</v>
      </c>
      <c r="BO1606" s="15">
        <v>106.51</v>
      </c>
      <c r="BP1606" s="16">
        <v>285</v>
      </c>
      <c r="BQ1606" s="16"/>
      <c r="BT1606" s="15">
        <v>202</v>
      </c>
      <c r="BW1606" s="15">
        <v>119</v>
      </c>
      <c r="BX1606" s="15">
        <v>130.26</v>
      </c>
      <c r="BZ1606" s="15">
        <v>123</v>
      </c>
      <c r="CA1606" s="71"/>
      <c r="CD1606" s="15"/>
      <c r="CE1606" s="15"/>
      <c r="CF1606" s="15"/>
      <c r="CG1606" s="71"/>
      <c r="CI1606" s="15"/>
      <c r="CQ1606" s="71"/>
      <c r="CR1606" s="71"/>
      <c r="CS1606" s="75"/>
      <c r="CT1606" s="75"/>
    </row>
    <row r="1607" spans="1:98">
      <c r="A1607" s="71">
        <v>44800</v>
      </c>
      <c r="B1607" s="16">
        <v>177.86</v>
      </c>
      <c r="C1607" s="16">
        <v>179.5</v>
      </c>
      <c r="D1607" s="71"/>
      <c r="G1607" s="71"/>
      <c r="I1607" s="16">
        <v>159</v>
      </c>
      <c r="K1607" s="16">
        <v>160.6</v>
      </c>
      <c r="L1607" s="71"/>
      <c r="M1607" s="16"/>
      <c r="N1607" s="16"/>
      <c r="O1607" s="16"/>
      <c r="P1607" s="16"/>
      <c r="Q1607" s="16">
        <v>85</v>
      </c>
      <c r="R1607" s="16"/>
      <c r="S1607" s="16"/>
      <c r="T1607" s="16"/>
      <c r="U1607" s="16"/>
      <c r="V1607" s="16">
        <v>565</v>
      </c>
      <c r="W1607" s="16">
        <v>201</v>
      </c>
      <c r="X1607" s="16"/>
      <c r="Y1607" s="16"/>
      <c r="Z1607" s="16"/>
      <c r="AA1607" s="71"/>
      <c r="AC1607" s="71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  <c r="BB1607" s="16"/>
      <c r="BE1607" s="16"/>
      <c r="BF1607" s="16"/>
      <c r="BG1607" s="16"/>
      <c r="BH1607" s="16">
        <v>107.33</v>
      </c>
      <c r="BI1607" s="16"/>
      <c r="BJ1607" s="16"/>
      <c r="BK1607" s="16"/>
      <c r="BL1607" s="16"/>
      <c r="BO1607" s="15">
        <v>105.18</v>
      </c>
      <c r="BP1607" s="16">
        <v>285</v>
      </c>
      <c r="BQ1607" s="16"/>
      <c r="BX1607" s="15">
        <v>131.66999999999999</v>
      </c>
      <c r="CA1607" s="71"/>
      <c r="CD1607" s="15"/>
      <c r="CE1607" s="15"/>
      <c r="CF1607" s="15"/>
      <c r="CG1607" s="71"/>
      <c r="CI1607" s="15">
        <v>55</v>
      </c>
      <c r="CM1607" s="15">
        <v>82</v>
      </c>
      <c r="CQ1607" s="71"/>
      <c r="CR1607" s="71"/>
      <c r="CS1607" s="75"/>
      <c r="CT1607" s="75"/>
    </row>
    <row r="1608" spans="1:98">
      <c r="A1608" s="71">
        <v>44807</v>
      </c>
      <c r="B1608" s="78">
        <v>185.74000549316406</v>
      </c>
      <c r="C1608" s="78">
        <v>191</v>
      </c>
      <c r="D1608" s="71"/>
      <c r="E1608" s="78">
        <v>181</v>
      </c>
      <c r="G1608" s="71"/>
      <c r="H1608" s="78">
        <v>150</v>
      </c>
      <c r="I1608" s="16">
        <v>172.87</v>
      </c>
      <c r="J1608" s="16">
        <v>166.8</v>
      </c>
      <c r="K1608" s="16">
        <v>172.78</v>
      </c>
      <c r="L1608" s="71"/>
      <c r="M1608" s="16">
        <v>259</v>
      </c>
      <c r="N1608" s="16">
        <v>206.67</v>
      </c>
      <c r="O1608" s="16">
        <v>665</v>
      </c>
      <c r="P1608" s="16">
        <v>103.88</v>
      </c>
      <c r="Q1608" s="16">
        <v>85</v>
      </c>
      <c r="R1608" s="16">
        <v>60</v>
      </c>
      <c r="S1608" s="16">
        <v>99</v>
      </c>
      <c r="T1608" s="16">
        <v>287</v>
      </c>
      <c r="U1608" s="16">
        <v>82</v>
      </c>
      <c r="V1608" s="16">
        <v>570</v>
      </c>
      <c r="W1608" s="16">
        <v>202.5</v>
      </c>
      <c r="X1608" s="16">
        <v>150.5</v>
      </c>
      <c r="Y1608" s="16"/>
      <c r="Z1608" s="16">
        <v>108</v>
      </c>
      <c r="AA1608" s="71"/>
      <c r="AC1608" s="71"/>
      <c r="AF1608" s="16">
        <v>280</v>
      </c>
      <c r="AG1608" s="16"/>
      <c r="AH1608" s="16"/>
      <c r="AI1608" s="16"/>
      <c r="AJ1608" s="16"/>
      <c r="AK1608" s="16">
        <v>325</v>
      </c>
      <c r="AL1608" s="16"/>
      <c r="AM1608" s="16">
        <v>325</v>
      </c>
      <c r="AN1608" s="16"/>
      <c r="AO1608" s="16">
        <v>325</v>
      </c>
      <c r="AP1608" s="16"/>
      <c r="AQ1608" s="16">
        <v>325</v>
      </c>
      <c r="AR1608" s="16"/>
      <c r="AS1608" s="16"/>
      <c r="AT1608" s="16"/>
      <c r="AU1608" s="16"/>
      <c r="AV1608" s="16"/>
      <c r="AW1608" s="16">
        <v>350</v>
      </c>
      <c r="AX1608" s="16">
        <v>350</v>
      </c>
      <c r="AY1608" s="16">
        <v>340.22</v>
      </c>
      <c r="AZ1608" s="16">
        <v>350</v>
      </c>
      <c r="BA1608" s="16">
        <v>347.5</v>
      </c>
      <c r="BB1608" s="16">
        <v>350</v>
      </c>
      <c r="BC1608" s="16"/>
      <c r="BD1608" s="16">
        <v>662.06</v>
      </c>
      <c r="BE1608" s="16">
        <v>110</v>
      </c>
      <c r="BF1608" s="16"/>
      <c r="BG1608" s="16"/>
      <c r="BH1608" s="16">
        <v>105.22</v>
      </c>
      <c r="BI1608" s="16">
        <v>95</v>
      </c>
      <c r="BJ1608" s="16"/>
      <c r="BK1608" s="16"/>
      <c r="BL1608" s="16"/>
      <c r="BM1608" s="15">
        <v>80</v>
      </c>
      <c r="BO1608" s="15">
        <v>104.64</v>
      </c>
      <c r="BP1608" s="16"/>
      <c r="BQ1608" s="16">
        <v>83</v>
      </c>
      <c r="BR1608" s="16">
        <v>585</v>
      </c>
      <c r="BS1608" s="15">
        <v>550</v>
      </c>
      <c r="BX1608" s="15">
        <v>131.47</v>
      </c>
      <c r="BZ1608" s="15">
        <v>126.43</v>
      </c>
      <c r="CA1608" s="71"/>
      <c r="CC1608" s="15">
        <v>104</v>
      </c>
      <c r="CD1608" s="15">
        <v>97.77</v>
      </c>
      <c r="CE1608" s="15">
        <v>282</v>
      </c>
      <c r="CF1608" s="15">
        <v>158</v>
      </c>
      <c r="CG1608" s="71"/>
      <c r="CI1608" s="15">
        <v>177.5</v>
      </c>
      <c r="CM1608" s="15">
        <v>82</v>
      </c>
      <c r="CQ1608" s="71"/>
      <c r="CR1608" s="71"/>
      <c r="CS1608" s="75"/>
      <c r="CT1608" s="75"/>
    </row>
    <row r="1609" spans="1:98">
      <c r="A1609" s="71">
        <v>44814</v>
      </c>
      <c r="B1609" s="78">
        <v>187.03999328613281</v>
      </c>
      <c r="C1609" s="78">
        <v>185.5</v>
      </c>
      <c r="D1609" s="71"/>
      <c r="G1609" s="71"/>
      <c r="I1609" s="16">
        <v>164.53</v>
      </c>
      <c r="K1609" s="16">
        <v>164.38</v>
      </c>
      <c r="L1609" s="71"/>
      <c r="M1609" s="16">
        <v>259</v>
      </c>
      <c r="N1609" s="16">
        <v>250.14</v>
      </c>
      <c r="O1609" s="16">
        <v>667.5</v>
      </c>
      <c r="P1609" s="16">
        <v>104.38</v>
      </c>
      <c r="Q1609" s="16">
        <v>84</v>
      </c>
      <c r="R1609" s="16"/>
      <c r="S1609" s="16">
        <v>99</v>
      </c>
      <c r="T1609" s="16">
        <v>287</v>
      </c>
      <c r="U1609" s="16"/>
      <c r="V1609" s="16">
        <v>566.66999999999996</v>
      </c>
      <c r="W1609" s="16">
        <v>204</v>
      </c>
      <c r="X1609" s="16"/>
      <c r="Y1609" s="16"/>
      <c r="Z1609" s="16">
        <v>111</v>
      </c>
      <c r="AA1609" s="71"/>
      <c r="AC1609" s="71"/>
      <c r="AF1609" s="16">
        <v>285</v>
      </c>
      <c r="AG1609" s="16"/>
      <c r="AH1609" s="16"/>
      <c r="AI1609" s="16">
        <v>325</v>
      </c>
      <c r="AJ1609" s="16">
        <v>350</v>
      </c>
      <c r="AK1609" s="16">
        <v>325</v>
      </c>
      <c r="AL1609" s="16">
        <v>350</v>
      </c>
      <c r="AM1609" s="16">
        <v>325</v>
      </c>
      <c r="AN1609" s="16">
        <v>350</v>
      </c>
      <c r="AO1609" s="16">
        <v>325</v>
      </c>
      <c r="AP1609" s="16">
        <v>350</v>
      </c>
      <c r="AQ1609" s="16">
        <v>325</v>
      </c>
      <c r="AR1609" s="16">
        <v>350</v>
      </c>
      <c r="AS1609" s="16">
        <v>325</v>
      </c>
      <c r="AT1609" s="16">
        <v>350</v>
      </c>
      <c r="AU1609" s="16"/>
      <c r="AV1609" s="16"/>
      <c r="AW1609" s="16">
        <v>350</v>
      </c>
      <c r="AX1609" s="16">
        <v>370</v>
      </c>
      <c r="AY1609" s="16">
        <v>370</v>
      </c>
      <c r="AZ1609" s="16">
        <v>358.33</v>
      </c>
      <c r="BA1609" s="16">
        <v>358.33</v>
      </c>
      <c r="BB1609" s="16">
        <v>370</v>
      </c>
      <c r="BD1609" s="15">
        <v>655</v>
      </c>
      <c r="BE1609" s="16"/>
      <c r="BF1609" s="16"/>
      <c r="BG1609" s="16"/>
      <c r="BH1609" s="16">
        <v>107</v>
      </c>
      <c r="BI1609" s="16"/>
      <c r="BJ1609" s="16">
        <v>135</v>
      </c>
      <c r="BK1609" s="16"/>
      <c r="BL1609" s="16"/>
      <c r="BM1609" s="15">
        <v>79</v>
      </c>
      <c r="BO1609" s="15">
        <v>107</v>
      </c>
      <c r="BP1609" s="16"/>
      <c r="BQ1609" s="16">
        <v>82</v>
      </c>
      <c r="BR1609" s="16">
        <v>550</v>
      </c>
      <c r="BT1609" s="15">
        <v>202</v>
      </c>
      <c r="BU1609" s="15">
        <v>148</v>
      </c>
      <c r="BX1609" s="15">
        <v>132.5</v>
      </c>
      <c r="BZ1609" s="15">
        <v>125</v>
      </c>
      <c r="CA1609" s="71"/>
      <c r="CC1609" s="15">
        <v>104</v>
      </c>
      <c r="CD1609" s="15"/>
      <c r="CE1609" s="15">
        <v>282</v>
      </c>
      <c r="CF1609" s="15">
        <v>163</v>
      </c>
      <c r="CG1609" s="71"/>
      <c r="CI1609" s="15"/>
      <c r="CQ1609" s="71"/>
      <c r="CR1609" s="71"/>
      <c r="CS1609" s="75"/>
      <c r="CT1609" s="75"/>
    </row>
    <row r="1610" spans="1:98">
      <c r="A1610" s="71">
        <v>44821</v>
      </c>
      <c r="B1610" s="78">
        <v>184.80999755859375</v>
      </c>
      <c r="C1610" s="78">
        <v>185.5</v>
      </c>
      <c r="D1610" s="71"/>
      <c r="G1610" s="71"/>
      <c r="I1610" s="16">
        <v>171</v>
      </c>
      <c r="K1610" s="16">
        <v>166</v>
      </c>
      <c r="L1610" s="71"/>
      <c r="M1610" s="16">
        <v>254.24</v>
      </c>
      <c r="N1610" s="16">
        <v>258.56</v>
      </c>
      <c r="O1610" s="16">
        <v>670</v>
      </c>
      <c r="P1610" s="16">
        <v>104.9</v>
      </c>
      <c r="Q1610" s="16">
        <v>83.88</v>
      </c>
      <c r="R1610" s="16"/>
      <c r="S1610" s="16">
        <v>97.67</v>
      </c>
      <c r="T1610" s="16">
        <v>287</v>
      </c>
      <c r="U1610" s="16"/>
      <c r="V1610" s="16">
        <v>566</v>
      </c>
      <c r="W1610" s="16">
        <v>204</v>
      </c>
      <c r="X1610" s="16"/>
      <c r="Y1610" s="16">
        <v>158</v>
      </c>
      <c r="Z1610" s="16">
        <v>116.31</v>
      </c>
      <c r="AA1610" s="71"/>
      <c r="AB1610" s="16"/>
      <c r="AC1610" s="71"/>
      <c r="AD1610" s="16">
        <v>255</v>
      </c>
      <c r="AF1610" s="15">
        <v>276.74</v>
      </c>
      <c r="AH1610" s="15">
        <v>280</v>
      </c>
      <c r="AI1610" s="16"/>
      <c r="AJ1610" s="16">
        <v>350</v>
      </c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  <c r="BB1610" s="16"/>
      <c r="BC1610" s="15">
        <v>610</v>
      </c>
      <c r="BE1610" s="16"/>
      <c r="BF1610" s="16"/>
      <c r="BG1610" s="16">
        <v>113</v>
      </c>
      <c r="BH1610" s="16">
        <v>108.32</v>
      </c>
      <c r="BI1610" s="16"/>
      <c r="BJ1610" s="16"/>
      <c r="BK1610" s="16"/>
      <c r="BL1610" s="16">
        <v>130</v>
      </c>
      <c r="BO1610" s="15">
        <v>102.31</v>
      </c>
      <c r="BP1610" s="16"/>
      <c r="BQ1610" s="16">
        <v>78</v>
      </c>
      <c r="BS1610" s="15">
        <v>550</v>
      </c>
      <c r="BT1610" s="15">
        <v>204.92</v>
      </c>
      <c r="BX1610" s="15">
        <v>135.54</v>
      </c>
      <c r="BZ1610" s="15">
        <v>125</v>
      </c>
      <c r="CA1610" s="71"/>
      <c r="CC1610" s="15">
        <v>104</v>
      </c>
      <c r="CD1610" s="15"/>
      <c r="CE1610" s="15">
        <v>282</v>
      </c>
      <c r="CF1610" s="15"/>
      <c r="CG1610" s="71"/>
      <c r="CI1610" s="15"/>
      <c r="CK1610" s="15">
        <v>109</v>
      </c>
      <c r="CL1610" s="15">
        <v>295</v>
      </c>
      <c r="CM1610" s="15">
        <v>94</v>
      </c>
      <c r="CQ1610" s="71"/>
      <c r="CR1610" s="71"/>
      <c r="CS1610" s="75"/>
      <c r="CT1610" s="75"/>
    </row>
    <row r="1611" spans="1:98">
      <c r="A1611" s="71">
        <v>44828</v>
      </c>
      <c r="B1611" s="78">
        <v>181.44999694824219</v>
      </c>
      <c r="C1611" s="78">
        <v>184</v>
      </c>
      <c r="D1611" s="71"/>
      <c r="E1611" s="78">
        <v>200</v>
      </c>
      <c r="G1611" s="71"/>
      <c r="I1611" s="16">
        <v>171.08</v>
      </c>
      <c r="K1611" s="16">
        <v>169.6</v>
      </c>
      <c r="L1611" s="71"/>
      <c r="M1611" s="16">
        <v>259</v>
      </c>
      <c r="N1611" s="16">
        <v>254.78</v>
      </c>
      <c r="O1611" s="16">
        <v>670</v>
      </c>
      <c r="P1611" s="16">
        <v>104.76</v>
      </c>
      <c r="Q1611" s="16">
        <v>84.04</v>
      </c>
      <c r="R1611" s="16">
        <v>65</v>
      </c>
      <c r="S1611" s="16">
        <v>97.7</v>
      </c>
      <c r="T1611" s="16">
        <v>287</v>
      </c>
      <c r="U1611" s="16">
        <v>77</v>
      </c>
      <c r="V1611" s="16">
        <v>566.36</v>
      </c>
      <c r="W1611" s="16">
        <v>204</v>
      </c>
      <c r="X1611" s="16"/>
      <c r="Y1611" s="16"/>
      <c r="Z1611" s="16">
        <v>116</v>
      </c>
      <c r="AA1611" s="71"/>
      <c r="AC1611" s="71"/>
      <c r="AD1611" s="15">
        <v>254</v>
      </c>
      <c r="AF1611" s="15">
        <v>290</v>
      </c>
      <c r="AI1611" s="16"/>
      <c r="AJ1611" s="16"/>
      <c r="AK1611" s="16"/>
      <c r="AL1611" s="16"/>
      <c r="AM1611" s="16"/>
      <c r="AN1611" s="16"/>
      <c r="AO1611" s="16">
        <v>345</v>
      </c>
      <c r="AP1611" s="16"/>
      <c r="AQ1611" s="16">
        <v>345</v>
      </c>
      <c r="AR1611" s="16"/>
      <c r="AS1611" s="16">
        <v>345</v>
      </c>
      <c r="AT1611" s="16"/>
      <c r="AU1611" s="16"/>
      <c r="AV1611" s="16"/>
      <c r="AW1611" s="16">
        <v>356.67</v>
      </c>
      <c r="AX1611" s="16"/>
      <c r="AY1611" s="16"/>
      <c r="AZ1611" s="16">
        <v>350</v>
      </c>
      <c r="BA1611" s="16">
        <v>357.81</v>
      </c>
      <c r="BB1611" s="16">
        <v>357.81</v>
      </c>
      <c r="BE1611" s="16"/>
      <c r="BF1611" s="16"/>
      <c r="BG1611" s="16">
        <v>113</v>
      </c>
      <c r="BH1611" s="16">
        <v>108</v>
      </c>
      <c r="BI1611" s="16"/>
      <c r="BJ1611" s="16">
        <v>136.74</v>
      </c>
      <c r="BK1611" s="16">
        <v>109.55</v>
      </c>
      <c r="BL1611" s="16"/>
      <c r="BM1611" s="15">
        <v>77</v>
      </c>
      <c r="BO1611" s="15">
        <v>100.67</v>
      </c>
      <c r="BP1611" s="16"/>
      <c r="BQ1611" s="16">
        <v>69.209999999999994</v>
      </c>
      <c r="BT1611" s="15">
        <v>203</v>
      </c>
      <c r="BW1611" s="15">
        <v>123</v>
      </c>
      <c r="BX1611" s="15">
        <v>133</v>
      </c>
      <c r="BZ1611" s="15">
        <v>125.57</v>
      </c>
      <c r="CA1611" s="71"/>
      <c r="CC1611" s="15">
        <v>104</v>
      </c>
      <c r="CD1611" s="15"/>
      <c r="CE1611" s="15">
        <v>282</v>
      </c>
      <c r="CF1611" s="15">
        <v>158</v>
      </c>
      <c r="CG1611" s="71"/>
      <c r="CI1611" s="15"/>
      <c r="CL1611" s="15">
        <v>285</v>
      </c>
      <c r="CO1611" s="15">
        <v>128</v>
      </c>
      <c r="CQ1611" s="71"/>
      <c r="CR1611" s="71"/>
      <c r="CS1611" s="75"/>
      <c r="CT1611" s="75"/>
    </row>
    <row r="1612" spans="1:98">
      <c r="A1612" s="71">
        <v>44835</v>
      </c>
      <c r="B1612" s="78">
        <v>191.72999572753906</v>
      </c>
      <c r="C1612" s="78">
        <v>191</v>
      </c>
      <c r="D1612" s="71"/>
      <c r="G1612" s="71"/>
      <c r="I1612" s="16">
        <v>171.36</v>
      </c>
      <c r="K1612" s="16">
        <v>171.81</v>
      </c>
      <c r="L1612" s="71"/>
      <c r="M1612" s="16">
        <v>259</v>
      </c>
      <c r="N1612" s="16">
        <v>218</v>
      </c>
      <c r="O1612" s="16">
        <v>670</v>
      </c>
      <c r="P1612" s="16">
        <v>104.86</v>
      </c>
      <c r="Q1612" s="16">
        <v>85.91</v>
      </c>
      <c r="R1612" s="16">
        <v>70</v>
      </c>
      <c r="S1612" s="16">
        <v>94</v>
      </c>
      <c r="T1612" s="16">
        <v>287</v>
      </c>
      <c r="U1612" s="16">
        <v>76</v>
      </c>
      <c r="V1612" s="16">
        <v>570</v>
      </c>
      <c r="W1612" s="16">
        <v>204.21</v>
      </c>
      <c r="X1612" s="16"/>
      <c r="Y1612" s="16"/>
      <c r="Z1612" s="16">
        <v>117</v>
      </c>
      <c r="AA1612" s="71"/>
      <c r="AB1612" s="15">
        <v>228</v>
      </c>
      <c r="AC1612" s="71"/>
      <c r="AF1612" s="15">
        <v>285</v>
      </c>
      <c r="AG1612" s="15">
        <v>280</v>
      </c>
      <c r="AI1612" s="16"/>
      <c r="AJ1612" s="16"/>
      <c r="AK1612" s="16"/>
      <c r="AL1612" s="16"/>
      <c r="AM1612" s="16"/>
      <c r="AN1612" s="16"/>
      <c r="AO1612" s="16"/>
      <c r="AP1612" s="16"/>
      <c r="AQ1612" s="16">
        <v>360</v>
      </c>
      <c r="AR1612" s="16"/>
      <c r="AS1612" s="16">
        <v>360</v>
      </c>
      <c r="AT1612" s="16"/>
      <c r="AU1612" s="16"/>
      <c r="AV1612" s="16">
        <v>285</v>
      </c>
      <c r="AW1612" s="16"/>
      <c r="AX1612" s="16"/>
      <c r="AY1612" s="16">
        <v>375</v>
      </c>
      <c r="AZ1612" s="16">
        <v>375</v>
      </c>
      <c r="BA1612" s="16">
        <v>368.64</v>
      </c>
      <c r="BB1612" s="16">
        <v>365</v>
      </c>
      <c r="BE1612" s="16"/>
      <c r="BF1612" s="16"/>
      <c r="BG1612" s="16"/>
      <c r="BH1612" s="16">
        <v>110.96</v>
      </c>
      <c r="BI1612" s="16"/>
      <c r="BJ1612" s="16">
        <v>137</v>
      </c>
      <c r="BK1612" s="16">
        <v>130</v>
      </c>
      <c r="BL1612" s="16"/>
      <c r="BM1612" s="15">
        <v>77</v>
      </c>
      <c r="BO1612" s="15">
        <v>94.27</v>
      </c>
      <c r="BP1612" s="16"/>
      <c r="BQ1612" s="16">
        <v>71</v>
      </c>
      <c r="BR1612" s="15">
        <v>582</v>
      </c>
      <c r="BS1612" s="15">
        <v>550</v>
      </c>
      <c r="BT1612" s="15">
        <v>204.91</v>
      </c>
      <c r="BX1612" s="15">
        <v>137.80000000000001</v>
      </c>
      <c r="BZ1612" s="15">
        <v>123.52</v>
      </c>
      <c r="CA1612" s="71"/>
      <c r="CC1612" s="15">
        <v>104.5</v>
      </c>
      <c r="CD1612" s="15"/>
      <c r="CE1612" s="15">
        <v>282</v>
      </c>
      <c r="CF1612" s="15">
        <v>158</v>
      </c>
      <c r="CG1612" s="71"/>
      <c r="CI1612" s="15"/>
      <c r="CL1612" s="15">
        <v>286</v>
      </c>
      <c r="CQ1612" s="71"/>
      <c r="CR1612" s="71"/>
      <c r="CS1612" s="75"/>
      <c r="CT1612" s="75"/>
    </row>
    <row r="1613" spans="1:98">
      <c r="A1613" s="71">
        <v>44842</v>
      </c>
      <c r="B1613" s="78">
        <v>191.89999389648438</v>
      </c>
      <c r="C1613" s="78">
        <v>191</v>
      </c>
      <c r="D1613" s="71"/>
      <c r="G1613" s="71"/>
      <c r="I1613" s="16">
        <v>180.15</v>
      </c>
      <c r="K1613" s="16">
        <v>170.25</v>
      </c>
      <c r="L1613" s="71"/>
      <c r="M1613" s="16">
        <v>254.23</v>
      </c>
      <c r="N1613" s="16">
        <v>218.17</v>
      </c>
      <c r="O1613" s="16">
        <v>670</v>
      </c>
      <c r="P1613" s="16">
        <v>106.76</v>
      </c>
      <c r="Q1613" s="16">
        <v>84</v>
      </c>
      <c r="R1613" s="16"/>
      <c r="S1613" s="16">
        <v>91</v>
      </c>
      <c r="T1613" s="16">
        <v>287</v>
      </c>
      <c r="U1613" s="16">
        <v>76</v>
      </c>
      <c r="V1613" s="16">
        <v>565.55999999999995</v>
      </c>
      <c r="W1613" s="16">
        <v>202.67</v>
      </c>
      <c r="X1613" s="16"/>
      <c r="Y1613" s="16"/>
      <c r="Z1613" s="16">
        <v>118</v>
      </c>
      <c r="AA1613" s="71"/>
      <c r="AB1613" s="15">
        <v>228</v>
      </c>
      <c r="AC1613" s="71"/>
      <c r="AF1613" s="15">
        <v>298.31</v>
      </c>
      <c r="AH1613" s="15">
        <v>280</v>
      </c>
      <c r="AI1613" s="16"/>
      <c r="AJ1613" s="16">
        <v>280</v>
      </c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  <c r="BB1613" s="16"/>
      <c r="BD1613" s="15">
        <v>695</v>
      </c>
      <c r="BE1613" s="16"/>
      <c r="BF1613" s="16"/>
      <c r="BG1613" s="16">
        <v>113</v>
      </c>
      <c r="BH1613" s="16">
        <v>112.84</v>
      </c>
      <c r="BI1613" s="16"/>
      <c r="BJ1613" s="16"/>
      <c r="BK1613" s="16"/>
      <c r="BL1613" s="16">
        <v>120</v>
      </c>
      <c r="BM1613" s="15">
        <v>75.599999999999994</v>
      </c>
      <c r="BN1613" s="15">
        <v>85</v>
      </c>
      <c r="BO1613" s="15">
        <v>91.75</v>
      </c>
      <c r="BP1613" s="16"/>
      <c r="BQ1613" s="16">
        <v>75</v>
      </c>
      <c r="BS1613" s="15">
        <v>550</v>
      </c>
      <c r="BT1613" s="15">
        <v>204.64</v>
      </c>
      <c r="BW1613" s="15">
        <v>123</v>
      </c>
      <c r="BX1613" s="15">
        <v>138</v>
      </c>
      <c r="BZ1613" s="15">
        <v>123.6</v>
      </c>
      <c r="CA1613" s="71"/>
      <c r="CC1613" s="15">
        <v>106</v>
      </c>
      <c r="CD1613" s="15">
        <v>90</v>
      </c>
      <c r="CE1613" s="15">
        <v>282</v>
      </c>
      <c r="CF1613" s="15"/>
      <c r="CG1613" s="71"/>
      <c r="CI1613" s="15"/>
      <c r="CJ1613" s="15">
        <v>74</v>
      </c>
      <c r="CQ1613" s="71"/>
      <c r="CR1613" s="71"/>
      <c r="CS1613" s="75"/>
      <c r="CT1613" s="75"/>
    </row>
    <row r="1614" spans="1:98">
      <c r="A1614" s="71">
        <v>44849</v>
      </c>
      <c r="B1614" s="78">
        <v>191.89999389648438</v>
      </c>
      <c r="C1614" s="78">
        <v>191</v>
      </c>
      <c r="D1614" s="71"/>
      <c r="G1614" s="71"/>
      <c r="I1614" s="16">
        <v>178.11</v>
      </c>
      <c r="K1614" s="16">
        <v>179.16</v>
      </c>
      <c r="L1614" s="71"/>
      <c r="M1614" s="16">
        <v>259</v>
      </c>
      <c r="N1614" s="16">
        <v>218.17</v>
      </c>
      <c r="O1614" s="16">
        <v>670</v>
      </c>
      <c r="P1614" s="16">
        <v>106.26</v>
      </c>
      <c r="Q1614" s="16">
        <v>82.33</v>
      </c>
      <c r="R1614" s="16">
        <v>76</v>
      </c>
      <c r="S1614" s="16">
        <v>88.2</v>
      </c>
      <c r="T1614" s="16">
        <v>287</v>
      </c>
      <c r="U1614" s="16"/>
      <c r="V1614" s="16">
        <v>570</v>
      </c>
      <c r="W1614" s="16">
        <v>202</v>
      </c>
      <c r="X1614" s="16"/>
      <c r="Y1614" s="16"/>
      <c r="Z1614" s="16">
        <v>120</v>
      </c>
      <c r="AA1614" s="71"/>
      <c r="AB1614" s="15">
        <v>228</v>
      </c>
      <c r="AC1614" s="71"/>
      <c r="AD1614" s="15">
        <v>254</v>
      </c>
      <c r="AF1614" s="15">
        <v>288.39</v>
      </c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>
        <v>290</v>
      </c>
      <c r="AW1614" s="16">
        <v>290</v>
      </c>
      <c r="AX1614" s="16"/>
      <c r="AY1614" s="16">
        <v>290</v>
      </c>
      <c r="AZ1614" s="16"/>
      <c r="BA1614" s="16">
        <v>295</v>
      </c>
      <c r="BB1614" s="16">
        <v>295</v>
      </c>
      <c r="BE1614" s="16"/>
      <c r="BF1614" s="16">
        <v>550</v>
      </c>
      <c r="BG1614" s="16">
        <v>113</v>
      </c>
      <c r="BH1614" s="16">
        <v>111.84</v>
      </c>
      <c r="BI1614" s="16">
        <v>85</v>
      </c>
      <c r="BJ1614" s="16"/>
      <c r="BK1614" s="16"/>
      <c r="BL1614" s="16"/>
      <c r="BO1614" s="15">
        <v>90.41</v>
      </c>
      <c r="BP1614" s="16"/>
      <c r="BQ1614" s="16">
        <v>75</v>
      </c>
      <c r="BT1614" s="15">
        <v>201.67</v>
      </c>
      <c r="BW1614" s="15">
        <v>124</v>
      </c>
      <c r="BX1614" s="15">
        <v>140.63</v>
      </c>
      <c r="BY1614" s="15">
        <v>236</v>
      </c>
      <c r="BZ1614" s="15">
        <v>112</v>
      </c>
      <c r="CA1614" s="71"/>
      <c r="CB1614" s="15">
        <v>615</v>
      </c>
      <c r="CC1614" s="15">
        <v>106</v>
      </c>
      <c r="CD1614" s="15">
        <v>88</v>
      </c>
      <c r="CE1614" s="15">
        <v>282</v>
      </c>
      <c r="CF1614" s="15">
        <v>158</v>
      </c>
      <c r="CG1614" s="71"/>
      <c r="CH1614" s="15">
        <v>106</v>
      </c>
      <c r="CI1614" s="15"/>
      <c r="CJ1614" s="15">
        <v>74</v>
      </c>
      <c r="CQ1614" s="71"/>
      <c r="CR1614" s="71"/>
      <c r="CS1614" s="75"/>
      <c r="CT1614" s="75"/>
    </row>
    <row r="1615" spans="1:98">
      <c r="A1615" s="71">
        <v>44856</v>
      </c>
      <c r="B1615" s="78">
        <v>192.5</v>
      </c>
      <c r="C1615" s="78">
        <v>191</v>
      </c>
      <c r="D1615" s="71"/>
      <c r="E1615" s="78">
        <v>226</v>
      </c>
      <c r="F1615" s="78">
        <v>208</v>
      </c>
      <c r="G1615" s="71"/>
      <c r="I1615" s="78">
        <v>179.96000671386719</v>
      </c>
      <c r="K1615" s="78">
        <v>180.22999572753906</v>
      </c>
      <c r="L1615" s="71"/>
      <c r="M1615" s="78">
        <v>259</v>
      </c>
      <c r="N1615" s="78">
        <v>218.16999816894531</v>
      </c>
      <c r="O1615" s="78">
        <v>670.3800048828125</v>
      </c>
      <c r="P1615" s="78">
        <v>107.69000244140625</v>
      </c>
      <c r="Q1615" s="78">
        <v>83.819999694824219</v>
      </c>
      <c r="R1615" s="78"/>
      <c r="S1615" s="78">
        <v>85.139999389648438</v>
      </c>
      <c r="T1615" s="78">
        <v>286.32998657226563</v>
      </c>
      <c r="U1615" s="78">
        <v>74</v>
      </c>
      <c r="V1615" s="78">
        <v>570</v>
      </c>
      <c r="W1615" s="78">
        <v>202</v>
      </c>
      <c r="X1615" s="78"/>
      <c r="Y1615" s="16"/>
      <c r="Z1615" s="78">
        <v>123</v>
      </c>
      <c r="AA1615" s="137"/>
      <c r="AB1615" s="138">
        <v>230</v>
      </c>
      <c r="AC1615" s="137"/>
      <c r="AE1615" s="138">
        <v>280</v>
      </c>
      <c r="AF1615" s="138"/>
      <c r="AI1615" s="16"/>
      <c r="AJ1615" s="16"/>
      <c r="AK1615" s="16"/>
      <c r="AL1615" s="16"/>
      <c r="AM1615" s="16"/>
      <c r="AN1615" s="78">
        <v>375</v>
      </c>
      <c r="AO1615" s="78">
        <v>375</v>
      </c>
      <c r="AP1615" s="78"/>
      <c r="AQ1615" s="78">
        <v>375</v>
      </c>
      <c r="AR1615" s="78"/>
      <c r="AS1615" s="16"/>
      <c r="AT1615" s="16"/>
      <c r="AU1615" s="16"/>
      <c r="AV1615" s="16"/>
      <c r="AW1615" s="16"/>
      <c r="AX1615" s="16"/>
      <c r="AY1615" s="78">
        <v>400</v>
      </c>
      <c r="AZ1615" s="78">
        <v>400</v>
      </c>
      <c r="BA1615" s="78">
        <v>385</v>
      </c>
      <c r="BB1615" s="78">
        <v>385</v>
      </c>
      <c r="BC1615" s="138"/>
      <c r="BE1615" s="16"/>
      <c r="BF1615" s="16"/>
      <c r="BG1615" s="16"/>
      <c r="BH1615" s="78">
        <v>113.12999725341797</v>
      </c>
      <c r="BI1615" s="78">
        <v>85.360000610351563</v>
      </c>
      <c r="BJ1615" s="78">
        <v>134</v>
      </c>
      <c r="BK1615" s="78">
        <v>85</v>
      </c>
      <c r="BL1615" s="78"/>
      <c r="BM1615" s="138">
        <v>76</v>
      </c>
      <c r="BN1615" s="138"/>
      <c r="BO1615" s="138">
        <v>85.699996948242188</v>
      </c>
      <c r="BP1615" s="78">
        <v>282</v>
      </c>
      <c r="BQ1615" s="78">
        <v>73.730003356933594</v>
      </c>
      <c r="BR1615" s="138"/>
      <c r="BS1615" s="138">
        <v>550</v>
      </c>
      <c r="BT1615" s="138">
        <v>203.60000610351563</v>
      </c>
      <c r="BU1615" s="138"/>
      <c r="BV1615" s="138">
        <v>142</v>
      </c>
      <c r="BW1615" s="138"/>
      <c r="BX1615" s="138">
        <v>141.88999938964844</v>
      </c>
      <c r="BY1615" s="138"/>
      <c r="BZ1615" s="138">
        <v>121.88999938964844</v>
      </c>
      <c r="CA1615" s="137"/>
      <c r="CC1615" s="138">
        <v>107</v>
      </c>
      <c r="CD1615" s="138">
        <v>84.110000610351563</v>
      </c>
      <c r="CE1615" s="138">
        <v>282</v>
      </c>
      <c r="CF1615" s="138">
        <v>158</v>
      </c>
      <c r="CG1615" s="137"/>
      <c r="CI1615" s="15"/>
      <c r="CQ1615" s="71"/>
      <c r="CR1615" s="71"/>
      <c r="CS1615" s="75"/>
      <c r="CT1615" s="75"/>
    </row>
    <row r="1616" spans="1:98">
      <c r="A1616" s="71">
        <v>44863</v>
      </c>
      <c r="B1616" s="78">
        <v>187.3800048828125</v>
      </c>
      <c r="C1616" s="78">
        <v>185.85000610351563</v>
      </c>
      <c r="D1616" s="71"/>
      <c r="G1616" s="71"/>
      <c r="I1616" s="78">
        <v>180</v>
      </c>
      <c r="K1616" s="78">
        <v>181</v>
      </c>
      <c r="L1616" s="71"/>
      <c r="M1616" s="78">
        <v>259</v>
      </c>
      <c r="N1616" s="78">
        <v>260</v>
      </c>
      <c r="O1616" s="78">
        <v>670</v>
      </c>
      <c r="P1616" s="78">
        <v>107.81999969482422</v>
      </c>
      <c r="Q1616" s="78">
        <v>83</v>
      </c>
      <c r="R1616" s="78"/>
      <c r="S1616" s="78">
        <v>82.220001220703125</v>
      </c>
      <c r="T1616" s="78">
        <v>287</v>
      </c>
      <c r="U1616" s="78"/>
      <c r="V1616" s="78">
        <v>570</v>
      </c>
      <c r="W1616" s="78">
        <v>202</v>
      </c>
      <c r="X1616" s="78"/>
      <c r="Y1616" s="16"/>
      <c r="Z1616" s="78">
        <v>123</v>
      </c>
      <c r="AA1616" s="137"/>
      <c r="AC1616" s="71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  <c r="BA1616" s="16"/>
      <c r="BB1616" s="16"/>
      <c r="BE1616" s="16"/>
      <c r="BF1616" s="16"/>
      <c r="BG1616" s="16"/>
      <c r="BH1616" s="78">
        <v>116.91999816894531</v>
      </c>
      <c r="BI1616" s="78">
        <v>85</v>
      </c>
      <c r="BJ1616" s="78">
        <v>134</v>
      </c>
      <c r="BK1616" s="78">
        <v>125</v>
      </c>
      <c r="BL1616" s="78"/>
      <c r="BO1616" s="138">
        <v>85.379997253417969</v>
      </c>
      <c r="BP1616" s="78">
        <v>282</v>
      </c>
      <c r="BQ1616" s="78">
        <v>75</v>
      </c>
      <c r="BR1616" s="138"/>
      <c r="BX1616" s="138">
        <v>142.66000366210938</v>
      </c>
      <c r="BY1616" s="138"/>
      <c r="BZ1616" s="138">
        <v>121</v>
      </c>
      <c r="CA1616" s="137"/>
      <c r="CC1616" s="138">
        <v>108</v>
      </c>
      <c r="CD1616" s="138">
        <v>84</v>
      </c>
      <c r="CE1616" s="138">
        <v>282</v>
      </c>
      <c r="CF1616" s="138">
        <v>158</v>
      </c>
      <c r="CG1616" s="137"/>
      <c r="CI1616" s="15"/>
      <c r="CM1616" s="138">
        <v>77</v>
      </c>
      <c r="CN1616" s="138"/>
      <c r="CQ1616" s="71"/>
      <c r="CR1616" s="71"/>
      <c r="CS1616" s="75"/>
      <c r="CT1616" s="75"/>
    </row>
    <row r="1617" spans="1:98">
      <c r="A1617" s="71">
        <v>44870</v>
      </c>
      <c r="B1617" s="78">
        <v>187.47000122070313</v>
      </c>
      <c r="C1617" s="78">
        <v>186.05000305175781</v>
      </c>
      <c r="D1617" s="71"/>
      <c r="G1617" s="71"/>
      <c r="I1617" s="78">
        <v>180.69000244140625</v>
      </c>
      <c r="K1617" s="78">
        <v>180.5</v>
      </c>
      <c r="L1617" s="71"/>
      <c r="M1617" s="78">
        <v>259</v>
      </c>
      <c r="N1617" s="78">
        <v>258.07000732421875</v>
      </c>
      <c r="O1617" s="78">
        <v>670</v>
      </c>
      <c r="P1617" s="78">
        <v>109.37999725341797</v>
      </c>
      <c r="Q1617" s="78">
        <v>82.569999694824219</v>
      </c>
      <c r="R1617" s="16"/>
      <c r="S1617" s="78">
        <v>83</v>
      </c>
      <c r="T1617" s="78">
        <v>287</v>
      </c>
      <c r="U1617" s="16"/>
      <c r="V1617" s="78">
        <v>570</v>
      </c>
      <c r="W1617" s="78">
        <v>202</v>
      </c>
      <c r="X1617" s="16"/>
      <c r="Y1617" s="16"/>
      <c r="Z1617" s="78">
        <v>124</v>
      </c>
      <c r="AA1617" s="71"/>
      <c r="AB1617" s="138">
        <v>231.66999816894531</v>
      </c>
      <c r="AC1617" s="71"/>
      <c r="AD1617" s="138">
        <v>254</v>
      </c>
      <c r="AE1617" s="138">
        <v>285</v>
      </c>
      <c r="AI1617" s="16"/>
      <c r="AJ1617" s="16"/>
      <c r="AK1617" s="16"/>
      <c r="AL1617" s="16"/>
      <c r="AM1617" s="16"/>
      <c r="AN1617" s="16"/>
      <c r="AO1617" s="78">
        <v>375</v>
      </c>
      <c r="AP1617" s="16"/>
      <c r="AQ1617" s="78">
        <v>375</v>
      </c>
      <c r="AR1617" s="16"/>
      <c r="AS1617" s="78">
        <v>375</v>
      </c>
      <c r="AT1617" s="16"/>
      <c r="AU1617" s="16"/>
      <c r="AV1617" s="16"/>
      <c r="AW1617" s="16"/>
      <c r="AX1617" s="16"/>
      <c r="AY1617" s="16"/>
      <c r="AZ1617" s="16"/>
      <c r="BA1617" s="16"/>
      <c r="BB1617" s="16"/>
      <c r="BE1617" s="16"/>
      <c r="BF1617" s="16"/>
      <c r="BG1617" s="78">
        <v>115</v>
      </c>
      <c r="BH1617" s="78">
        <v>114.25</v>
      </c>
      <c r="BI1617" s="16"/>
      <c r="BJ1617" s="16"/>
      <c r="BK1617" s="16"/>
      <c r="BL1617" s="16"/>
      <c r="BM1617" s="138">
        <v>85</v>
      </c>
      <c r="BO1617" s="138">
        <v>78.400001525878906</v>
      </c>
      <c r="BP1617" s="78">
        <v>278</v>
      </c>
      <c r="BQ1617" s="78">
        <v>74</v>
      </c>
      <c r="BT1617" s="138">
        <v>204</v>
      </c>
      <c r="BW1617" s="138">
        <v>127</v>
      </c>
      <c r="BX1617" s="138">
        <v>141.71000671386719</v>
      </c>
      <c r="BZ1617" s="138">
        <v>121.59999847412109</v>
      </c>
      <c r="CA1617" s="71"/>
      <c r="CC1617" s="138">
        <v>109</v>
      </c>
      <c r="CD1617" s="138">
        <v>82</v>
      </c>
      <c r="CE1617" s="138">
        <v>282</v>
      </c>
      <c r="CF1617" s="138">
        <v>158</v>
      </c>
      <c r="CG1617" s="71"/>
      <c r="CI1617" s="15"/>
      <c r="CK1617" s="138">
        <v>78.400001525878906</v>
      </c>
      <c r="CO1617" s="138">
        <v>123</v>
      </c>
      <c r="CQ1617" s="71"/>
      <c r="CR1617" s="71"/>
      <c r="CS1617" s="75"/>
      <c r="CT1617" s="75"/>
    </row>
    <row r="1618" spans="1:98">
      <c r="A1618" s="71">
        <v>44877</v>
      </c>
      <c r="B1618" s="78">
        <v>187.50999450683594</v>
      </c>
      <c r="C1618" s="78">
        <v>186.27999877929688</v>
      </c>
      <c r="D1618" s="71"/>
      <c r="G1618" s="71"/>
      <c r="I1618" s="78">
        <v>172.22000122070313</v>
      </c>
      <c r="K1618" s="78">
        <v>174.33000183105469</v>
      </c>
      <c r="L1618" s="71"/>
      <c r="M1618" s="78">
        <v>259</v>
      </c>
      <c r="N1618" s="16"/>
      <c r="O1618" s="78">
        <v>670</v>
      </c>
      <c r="P1618" s="78">
        <v>109.19999694824219</v>
      </c>
      <c r="Q1618" s="78">
        <v>84</v>
      </c>
      <c r="R1618" s="16"/>
      <c r="S1618" s="78">
        <v>79</v>
      </c>
      <c r="T1618" s="78">
        <v>287</v>
      </c>
      <c r="U1618" s="78">
        <v>74</v>
      </c>
      <c r="V1618" s="78">
        <v>566.22998046875</v>
      </c>
      <c r="W1618" s="78">
        <v>201</v>
      </c>
      <c r="X1618" s="16"/>
      <c r="Y1618" s="16"/>
      <c r="Z1618" s="78">
        <v>124</v>
      </c>
      <c r="AA1618" s="71"/>
      <c r="AC1618" s="71"/>
      <c r="AF1618" s="138">
        <v>272.010009765625</v>
      </c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  <c r="BA1618" s="16"/>
      <c r="BB1618" s="16"/>
      <c r="BD1618" s="138">
        <v>680</v>
      </c>
      <c r="BE1618" s="16"/>
      <c r="BF1618" s="16"/>
      <c r="BG1618" s="78">
        <v>115</v>
      </c>
      <c r="BH1618" s="78">
        <v>113.81999969482422</v>
      </c>
      <c r="BI1618" s="16"/>
      <c r="BJ1618" s="16"/>
      <c r="BK1618" s="78">
        <v>75</v>
      </c>
      <c r="BL1618" s="16"/>
      <c r="BO1618" s="138">
        <v>80.30999755859375</v>
      </c>
      <c r="BP1618" s="16"/>
      <c r="BQ1618" s="78">
        <v>71.25</v>
      </c>
      <c r="BS1618" s="138">
        <v>550.21002197265625</v>
      </c>
      <c r="BT1618" s="138">
        <v>204</v>
      </c>
      <c r="BW1618" s="138">
        <v>127</v>
      </c>
      <c r="BX1618" s="138">
        <v>141.80000305175781</v>
      </c>
      <c r="BZ1618" s="138">
        <v>121</v>
      </c>
      <c r="CA1618" s="71"/>
      <c r="CC1618" s="138">
        <v>109</v>
      </c>
      <c r="CD1618" s="138">
        <v>79</v>
      </c>
      <c r="CE1618" s="138">
        <v>282</v>
      </c>
      <c r="CF1618" s="138">
        <v>158</v>
      </c>
      <c r="CG1618" s="71"/>
      <c r="CI1618" s="15"/>
      <c r="CK1618" s="138">
        <v>80.30999755859375</v>
      </c>
      <c r="CL1618" s="138">
        <v>280</v>
      </c>
      <c r="CQ1618" s="71"/>
      <c r="CR1618" s="71"/>
      <c r="CS1618" s="75"/>
      <c r="CT1618" s="75"/>
    </row>
    <row r="1619" spans="1:98">
      <c r="A1619" s="71">
        <v>44884</v>
      </c>
      <c r="B1619" s="78">
        <v>187.3800048828125</v>
      </c>
      <c r="C1619" s="78">
        <v>185.85000610351563</v>
      </c>
      <c r="D1619" s="71"/>
      <c r="G1619" s="71"/>
      <c r="I1619" s="78">
        <v>171.75</v>
      </c>
      <c r="K1619" s="78">
        <v>178</v>
      </c>
      <c r="L1619" s="71"/>
      <c r="M1619" s="78">
        <v>257</v>
      </c>
      <c r="N1619" s="78">
        <v>260</v>
      </c>
      <c r="O1619" s="78">
        <v>670</v>
      </c>
      <c r="P1619" s="78">
        <v>107.44000244140625</v>
      </c>
      <c r="Q1619" s="78">
        <v>82</v>
      </c>
      <c r="R1619" s="16"/>
      <c r="S1619" s="78">
        <v>75</v>
      </c>
      <c r="T1619" s="78">
        <v>287</v>
      </c>
      <c r="U1619" s="16"/>
      <c r="V1619" s="78">
        <v>570</v>
      </c>
      <c r="W1619" s="78">
        <v>200</v>
      </c>
      <c r="X1619" s="16"/>
      <c r="Y1619" s="16"/>
      <c r="Z1619" s="78">
        <v>128.44000244140625</v>
      </c>
      <c r="AA1619" s="71"/>
      <c r="AC1619" s="71"/>
      <c r="AF1619" s="138">
        <v>275</v>
      </c>
      <c r="AI1619" s="16"/>
      <c r="AJ1619" s="16"/>
      <c r="AK1619" s="16"/>
      <c r="AL1619" s="16"/>
      <c r="AM1619" s="16"/>
      <c r="AN1619" s="16"/>
      <c r="AO1619" s="16"/>
      <c r="AP1619" s="78">
        <v>380</v>
      </c>
      <c r="AQ1619" s="16"/>
      <c r="AR1619" s="78">
        <v>380</v>
      </c>
      <c r="AS1619" s="16"/>
      <c r="AT1619" s="78">
        <v>380</v>
      </c>
      <c r="AU1619" s="16"/>
      <c r="AV1619" s="16"/>
      <c r="AW1619" s="16"/>
      <c r="AX1619" s="16"/>
      <c r="AY1619" s="16"/>
      <c r="AZ1619" s="16"/>
      <c r="BA1619" s="16"/>
      <c r="BB1619" s="78">
        <v>450</v>
      </c>
      <c r="BE1619" s="16"/>
      <c r="BF1619" s="16"/>
      <c r="BG1619" s="78">
        <v>115</v>
      </c>
      <c r="BH1619" s="78">
        <v>115.12000274658203</v>
      </c>
      <c r="BI1619" s="78">
        <v>85.220001220703125</v>
      </c>
      <c r="BJ1619" s="16"/>
      <c r="BK1619" s="16"/>
      <c r="BL1619" s="16"/>
      <c r="BM1619" s="138">
        <v>72</v>
      </c>
      <c r="BP1619" s="78">
        <v>292</v>
      </c>
      <c r="BQ1619" s="78">
        <v>74</v>
      </c>
      <c r="BS1619" s="138">
        <v>550</v>
      </c>
      <c r="BT1619" s="138">
        <v>199.10000610351563</v>
      </c>
      <c r="BX1619" s="138">
        <v>142</v>
      </c>
      <c r="BZ1619" s="138">
        <v>122.20999908447266</v>
      </c>
      <c r="CA1619" s="71"/>
      <c r="CC1619" s="138">
        <v>109</v>
      </c>
      <c r="CD1619" s="138"/>
      <c r="CE1619" s="138">
        <v>282</v>
      </c>
      <c r="CF1619" s="138">
        <v>158</v>
      </c>
      <c r="CG1619" s="71"/>
      <c r="CI1619" s="15"/>
      <c r="CK1619" s="138">
        <v>73.470001220703125</v>
      </c>
      <c r="CQ1619" s="71"/>
      <c r="CR1619" s="71"/>
      <c r="CS1619" s="75"/>
      <c r="CT1619" s="75"/>
    </row>
    <row r="1620" spans="1:98">
      <c r="A1620" s="71">
        <v>44891</v>
      </c>
      <c r="D1620" s="71"/>
      <c r="G1620" s="71"/>
      <c r="I1620" s="78">
        <v>181</v>
      </c>
      <c r="K1620" s="78">
        <v>176</v>
      </c>
      <c r="L1620" s="71"/>
      <c r="M1620" s="78">
        <v>259</v>
      </c>
      <c r="N1620" s="16"/>
      <c r="O1620" s="78">
        <v>670</v>
      </c>
      <c r="P1620" s="78">
        <v>109.55999755859375</v>
      </c>
      <c r="Q1620" s="78">
        <v>83</v>
      </c>
      <c r="R1620" s="16"/>
      <c r="S1620" s="78">
        <v>77.330001831054688</v>
      </c>
      <c r="T1620" s="78">
        <v>287</v>
      </c>
      <c r="U1620" s="16"/>
      <c r="V1620" s="78">
        <v>570</v>
      </c>
      <c r="W1620" s="78">
        <v>201</v>
      </c>
      <c r="X1620" s="16"/>
      <c r="Y1620" s="16"/>
      <c r="Z1620" s="78">
        <v>128.80000305175781</v>
      </c>
      <c r="AA1620" s="71"/>
      <c r="AC1620" s="71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78">
        <v>395</v>
      </c>
      <c r="BA1620" s="78">
        <v>395</v>
      </c>
      <c r="BB1620" s="78">
        <v>395</v>
      </c>
      <c r="BE1620" s="16"/>
      <c r="BF1620" s="16"/>
      <c r="BG1620" s="78">
        <v>115</v>
      </c>
      <c r="BH1620" s="78">
        <v>114.88999938964844</v>
      </c>
      <c r="BI1620" s="78">
        <v>85.269996643066406</v>
      </c>
      <c r="BJ1620" s="78">
        <v>130</v>
      </c>
      <c r="BK1620" s="78">
        <v>95</v>
      </c>
      <c r="BL1620" s="16"/>
      <c r="BM1620" s="138">
        <v>74</v>
      </c>
      <c r="BP1620" s="16"/>
      <c r="BQ1620" s="78">
        <v>74</v>
      </c>
      <c r="BW1620" s="138">
        <v>127</v>
      </c>
      <c r="BX1620" s="138">
        <v>141.61000061035156</v>
      </c>
      <c r="BZ1620" s="138">
        <v>120.48999786376953</v>
      </c>
      <c r="CA1620" s="71"/>
      <c r="CC1620" s="138">
        <v>109</v>
      </c>
      <c r="CD1620" s="138"/>
      <c r="CE1620" s="138">
        <v>282</v>
      </c>
      <c r="CF1620" s="138">
        <v>158</v>
      </c>
      <c r="CG1620" s="71"/>
      <c r="CI1620" s="15"/>
      <c r="CK1620" s="138">
        <v>74.269996643066406</v>
      </c>
      <c r="CQ1620" s="71"/>
      <c r="CR1620" s="71"/>
      <c r="CS1620" s="75"/>
      <c r="CT1620" s="75"/>
    </row>
    <row r="1621" spans="1:98">
      <c r="A1621" s="71">
        <v>44898</v>
      </c>
      <c r="D1621" s="71"/>
      <c r="G1621" s="71"/>
      <c r="I1621" s="78">
        <v>174</v>
      </c>
      <c r="K1621" s="78">
        <v>181</v>
      </c>
      <c r="L1621" s="71"/>
      <c r="M1621" s="78">
        <v>259</v>
      </c>
      <c r="N1621" s="78">
        <v>260</v>
      </c>
      <c r="O1621" s="78">
        <v>670</v>
      </c>
      <c r="P1621" s="78">
        <v>109.75</v>
      </c>
      <c r="Q1621" s="78">
        <v>83.819999694824219</v>
      </c>
      <c r="R1621" s="78">
        <v>50</v>
      </c>
      <c r="S1621" s="78">
        <v>74</v>
      </c>
      <c r="T1621" s="78">
        <v>287</v>
      </c>
      <c r="U1621" s="78">
        <v>73</v>
      </c>
      <c r="V1621" s="78">
        <v>570</v>
      </c>
      <c r="W1621" s="78">
        <v>201.57000732421875</v>
      </c>
      <c r="X1621" s="16"/>
      <c r="Y1621" s="16"/>
      <c r="Z1621" s="78">
        <v>135</v>
      </c>
      <c r="AA1621" s="71"/>
      <c r="AC1621" s="71"/>
      <c r="AG1621" s="138">
        <v>377</v>
      </c>
      <c r="AI1621" s="78">
        <v>377</v>
      </c>
      <c r="AJ1621" s="16"/>
      <c r="AK1621" s="78">
        <v>377</v>
      </c>
      <c r="AL1621" s="16"/>
      <c r="AM1621" s="78">
        <v>377</v>
      </c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  <c r="BB1621" s="16"/>
      <c r="BE1621" s="16"/>
      <c r="BF1621" s="16"/>
      <c r="BG1621" s="16"/>
      <c r="BH1621" s="78">
        <v>119.59999847412109</v>
      </c>
      <c r="BI1621" s="16"/>
      <c r="BJ1621" s="16"/>
      <c r="BK1621" s="16"/>
      <c r="BL1621" s="16"/>
      <c r="BP1621" s="16"/>
      <c r="BQ1621" s="78">
        <v>75.290000915527344</v>
      </c>
      <c r="BT1621" s="138">
        <v>190</v>
      </c>
      <c r="BX1621" s="138">
        <v>141.13999938964844</v>
      </c>
      <c r="CA1621" s="71"/>
      <c r="CC1621" s="138">
        <v>109.33000183105469</v>
      </c>
      <c r="CD1621" s="138"/>
      <c r="CE1621" s="138">
        <v>282</v>
      </c>
      <c r="CF1621" s="138">
        <v>158</v>
      </c>
      <c r="CG1621" s="71"/>
      <c r="CH1621" s="138">
        <v>116</v>
      </c>
      <c r="CI1621" s="15"/>
      <c r="CK1621" s="138">
        <v>71.760002136230469</v>
      </c>
      <c r="CQ1621" s="71"/>
      <c r="CR1621" s="71"/>
      <c r="CS1621" s="75"/>
      <c r="CT1621" s="75"/>
    </row>
    <row r="1622" spans="1:98">
      <c r="A1622" s="71">
        <v>44905</v>
      </c>
      <c r="B1622" s="78">
        <v>190.69000244140625</v>
      </c>
      <c r="C1622" s="78">
        <v>190.61000061035156</v>
      </c>
      <c r="D1622" s="71"/>
      <c r="G1622" s="71"/>
      <c r="I1622" s="78">
        <v>171.5</v>
      </c>
      <c r="K1622" s="78">
        <v>170</v>
      </c>
      <c r="L1622" s="71"/>
      <c r="M1622" s="78">
        <v>254.3800048828125</v>
      </c>
      <c r="N1622" s="78">
        <v>239.10000610351563</v>
      </c>
      <c r="O1622" s="78">
        <v>658</v>
      </c>
      <c r="P1622" s="78">
        <v>109.75</v>
      </c>
      <c r="Q1622" s="78">
        <v>83.910003662109375</v>
      </c>
      <c r="R1622" s="16"/>
      <c r="S1622" s="78">
        <v>78</v>
      </c>
      <c r="T1622" s="78">
        <v>287</v>
      </c>
      <c r="U1622" s="16"/>
      <c r="V1622" s="78">
        <v>565.71002197265625</v>
      </c>
      <c r="W1622" s="78">
        <v>201</v>
      </c>
      <c r="X1622" s="78">
        <v>128</v>
      </c>
      <c r="Y1622" s="16"/>
      <c r="Z1622" s="16"/>
      <c r="AA1622" s="71"/>
      <c r="AB1622" s="138">
        <v>220</v>
      </c>
      <c r="AC1622" s="71"/>
      <c r="AF1622" s="138">
        <v>275</v>
      </c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78">
        <v>295</v>
      </c>
      <c r="AV1622" s="16"/>
      <c r="AW1622" s="16"/>
      <c r="AX1622" s="78">
        <v>385</v>
      </c>
      <c r="AY1622" s="78">
        <v>381.14999389648438</v>
      </c>
      <c r="AZ1622" s="78">
        <v>387.97000122070313</v>
      </c>
      <c r="BA1622" s="78">
        <v>400</v>
      </c>
      <c r="BB1622" s="78">
        <v>400</v>
      </c>
      <c r="BE1622" s="16"/>
      <c r="BF1622" s="16"/>
      <c r="BG1622" s="78">
        <v>115</v>
      </c>
      <c r="BH1622" s="78">
        <v>117.29000091552734</v>
      </c>
      <c r="BI1622" s="78">
        <v>85</v>
      </c>
      <c r="BJ1622" s="16"/>
      <c r="BK1622" s="16"/>
      <c r="BL1622" s="16"/>
      <c r="BM1622" s="138">
        <v>70</v>
      </c>
      <c r="BP1622" s="16"/>
      <c r="BQ1622" s="78">
        <v>73.709999084472656</v>
      </c>
      <c r="BS1622" s="138">
        <v>555</v>
      </c>
      <c r="BT1622" s="138">
        <v>204.78999328613281</v>
      </c>
      <c r="BX1622" s="138">
        <v>142</v>
      </c>
      <c r="BZ1622" s="138">
        <v>123.66999816894531</v>
      </c>
      <c r="CA1622" s="71"/>
      <c r="CC1622" s="138">
        <v>109</v>
      </c>
      <c r="CD1622" s="138"/>
      <c r="CE1622" s="138">
        <v>282</v>
      </c>
      <c r="CF1622" s="138">
        <v>158</v>
      </c>
      <c r="CG1622" s="71"/>
      <c r="CI1622" s="15"/>
      <c r="CK1622" s="138">
        <v>79</v>
      </c>
      <c r="CO1622" s="138">
        <v>124</v>
      </c>
      <c r="CQ1622" s="71"/>
      <c r="CR1622" s="71"/>
      <c r="CS1622" s="75"/>
      <c r="CT1622" s="75"/>
    </row>
    <row r="1623" spans="1:98">
      <c r="A1623" s="71">
        <v>44912</v>
      </c>
      <c r="B1623" s="78">
        <v>190.92999267578125</v>
      </c>
      <c r="C1623" s="78">
        <v>193.55999755859375</v>
      </c>
      <c r="D1623" s="71"/>
      <c r="G1623" s="71"/>
      <c r="I1623" s="78">
        <v>175</v>
      </c>
      <c r="K1623" s="78">
        <v>171</v>
      </c>
      <c r="L1623" s="71"/>
      <c r="M1623" s="78">
        <v>259</v>
      </c>
      <c r="N1623" s="78">
        <v>244.63999938964844</v>
      </c>
      <c r="O1623" s="78">
        <v>658</v>
      </c>
      <c r="P1623" s="78">
        <v>108.66999816894531</v>
      </c>
      <c r="Q1623" s="78">
        <v>82.669998168945313</v>
      </c>
      <c r="R1623" s="78">
        <v>53</v>
      </c>
      <c r="S1623" s="78">
        <v>75</v>
      </c>
      <c r="T1623" s="78">
        <v>287</v>
      </c>
      <c r="U1623" s="16"/>
      <c r="V1623" s="78">
        <v>570</v>
      </c>
      <c r="W1623" s="78">
        <v>201</v>
      </c>
      <c r="X1623" s="16"/>
      <c r="Y1623" s="78">
        <v>157</v>
      </c>
      <c r="Z1623" s="16"/>
      <c r="AA1623" s="71"/>
      <c r="AB1623" s="138">
        <v>239</v>
      </c>
      <c r="AC1623" s="71"/>
      <c r="AD1623" s="138">
        <v>265</v>
      </c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78">
        <v>395</v>
      </c>
      <c r="AX1623" s="78">
        <v>395</v>
      </c>
      <c r="AY1623" s="78">
        <v>395</v>
      </c>
      <c r="AZ1623" s="78">
        <v>395</v>
      </c>
      <c r="BA1623" s="78">
        <v>391.42999267578125</v>
      </c>
      <c r="BB1623" s="78">
        <v>394</v>
      </c>
      <c r="BE1623" s="16"/>
      <c r="BF1623" s="16"/>
      <c r="BG1623" s="78">
        <v>115</v>
      </c>
      <c r="BH1623" s="78">
        <v>114.55999755859375</v>
      </c>
      <c r="BI1623" s="78">
        <v>85</v>
      </c>
      <c r="BJ1623" s="16"/>
      <c r="BK1623" s="16"/>
      <c r="BL1623" s="16"/>
      <c r="BP1623" s="16"/>
      <c r="BQ1623" s="78">
        <v>74</v>
      </c>
      <c r="BT1623" s="138">
        <v>201.27000427246094</v>
      </c>
      <c r="BW1623" s="138">
        <v>127</v>
      </c>
      <c r="BX1623" s="138">
        <v>142</v>
      </c>
      <c r="BZ1623" s="138">
        <v>122.22000122070313</v>
      </c>
      <c r="CA1623" s="71"/>
      <c r="CC1623" s="138">
        <v>109</v>
      </c>
      <c r="CD1623" s="138"/>
      <c r="CE1623" s="138">
        <v>282</v>
      </c>
      <c r="CF1623" s="15"/>
      <c r="CG1623" s="71"/>
      <c r="CH1623" s="138">
        <v>130</v>
      </c>
      <c r="CI1623" s="15"/>
      <c r="CK1623" s="138">
        <v>74.970001220703125</v>
      </c>
      <c r="CM1623" s="138">
        <v>80</v>
      </c>
      <c r="CO1623" s="138">
        <v>127</v>
      </c>
      <c r="CP1623" s="138">
        <v>203</v>
      </c>
      <c r="CQ1623" s="71"/>
      <c r="CR1623" s="71"/>
      <c r="CS1623" s="75"/>
      <c r="CT1623" s="75"/>
    </row>
    <row r="1624" spans="1:98">
      <c r="A1624" s="71">
        <v>44919</v>
      </c>
      <c r="D1624" s="71"/>
      <c r="G1624" s="71"/>
      <c r="I1624" s="78">
        <v>171.5</v>
      </c>
      <c r="K1624" s="78">
        <v>171.5</v>
      </c>
      <c r="L1624" s="71"/>
      <c r="M1624" s="78">
        <v>289</v>
      </c>
      <c r="N1624" s="78">
        <v>260</v>
      </c>
      <c r="O1624" s="78">
        <v>670</v>
      </c>
      <c r="P1624" s="78">
        <v>109</v>
      </c>
      <c r="Q1624" s="16"/>
      <c r="R1624" s="16"/>
      <c r="S1624" s="16"/>
      <c r="T1624" s="78">
        <v>287</v>
      </c>
      <c r="U1624" s="16"/>
      <c r="V1624" s="78">
        <v>570</v>
      </c>
      <c r="W1624" s="78">
        <v>201</v>
      </c>
      <c r="X1624" s="16"/>
      <c r="Y1624" s="16"/>
      <c r="Z1624" s="16"/>
      <c r="AA1624" s="71"/>
      <c r="AC1624" s="71"/>
      <c r="AD1624" s="138">
        <v>254</v>
      </c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78">
        <v>395</v>
      </c>
      <c r="AY1624" s="78">
        <v>395</v>
      </c>
      <c r="AZ1624" s="78">
        <v>395</v>
      </c>
      <c r="BA1624" s="78">
        <v>395</v>
      </c>
      <c r="BB1624" s="16"/>
      <c r="BD1624" s="138">
        <v>550</v>
      </c>
      <c r="BE1624" s="16"/>
      <c r="BF1624" s="16"/>
      <c r="BG1624" s="78">
        <v>115</v>
      </c>
      <c r="BH1624" s="78">
        <v>115.26999664306641</v>
      </c>
      <c r="BI1624" s="16"/>
      <c r="BJ1624" s="16"/>
      <c r="BK1624" s="16"/>
      <c r="BL1624" s="16"/>
      <c r="BM1624" s="138">
        <v>70</v>
      </c>
      <c r="BP1624" s="78">
        <v>282</v>
      </c>
      <c r="BQ1624" s="78">
        <v>73.269996643066406</v>
      </c>
      <c r="BW1624" s="138">
        <v>127</v>
      </c>
      <c r="BX1624" s="138">
        <v>142</v>
      </c>
      <c r="CA1624" s="71"/>
      <c r="CC1624" s="138">
        <v>109</v>
      </c>
      <c r="CD1624" s="138"/>
      <c r="CE1624" s="138">
        <v>282</v>
      </c>
      <c r="CF1624" s="138">
        <v>158</v>
      </c>
      <c r="CG1624" s="71"/>
      <c r="CI1624" s="138">
        <v>62</v>
      </c>
      <c r="CK1624" s="138">
        <v>72.050003051757813</v>
      </c>
      <c r="CM1624" s="138">
        <v>74</v>
      </c>
      <c r="CQ1624" s="71"/>
      <c r="CR1624" s="71"/>
      <c r="CS1624" s="75"/>
      <c r="CT1624" s="75"/>
    </row>
    <row r="1625" spans="1:98">
      <c r="A1625" s="80">
        <v>44926</v>
      </c>
      <c r="I1625" s="78">
        <v>171.5</v>
      </c>
      <c r="K1625" s="78">
        <v>171.5</v>
      </c>
      <c r="M1625" s="78">
        <v>255</v>
      </c>
      <c r="N1625" s="78">
        <v>260</v>
      </c>
      <c r="O1625" s="78">
        <v>670</v>
      </c>
      <c r="P1625" s="78">
        <v>109</v>
      </c>
      <c r="Q1625" s="78">
        <v>84</v>
      </c>
      <c r="R1625" s="16"/>
      <c r="S1625" s="16"/>
      <c r="T1625" s="78">
        <v>282</v>
      </c>
      <c r="U1625" s="16"/>
      <c r="V1625" s="78">
        <v>570</v>
      </c>
      <c r="W1625" s="78">
        <v>201</v>
      </c>
      <c r="X1625" s="16"/>
      <c r="Y1625" s="16"/>
      <c r="Z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78">
        <v>379</v>
      </c>
      <c r="AU1625" s="16"/>
      <c r="AV1625" s="16"/>
      <c r="AW1625" s="16"/>
      <c r="AX1625" s="16"/>
      <c r="AY1625" s="16"/>
      <c r="AZ1625" s="16"/>
      <c r="BA1625" s="78">
        <v>395</v>
      </c>
      <c r="BB1625" s="78">
        <v>395</v>
      </c>
      <c r="BE1625" s="16"/>
      <c r="BF1625" s="16"/>
      <c r="BG1625" s="78">
        <v>115</v>
      </c>
      <c r="BH1625" s="78">
        <v>114.51000213623047</v>
      </c>
      <c r="BI1625" s="16"/>
      <c r="BJ1625" s="16"/>
      <c r="BK1625" s="16"/>
      <c r="BL1625" s="16"/>
      <c r="BM1625" s="138">
        <v>70</v>
      </c>
      <c r="BP1625" s="16"/>
      <c r="BQ1625" s="78">
        <v>73.199996948242188</v>
      </c>
      <c r="BS1625" s="138">
        <v>543.17999267578125</v>
      </c>
      <c r="BT1625" s="138">
        <v>203.33000183105469</v>
      </c>
      <c r="BW1625" s="138">
        <v>127</v>
      </c>
      <c r="BX1625" s="138">
        <v>142</v>
      </c>
      <c r="BZ1625" s="138">
        <v>122</v>
      </c>
      <c r="CC1625" s="138">
        <v>107.70999908447266</v>
      </c>
      <c r="CD1625" s="138"/>
      <c r="CE1625" s="138">
        <v>287</v>
      </c>
      <c r="CF1625" s="138">
        <v>158</v>
      </c>
      <c r="CI1625" s="15"/>
      <c r="CK1625" s="138">
        <v>72.30999755859375</v>
      </c>
    </row>
    <row r="1626" spans="1:98">
      <c r="A1626" s="80">
        <v>44933</v>
      </c>
      <c r="B1626" s="138"/>
      <c r="C1626" s="138"/>
      <c r="D1626" s="138"/>
      <c r="E1626" s="138"/>
      <c r="F1626" s="138"/>
      <c r="G1626" s="138"/>
      <c r="H1626" s="138"/>
      <c r="I1626" s="138">
        <v>171.5</v>
      </c>
      <c r="J1626" s="138"/>
      <c r="K1626" s="138">
        <v>171.5</v>
      </c>
      <c r="L1626" s="138"/>
      <c r="M1626" s="138">
        <v>254</v>
      </c>
      <c r="N1626" s="138"/>
      <c r="O1626" s="138">
        <v>670</v>
      </c>
      <c r="P1626" s="138"/>
      <c r="Q1626" s="138">
        <v>84</v>
      </c>
      <c r="R1626" s="138"/>
      <c r="S1626" s="138"/>
      <c r="T1626" s="138"/>
      <c r="U1626" s="138"/>
      <c r="V1626" s="138">
        <v>565</v>
      </c>
      <c r="W1626" s="138"/>
      <c r="X1626" s="138"/>
      <c r="Y1626" s="138"/>
      <c r="Z1626" s="138"/>
      <c r="AA1626" s="138"/>
      <c r="AB1626" s="138"/>
      <c r="AC1626" s="138"/>
      <c r="AD1626" s="138">
        <v>254</v>
      </c>
      <c r="AE1626" s="138"/>
      <c r="AF1626" s="138"/>
      <c r="AG1626" s="138"/>
      <c r="AH1626" s="138"/>
      <c r="AI1626" s="138"/>
      <c r="AJ1626" s="138"/>
      <c r="AK1626" s="138"/>
      <c r="AL1626" s="138"/>
      <c r="AM1626" s="138"/>
      <c r="AN1626" s="138"/>
      <c r="AO1626" s="138"/>
      <c r="AP1626" s="138"/>
      <c r="AQ1626" s="138"/>
      <c r="AR1626" s="138"/>
      <c r="AS1626" s="138"/>
      <c r="AT1626" s="138"/>
      <c r="AU1626" s="138"/>
      <c r="AV1626" s="138"/>
      <c r="AW1626" s="138"/>
      <c r="AX1626" s="138"/>
      <c r="AY1626" s="138"/>
      <c r="AZ1626" s="138"/>
      <c r="BA1626" s="138"/>
      <c r="BB1626" s="138"/>
      <c r="BC1626" s="138"/>
      <c r="BD1626" s="138"/>
      <c r="BE1626" s="138"/>
      <c r="BF1626" s="138"/>
      <c r="BG1626" s="138"/>
      <c r="BH1626" s="138"/>
      <c r="BI1626" s="138"/>
      <c r="BJ1626" s="138"/>
      <c r="BK1626" s="138"/>
      <c r="BL1626" s="138"/>
      <c r="BM1626" s="138"/>
      <c r="BN1626" s="138"/>
      <c r="BO1626" s="138"/>
      <c r="BP1626" s="138"/>
      <c r="BQ1626" s="138"/>
      <c r="BR1626" s="138"/>
      <c r="BS1626" s="138">
        <v>550</v>
      </c>
      <c r="BT1626" s="138"/>
      <c r="BU1626" s="138"/>
      <c r="BV1626" s="138"/>
      <c r="BW1626" s="138"/>
      <c r="BX1626" s="138"/>
      <c r="BY1626" s="138"/>
      <c r="BZ1626" s="138"/>
      <c r="CA1626" s="138"/>
      <c r="CB1626" s="138"/>
      <c r="CC1626" s="138"/>
      <c r="CD1626" s="138"/>
      <c r="CE1626" s="138"/>
      <c r="CF1626" s="138"/>
      <c r="CG1626" s="138"/>
      <c r="CH1626" s="138"/>
      <c r="CI1626" s="138"/>
      <c r="CJ1626" s="138"/>
      <c r="CK1626" s="138"/>
      <c r="CL1626" s="138"/>
      <c r="CM1626" s="138"/>
      <c r="CN1626" s="138"/>
      <c r="CO1626" s="138"/>
      <c r="CP1626" s="138"/>
    </row>
    <row r="1627" spans="1:98">
      <c r="A1627" s="80">
        <v>44940</v>
      </c>
      <c r="B1627" s="138"/>
      <c r="C1627" s="138"/>
      <c r="D1627" s="138"/>
      <c r="E1627" s="138"/>
      <c r="F1627" s="138"/>
      <c r="G1627" s="138"/>
      <c r="H1627" s="138"/>
      <c r="I1627" s="138">
        <v>171.5</v>
      </c>
      <c r="J1627" s="138"/>
      <c r="K1627" s="138">
        <v>171.5</v>
      </c>
      <c r="L1627" s="138"/>
      <c r="M1627" s="138">
        <v>254</v>
      </c>
      <c r="N1627" s="138">
        <v>260</v>
      </c>
      <c r="O1627" s="138">
        <v>621.53997802734375</v>
      </c>
      <c r="P1627" s="138">
        <v>108.5</v>
      </c>
      <c r="Q1627" s="138">
        <v>83.80999755859375</v>
      </c>
      <c r="R1627" s="138"/>
      <c r="S1627" s="138">
        <v>75</v>
      </c>
      <c r="T1627" s="138">
        <v>282</v>
      </c>
      <c r="U1627" s="138"/>
      <c r="V1627" s="138">
        <v>565</v>
      </c>
      <c r="W1627" s="138">
        <v>201</v>
      </c>
      <c r="X1627" s="138"/>
      <c r="Y1627" s="138"/>
      <c r="Z1627" s="138"/>
      <c r="AA1627" s="138"/>
      <c r="AB1627" s="138"/>
      <c r="AC1627" s="138"/>
      <c r="AD1627" s="138">
        <v>254</v>
      </c>
      <c r="AE1627" s="138"/>
      <c r="AF1627" s="138">
        <v>280</v>
      </c>
      <c r="AG1627" s="138"/>
      <c r="AH1627" s="138"/>
      <c r="AI1627" s="138"/>
      <c r="AJ1627" s="138"/>
      <c r="AK1627" s="138"/>
      <c r="AL1627" s="138"/>
      <c r="AM1627" s="138"/>
      <c r="AN1627" s="138"/>
      <c r="AO1627" s="138"/>
      <c r="AP1627" s="138"/>
      <c r="AQ1627" s="138"/>
      <c r="AR1627" s="138"/>
      <c r="AS1627" s="138"/>
      <c r="AT1627" s="138"/>
      <c r="AU1627" s="138"/>
      <c r="AV1627" s="138">
        <v>295</v>
      </c>
      <c r="AW1627" s="138"/>
      <c r="AX1627" s="138"/>
      <c r="AY1627" s="138"/>
      <c r="AZ1627" s="138">
        <v>385.8699951171875</v>
      </c>
      <c r="BA1627" s="138">
        <v>385.8699951171875</v>
      </c>
      <c r="BB1627" s="138">
        <v>385.8699951171875</v>
      </c>
      <c r="BC1627" s="138"/>
      <c r="BD1627" s="138">
        <v>525</v>
      </c>
      <c r="BE1627" s="138"/>
      <c r="BF1627" s="138"/>
      <c r="BG1627" s="138"/>
      <c r="BH1627" s="138">
        <v>114</v>
      </c>
      <c r="BI1627" s="138">
        <v>78</v>
      </c>
      <c r="BJ1627" s="138"/>
      <c r="BK1627" s="138"/>
      <c r="BL1627" s="138"/>
      <c r="BM1627" s="138"/>
      <c r="BN1627" s="138"/>
      <c r="BO1627" s="138"/>
      <c r="BP1627" s="138"/>
      <c r="BQ1627" s="138">
        <v>74</v>
      </c>
      <c r="BR1627" s="138">
        <v>555</v>
      </c>
      <c r="BS1627" s="138">
        <v>531.25</v>
      </c>
      <c r="BT1627" s="138">
        <v>201</v>
      </c>
      <c r="BU1627" s="138"/>
      <c r="BV1627" s="138"/>
      <c r="BW1627" s="138"/>
      <c r="BX1627" s="138">
        <v>136.78999328613281</v>
      </c>
      <c r="BY1627" s="138"/>
      <c r="BZ1627" s="138"/>
      <c r="CA1627" s="138"/>
      <c r="CB1627" s="138"/>
      <c r="CC1627" s="138">
        <v>109</v>
      </c>
      <c r="CD1627" s="138"/>
      <c r="CE1627" s="138"/>
      <c r="CF1627" s="138"/>
      <c r="CG1627" s="138"/>
      <c r="CH1627" s="138"/>
      <c r="CI1627" s="138"/>
      <c r="CJ1627" s="138">
        <v>70</v>
      </c>
      <c r="CK1627" s="138">
        <v>73</v>
      </c>
      <c r="CL1627" s="138">
        <v>282</v>
      </c>
      <c r="CM1627" s="138">
        <v>74</v>
      </c>
      <c r="CN1627" s="138"/>
      <c r="CO1627" s="138"/>
      <c r="CP1627" s="138"/>
    </row>
    <row r="1628" spans="1:98">
      <c r="A1628" s="80">
        <v>44947</v>
      </c>
      <c r="B1628" s="138">
        <v>183</v>
      </c>
      <c r="C1628" s="138"/>
      <c r="D1628" s="138"/>
      <c r="E1628" s="138"/>
      <c r="F1628" s="138"/>
      <c r="G1628" s="138"/>
      <c r="H1628" s="138"/>
      <c r="I1628" s="138">
        <v>172</v>
      </c>
      <c r="J1628" s="138"/>
      <c r="K1628" s="138">
        <v>172</v>
      </c>
      <c r="L1628" s="138"/>
      <c r="M1628" s="138">
        <v>254</v>
      </c>
      <c r="N1628" s="138">
        <v>263.57000732421875</v>
      </c>
      <c r="O1628" s="138">
        <v>665.5</v>
      </c>
      <c r="P1628" s="138">
        <v>108</v>
      </c>
      <c r="Q1628" s="138">
        <v>83.870002746582031</v>
      </c>
      <c r="R1628" s="138">
        <v>55</v>
      </c>
      <c r="S1628" s="138">
        <v>76</v>
      </c>
      <c r="T1628" s="138">
        <v>282</v>
      </c>
      <c r="U1628" s="138">
        <v>75</v>
      </c>
      <c r="V1628" s="138">
        <v>565</v>
      </c>
      <c r="W1628" s="138">
        <v>201</v>
      </c>
      <c r="X1628" s="138"/>
      <c r="Y1628" s="138"/>
      <c r="Z1628" s="138"/>
      <c r="AA1628" s="138"/>
      <c r="AB1628" s="138"/>
      <c r="AC1628" s="138"/>
      <c r="AD1628" s="138">
        <v>254</v>
      </c>
      <c r="AE1628" s="138">
        <v>159</v>
      </c>
      <c r="AF1628" s="138">
        <v>251.53999328613281</v>
      </c>
      <c r="AG1628" s="138"/>
      <c r="AH1628" s="138"/>
      <c r="AI1628" s="138"/>
      <c r="AJ1628" s="138"/>
      <c r="AK1628" s="138"/>
      <c r="AL1628" s="138"/>
      <c r="AM1628" s="138"/>
      <c r="AN1628" s="138"/>
      <c r="AO1628" s="138"/>
      <c r="AP1628" s="138"/>
      <c r="AQ1628" s="138"/>
      <c r="AR1628" s="138"/>
      <c r="AS1628" s="138"/>
      <c r="AT1628" s="138">
        <v>380</v>
      </c>
      <c r="AU1628" s="138"/>
      <c r="AV1628" s="138"/>
      <c r="AW1628" s="138">
        <v>395</v>
      </c>
      <c r="AX1628" s="138">
        <v>395</v>
      </c>
      <c r="AY1628" s="138">
        <v>395</v>
      </c>
      <c r="AZ1628" s="138">
        <v>395</v>
      </c>
      <c r="BA1628" s="138">
        <v>395</v>
      </c>
      <c r="BB1628" s="138">
        <v>395</v>
      </c>
      <c r="BC1628" s="138"/>
      <c r="BD1628" s="138"/>
      <c r="BE1628" s="138"/>
      <c r="BF1628" s="138"/>
      <c r="BG1628" s="138"/>
      <c r="BH1628" s="138">
        <v>114.26000213623047</v>
      </c>
      <c r="BI1628" s="138">
        <v>78</v>
      </c>
      <c r="BJ1628" s="138"/>
      <c r="BK1628" s="138"/>
      <c r="BL1628" s="138"/>
      <c r="BM1628" s="138"/>
      <c r="BN1628" s="138"/>
      <c r="BO1628" s="138"/>
      <c r="BP1628" s="138"/>
      <c r="BQ1628" s="138">
        <v>72</v>
      </c>
      <c r="BR1628" s="138"/>
      <c r="BS1628" s="138">
        <v>550</v>
      </c>
      <c r="BT1628" s="138">
        <v>200.83000183105469</v>
      </c>
      <c r="BU1628" s="138"/>
      <c r="BV1628" s="138">
        <v>158</v>
      </c>
      <c r="BW1628" s="138"/>
      <c r="BX1628" s="138">
        <v>136.58000183105469</v>
      </c>
      <c r="BY1628" s="138"/>
      <c r="BZ1628" s="138">
        <v>128</v>
      </c>
      <c r="CA1628" s="138"/>
      <c r="CB1628" s="138"/>
      <c r="CC1628" s="138"/>
      <c r="CD1628" s="138"/>
      <c r="CE1628" s="138"/>
      <c r="CF1628" s="138"/>
      <c r="CG1628" s="138"/>
      <c r="CH1628" s="138"/>
      <c r="CI1628" s="138">
        <v>70</v>
      </c>
      <c r="CJ1628" s="138"/>
      <c r="CK1628" s="138">
        <v>73.269996643066406</v>
      </c>
      <c r="CL1628" s="138"/>
      <c r="CM1628" s="138">
        <v>74</v>
      </c>
      <c r="CN1628" s="138"/>
      <c r="CO1628" s="138"/>
      <c r="CP1628" s="138"/>
    </row>
    <row r="1629" spans="1:98">
      <c r="A1629" s="80">
        <v>44954</v>
      </c>
      <c r="B1629" s="138">
        <v>183</v>
      </c>
      <c r="C1629" s="138"/>
      <c r="D1629" s="138"/>
      <c r="E1629" s="138"/>
      <c r="F1629" s="138"/>
      <c r="G1629" s="138"/>
      <c r="H1629" s="138"/>
      <c r="I1629" s="138">
        <v>172</v>
      </c>
      <c r="J1629" s="138"/>
      <c r="K1629" s="138">
        <v>172</v>
      </c>
      <c r="L1629" s="138"/>
      <c r="M1629" s="138">
        <v>254</v>
      </c>
      <c r="N1629" s="138">
        <v>263.60000610351563</v>
      </c>
      <c r="O1629" s="138">
        <v>642.5</v>
      </c>
      <c r="P1629" s="138">
        <v>108</v>
      </c>
      <c r="Q1629" s="138">
        <v>84</v>
      </c>
      <c r="R1629" s="138"/>
      <c r="S1629" s="138"/>
      <c r="T1629" s="138"/>
      <c r="U1629" s="138"/>
      <c r="V1629" s="138">
        <v>565</v>
      </c>
      <c r="W1629" s="138"/>
      <c r="X1629" s="138"/>
      <c r="Y1629" s="138">
        <v>160</v>
      </c>
      <c r="Z1629" s="138"/>
      <c r="AA1629" s="138"/>
      <c r="AB1629" s="138"/>
      <c r="AC1629" s="138"/>
      <c r="AD1629" s="138">
        <v>254</v>
      </c>
      <c r="AE1629" s="138"/>
      <c r="AF1629" s="138">
        <v>270</v>
      </c>
      <c r="AG1629" s="138"/>
      <c r="AH1629" s="138"/>
      <c r="AI1629" s="138"/>
      <c r="AJ1629" s="138"/>
      <c r="AK1629" s="138"/>
      <c r="AL1629" s="138"/>
      <c r="AM1629" s="138"/>
      <c r="AN1629" s="138"/>
      <c r="AO1629" s="138"/>
      <c r="AP1629" s="138"/>
      <c r="AQ1629" s="138"/>
      <c r="AR1629" s="138"/>
      <c r="AS1629" s="138"/>
      <c r="AT1629" s="138"/>
      <c r="AU1629" s="138"/>
      <c r="AV1629" s="138"/>
      <c r="AW1629" s="138"/>
      <c r="AX1629" s="138"/>
      <c r="AY1629" s="138"/>
      <c r="AZ1629" s="138">
        <v>395</v>
      </c>
      <c r="BA1629" s="138"/>
      <c r="BB1629" s="138">
        <v>395</v>
      </c>
      <c r="BC1629" s="138"/>
      <c r="BD1629" s="138"/>
      <c r="BE1629" s="138"/>
      <c r="BF1629" s="138"/>
      <c r="BG1629" s="138"/>
      <c r="BH1629" s="138"/>
      <c r="BI1629" s="138"/>
      <c r="BJ1629" s="138"/>
      <c r="BK1629" s="138"/>
      <c r="BL1629" s="138"/>
      <c r="BM1629" s="138"/>
      <c r="BN1629" s="138"/>
      <c r="BO1629" s="138"/>
      <c r="BP1629" s="138"/>
      <c r="BQ1629" s="138">
        <v>72</v>
      </c>
      <c r="BR1629" s="138"/>
      <c r="BS1629" s="138">
        <v>550</v>
      </c>
      <c r="BT1629" s="138">
        <v>199</v>
      </c>
      <c r="BU1629" s="138"/>
      <c r="BV1629" s="138"/>
      <c r="BW1629" s="138"/>
      <c r="BX1629" s="138">
        <v>139</v>
      </c>
      <c r="BY1629" s="138"/>
      <c r="BZ1629" s="138"/>
      <c r="CA1629" s="138"/>
      <c r="CB1629" s="138"/>
      <c r="CC1629" s="138"/>
      <c r="CD1629" s="138">
        <v>73</v>
      </c>
      <c r="CE1629" s="138"/>
      <c r="CF1629" s="138"/>
      <c r="CG1629" s="138"/>
      <c r="CH1629" s="138"/>
      <c r="CI1629" s="138"/>
      <c r="CJ1629" s="138"/>
      <c r="CK1629" s="138">
        <v>75</v>
      </c>
      <c r="CL1629" s="138"/>
      <c r="CM1629" s="138"/>
      <c r="CN1629" s="138"/>
      <c r="CO1629" s="138"/>
      <c r="CP1629" s="138"/>
    </row>
    <row r="1630" spans="1:98">
      <c r="A1630" s="80">
        <v>44961</v>
      </c>
      <c r="B1630" s="138">
        <v>183</v>
      </c>
      <c r="C1630" s="138"/>
      <c r="D1630" s="138"/>
      <c r="E1630" s="138"/>
      <c r="F1630" s="138"/>
      <c r="G1630" s="138"/>
      <c r="H1630" s="138"/>
      <c r="I1630" s="138">
        <v>167</v>
      </c>
      <c r="J1630" s="138"/>
      <c r="K1630" s="138">
        <v>167.11000061035156</v>
      </c>
      <c r="L1630" s="138"/>
      <c r="M1630" s="138">
        <v>254</v>
      </c>
      <c r="N1630" s="138">
        <v>263.6300048828125</v>
      </c>
      <c r="O1630" s="138">
        <v>594.16998291015625</v>
      </c>
      <c r="P1630" s="138">
        <v>108</v>
      </c>
      <c r="Q1630" s="138">
        <v>83.410003662109375</v>
      </c>
      <c r="R1630" s="138"/>
      <c r="S1630" s="138"/>
      <c r="T1630" s="138">
        <v>282</v>
      </c>
      <c r="U1630" s="138"/>
      <c r="V1630" s="138">
        <v>545</v>
      </c>
      <c r="W1630" s="138">
        <v>201</v>
      </c>
      <c r="X1630" s="138"/>
      <c r="Y1630" s="138">
        <v>158</v>
      </c>
      <c r="Z1630" s="138"/>
      <c r="AA1630" s="138"/>
      <c r="AB1630" s="138"/>
      <c r="AC1630" s="138"/>
      <c r="AD1630" s="138">
        <v>254</v>
      </c>
      <c r="AE1630" s="138"/>
      <c r="AF1630" s="138">
        <v>251.05000305175781</v>
      </c>
      <c r="AG1630" s="138"/>
      <c r="AH1630" s="138">
        <v>280</v>
      </c>
      <c r="AI1630" s="138"/>
      <c r="AJ1630" s="138"/>
      <c r="AK1630" s="138"/>
      <c r="AL1630" s="138"/>
      <c r="AM1630" s="138"/>
      <c r="AN1630" s="138"/>
      <c r="AO1630" s="138"/>
      <c r="AP1630" s="138"/>
      <c r="AQ1630" s="138"/>
      <c r="AR1630" s="138"/>
      <c r="AS1630" s="138"/>
      <c r="AT1630" s="138"/>
      <c r="AU1630" s="138"/>
      <c r="AV1630" s="138"/>
      <c r="AW1630" s="138"/>
      <c r="AX1630" s="138"/>
      <c r="AY1630" s="138"/>
      <c r="AZ1630" s="138"/>
      <c r="BA1630" s="138"/>
      <c r="BB1630" s="138">
        <v>385</v>
      </c>
      <c r="BC1630" s="138"/>
      <c r="BD1630" s="138"/>
      <c r="BE1630" s="138"/>
      <c r="BF1630" s="138"/>
      <c r="BG1630" s="138"/>
      <c r="BH1630" s="138">
        <v>108.87000274658203</v>
      </c>
      <c r="BI1630" s="138">
        <v>78</v>
      </c>
      <c r="BJ1630" s="138">
        <v>134</v>
      </c>
      <c r="BK1630" s="138">
        <v>98</v>
      </c>
      <c r="BL1630" s="138"/>
      <c r="BM1630" s="138"/>
      <c r="BN1630" s="138"/>
      <c r="BO1630" s="138"/>
      <c r="BP1630" s="138">
        <v>282</v>
      </c>
      <c r="BQ1630" s="138">
        <v>71.669998168945313</v>
      </c>
      <c r="BR1630" s="138">
        <v>461.54998779296875</v>
      </c>
      <c r="BS1630" s="138">
        <v>520</v>
      </c>
      <c r="BT1630" s="138">
        <v>198.22000122070313</v>
      </c>
      <c r="BU1630" s="138"/>
      <c r="BV1630" s="138"/>
      <c r="BW1630" s="138"/>
      <c r="BX1630" s="138">
        <v>130.00999450683594</v>
      </c>
      <c r="BY1630" s="138"/>
      <c r="BZ1630" s="138">
        <v>126.58000183105469</v>
      </c>
      <c r="CA1630" s="138"/>
      <c r="CB1630" s="138"/>
      <c r="CC1630" s="138"/>
      <c r="CD1630" s="138"/>
      <c r="CE1630" s="138"/>
      <c r="CF1630" s="138"/>
      <c r="CG1630" s="138"/>
      <c r="CH1630" s="138"/>
      <c r="CI1630" s="138"/>
      <c r="CJ1630" s="138"/>
      <c r="CK1630" s="138">
        <v>65.220001220703125</v>
      </c>
      <c r="CL1630" s="138">
        <v>282</v>
      </c>
      <c r="CM1630" s="138">
        <v>70.660003662109375</v>
      </c>
      <c r="CN1630" s="138"/>
      <c r="CO1630" s="138"/>
      <c r="CP1630" s="138"/>
    </row>
    <row r="1631" spans="1:98">
      <c r="A1631" s="80">
        <v>44968</v>
      </c>
      <c r="B1631" s="138">
        <v>180.71000671386719</v>
      </c>
      <c r="C1631" s="138"/>
      <c r="D1631" s="138"/>
      <c r="E1631" s="138"/>
      <c r="F1631" s="138"/>
      <c r="G1631" s="138"/>
      <c r="H1631" s="138"/>
      <c r="I1631" s="138">
        <v>166</v>
      </c>
      <c r="J1631" s="138"/>
      <c r="K1631" s="138">
        <v>165.33999633789063</v>
      </c>
      <c r="L1631" s="138"/>
      <c r="M1631" s="138">
        <v>254</v>
      </c>
      <c r="N1631" s="139">
        <v>290</v>
      </c>
      <c r="O1631" s="138">
        <v>551</v>
      </c>
      <c r="P1631" s="138"/>
      <c r="Q1631" s="138">
        <v>84</v>
      </c>
      <c r="R1631" s="138">
        <v>50</v>
      </c>
      <c r="S1631" s="138"/>
      <c r="T1631" s="138"/>
      <c r="U1631" s="138"/>
      <c r="V1631" s="138">
        <v>500</v>
      </c>
      <c r="W1631" s="138"/>
      <c r="X1631" s="138">
        <v>126</v>
      </c>
      <c r="Y1631" s="138"/>
      <c r="Z1631" s="138"/>
      <c r="AA1631" s="138"/>
      <c r="AB1631" s="138"/>
      <c r="AC1631" s="138"/>
      <c r="AD1631" s="138"/>
      <c r="AE1631" s="138">
        <v>169.28999328613281</v>
      </c>
      <c r="AF1631" s="138">
        <v>250</v>
      </c>
      <c r="AG1631" s="138"/>
      <c r="AH1631" s="138"/>
      <c r="AI1631" s="138"/>
      <c r="AJ1631" s="138"/>
      <c r="AK1631" s="138"/>
      <c r="AL1631" s="138"/>
      <c r="AM1631" s="138"/>
      <c r="AN1631" s="138"/>
      <c r="AO1631" s="138"/>
      <c r="AP1631" s="138"/>
      <c r="AQ1631" s="138"/>
      <c r="AR1631" s="138"/>
      <c r="AS1631" s="138"/>
      <c r="AT1631" s="138"/>
      <c r="AU1631" s="138"/>
      <c r="AV1631" s="138"/>
      <c r="AW1631" s="138"/>
      <c r="AX1631" s="138"/>
      <c r="AY1631" s="138"/>
      <c r="AZ1631" s="138"/>
      <c r="BA1631" s="138"/>
      <c r="BB1631" s="138"/>
      <c r="BC1631" s="138"/>
      <c r="BD1631" s="138">
        <v>450</v>
      </c>
      <c r="BE1631" s="138"/>
      <c r="BF1631" s="138"/>
      <c r="BG1631" s="138"/>
      <c r="BH1631" s="138">
        <v>106.37999725341797</v>
      </c>
      <c r="BI1631" s="138"/>
      <c r="BJ1631" s="138">
        <v>134</v>
      </c>
      <c r="BK1631" s="138"/>
      <c r="BL1631" s="138"/>
      <c r="BM1631" s="138"/>
      <c r="BN1631" s="138"/>
      <c r="BO1631" s="138"/>
      <c r="BP1631" s="138"/>
      <c r="BQ1631" s="138">
        <v>72</v>
      </c>
      <c r="BR1631" s="138">
        <v>490</v>
      </c>
      <c r="BS1631" s="138"/>
      <c r="BT1631" s="138">
        <v>201</v>
      </c>
      <c r="BU1631" s="138"/>
      <c r="BV1631" s="138"/>
      <c r="BW1631" s="138"/>
      <c r="BX1631" s="138">
        <v>120.23000335693359</v>
      </c>
      <c r="BY1631" s="138">
        <v>269</v>
      </c>
      <c r="BZ1631" s="138">
        <v>126</v>
      </c>
      <c r="CA1631" s="138"/>
      <c r="CB1631" s="138"/>
      <c r="CC1631" s="138"/>
      <c r="CD1631" s="138"/>
      <c r="CE1631" s="138"/>
      <c r="CF1631" s="138"/>
      <c r="CG1631" s="138"/>
      <c r="CH1631" s="138">
        <v>97</v>
      </c>
      <c r="CI1631" s="138"/>
      <c r="CJ1631" s="138"/>
      <c r="CK1631" s="138">
        <v>67.069999694824219</v>
      </c>
      <c r="CL1631" s="138">
        <v>270</v>
      </c>
      <c r="CM1631" s="138"/>
      <c r="CN1631" s="138"/>
      <c r="CO1631" s="138"/>
      <c r="CP1631" s="138"/>
    </row>
    <row r="1632" spans="1:98">
      <c r="A1632" s="80">
        <v>44975</v>
      </c>
      <c r="B1632" s="138">
        <v>181.83000183105469</v>
      </c>
      <c r="C1632" s="138">
        <v>178</v>
      </c>
      <c r="D1632" s="138"/>
      <c r="E1632" s="138"/>
      <c r="F1632" s="138"/>
      <c r="G1632" s="138"/>
      <c r="H1632" s="138"/>
      <c r="I1632" s="138">
        <v>173</v>
      </c>
      <c r="J1632" s="138"/>
      <c r="K1632" s="138">
        <v>173.03999328613281</v>
      </c>
      <c r="L1632" s="138"/>
      <c r="M1632" s="138">
        <v>254</v>
      </c>
      <c r="N1632" s="138">
        <v>260</v>
      </c>
      <c r="O1632" s="138">
        <v>512</v>
      </c>
      <c r="P1632" s="138"/>
      <c r="Q1632" s="138">
        <v>83.529998779296875</v>
      </c>
      <c r="R1632" s="138"/>
      <c r="S1632" s="138">
        <v>65</v>
      </c>
      <c r="T1632" s="138"/>
      <c r="U1632" s="138"/>
      <c r="V1632" s="138">
        <v>460</v>
      </c>
      <c r="W1632" s="138"/>
      <c r="X1632" s="138"/>
      <c r="Y1632" s="138">
        <v>157</v>
      </c>
      <c r="Z1632" s="138"/>
      <c r="AA1632" s="138"/>
      <c r="AB1632" s="138"/>
      <c r="AC1632" s="138"/>
      <c r="AD1632" s="138">
        <v>254</v>
      </c>
      <c r="AE1632" s="138">
        <v>159</v>
      </c>
      <c r="AF1632" s="138">
        <v>260</v>
      </c>
      <c r="AG1632" s="138"/>
      <c r="AH1632" s="138"/>
      <c r="AI1632" s="138"/>
      <c r="AJ1632" s="138"/>
      <c r="AK1632" s="138"/>
      <c r="AL1632" s="138"/>
      <c r="AM1632" s="138"/>
      <c r="AN1632" s="138"/>
      <c r="AO1632" s="138"/>
      <c r="AP1632" s="138"/>
      <c r="AQ1632" s="138"/>
      <c r="AR1632" s="138"/>
      <c r="AS1632" s="138"/>
      <c r="AT1632" s="138"/>
      <c r="AU1632" s="138"/>
      <c r="AV1632" s="138">
        <v>275</v>
      </c>
      <c r="AW1632" s="138"/>
      <c r="AX1632" s="138">
        <v>382.5</v>
      </c>
      <c r="AY1632" s="138">
        <v>386.67001342773438</v>
      </c>
      <c r="AZ1632" s="138">
        <v>382.5</v>
      </c>
      <c r="BA1632" s="138">
        <v>385</v>
      </c>
      <c r="BB1632" s="138">
        <v>385</v>
      </c>
      <c r="BC1632" s="138"/>
      <c r="BD1632" s="138"/>
      <c r="BE1632" s="138"/>
      <c r="BF1632" s="138"/>
      <c r="BG1632" s="138"/>
      <c r="BH1632" s="138">
        <v>100.22000122070313</v>
      </c>
      <c r="BI1632" s="138"/>
      <c r="BJ1632" s="138"/>
      <c r="BK1632" s="138"/>
      <c r="BL1632" s="138"/>
      <c r="BM1632" s="138">
        <v>68</v>
      </c>
      <c r="BN1632" s="138"/>
      <c r="BO1632" s="138"/>
      <c r="BP1632" s="138"/>
      <c r="BQ1632" s="138">
        <v>72</v>
      </c>
      <c r="BR1632" s="138"/>
      <c r="BS1632" s="138">
        <v>440</v>
      </c>
      <c r="BT1632" s="138">
        <v>204</v>
      </c>
      <c r="BU1632" s="138"/>
      <c r="BV1632" s="138">
        <v>160</v>
      </c>
      <c r="BW1632" s="138">
        <v>116</v>
      </c>
      <c r="BX1632" s="138">
        <v>109.09999847412109</v>
      </c>
      <c r="BY1632" s="138"/>
      <c r="BZ1632" s="138">
        <v>128.46000671386719</v>
      </c>
      <c r="CA1632" s="138"/>
      <c r="CB1632" s="138"/>
      <c r="CC1632" s="138"/>
      <c r="CD1632" s="138">
        <v>62</v>
      </c>
      <c r="CE1632" s="138"/>
      <c r="CF1632" s="138"/>
      <c r="CG1632" s="138"/>
      <c r="CH1632" s="138">
        <v>96</v>
      </c>
      <c r="CI1632" s="138">
        <v>70</v>
      </c>
      <c r="CJ1632" s="138"/>
      <c r="CK1632" s="138">
        <v>63.680000305175781</v>
      </c>
      <c r="CL1632" s="138"/>
      <c r="CM1632" s="138"/>
      <c r="CN1632" s="138"/>
      <c r="CO1632" s="138"/>
      <c r="CP1632" s="138"/>
    </row>
    <row r="1633" spans="1:94">
      <c r="A1633" s="80">
        <v>44982</v>
      </c>
      <c r="B1633" s="138"/>
      <c r="C1633" s="138"/>
      <c r="D1633" s="138"/>
      <c r="E1633" s="138"/>
      <c r="F1633" s="138"/>
      <c r="G1633" s="138"/>
      <c r="H1633" s="138"/>
      <c r="I1633" s="138">
        <v>171.5</v>
      </c>
      <c r="J1633" s="138"/>
      <c r="K1633" s="138">
        <v>171.5</v>
      </c>
      <c r="L1633" s="138"/>
      <c r="M1633" s="138"/>
      <c r="N1633" s="138"/>
      <c r="O1633" s="138">
        <v>424.1400146484375</v>
      </c>
      <c r="P1633" s="138"/>
      <c r="Q1633" s="138">
        <v>83.5</v>
      </c>
      <c r="R1633" s="138">
        <v>50</v>
      </c>
      <c r="S1633" s="138"/>
      <c r="T1633" s="138"/>
      <c r="U1633" s="138"/>
      <c r="V1633" s="138"/>
      <c r="W1633" s="138">
        <v>190</v>
      </c>
      <c r="X1633" s="138"/>
      <c r="Y1633" s="138"/>
      <c r="Z1633" s="138"/>
      <c r="AA1633" s="138"/>
      <c r="AB1633" s="138"/>
      <c r="AC1633" s="138"/>
      <c r="AD1633" s="138"/>
      <c r="AE1633" s="138"/>
      <c r="AF1633" s="138"/>
      <c r="AG1633" s="138"/>
      <c r="AH1633" s="138"/>
      <c r="AI1633" s="138"/>
      <c r="AJ1633" s="138"/>
      <c r="AK1633" s="138"/>
      <c r="AL1633" s="138"/>
      <c r="AM1633" s="138"/>
      <c r="AN1633" s="138"/>
      <c r="AO1633" s="138"/>
      <c r="AP1633" s="138"/>
      <c r="AQ1633" s="138"/>
      <c r="AR1633" s="138"/>
      <c r="AS1633" s="138"/>
      <c r="AT1633" s="138"/>
      <c r="AU1633" s="138"/>
      <c r="AV1633" s="138"/>
      <c r="AW1633" s="138"/>
      <c r="AX1633" s="138"/>
      <c r="AY1633" s="138"/>
      <c r="AZ1633" s="138"/>
      <c r="BA1633" s="138"/>
      <c r="BB1633" s="138"/>
      <c r="BC1633" s="138"/>
      <c r="BD1633" s="138"/>
      <c r="BE1633" s="138"/>
      <c r="BF1633" s="138"/>
      <c r="BG1633" s="138"/>
      <c r="BH1633" s="138">
        <v>95.300003051757813</v>
      </c>
      <c r="BI1633" s="138">
        <v>75</v>
      </c>
      <c r="BJ1633" s="138"/>
      <c r="BK1633" s="138"/>
      <c r="BL1633" s="138"/>
      <c r="BM1633" s="138">
        <v>68</v>
      </c>
      <c r="BN1633" s="138"/>
      <c r="BO1633" s="138"/>
      <c r="BP1633" s="138"/>
      <c r="BQ1633" s="138">
        <v>70</v>
      </c>
      <c r="BR1633" s="138"/>
      <c r="BS1633" s="138"/>
      <c r="BT1633" s="138">
        <v>198</v>
      </c>
      <c r="BU1633" s="138"/>
      <c r="BV1633" s="138">
        <v>158</v>
      </c>
      <c r="BW1633" s="138"/>
      <c r="BX1633" s="138">
        <v>103</v>
      </c>
      <c r="BY1633" s="138"/>
      <c r="BZ1633" s="138">
        <v>125</v>
      </c>
      <c r="CA1633" s="138"/>
      <c r="CB1633" s="138"/>
      <c r="CC1633" s="138"/>
      <c r="CD1633" s="138">
        <v>48</v>
      </c>
      <c r="CE1633" s="138"/>
      <c r="CF1633" s="138"/>
      <c r="CG1633" s="138"/>
      <c r="CH1633" s="138">
        <v>95.430000305175781</v>
      </c>
      <c r="CI1633" s="138"/>
      <c r="CJ1633" s="138">
        <v>65</v>
      </c>
      <c r="CK1633" s="138">
        <v>53.759998321533203</v>
      </c>
      <c r="CL1633" s="138"/>
      <c r="CM1633" s="138">
        <v>72</v>
      </c>
      <c r="CN1633" s="138"/>
      <c r="CO1633" s="138"/>
      <c r="CP1633" s="138"/>
    </row>
    <row r="1634" spans="1:94">
      <c r="A1634" s="80">
        <v>44989</v>
      </c>
      <c r="B1634" s="138">
        <v>185</v>
      </c>
      <c r="C1634" s="138"/>
      <c r="D1634" s="138"/>
      <c r="E1634" s="138"/>
      <c r="F1634" s="138"/>
      <c r="G1634" s="138"/>
      <c r="H1634" s="138"/>
      <c r="I1634" s="138">
        <v>171.5</v>
      </c>
      <c r="J1634" s="138"/>
      <c r="K1634" s="138">
        <v>171.5</v>
      </c>
      <c r="L1634" s="138"/>
      <c r="M1634" s="138">
        <v>254</v>
      </c>
      <c r="N1634" s="138">
        <v>262.8599853515625</v>
      </c>
      <c r="O1634" s="138">
        <v>398.6400146484375</v>
      </c>
      <c r="P1634" s="138"/>
      <c r="Q1634" s="138">
        <v>77.330001831054688</v>
      </c>
      <c r="R1634" s="138"/>
      <c r="S1634" s="138"/>
      <c r="T1634" s="138"/>
      <c r="U1634" s="138"/>
      <c r="V1634" s="138">
        <v>350</v>
      </c>
      <c r="W1634" s="138"/>
      <c r="X1634" s="138"/>
      <c r="Y1634" s="138">
        <v>158</v>
      </c>
      <c r="Z1634" s="138"/>
      <c r="AA1634" s="138"/>
      <c r="AB1634" s="138"/>
      <c r="AC1634" s="138"/>
      <c r="AD1634" s="138">
        <v>254</v>
      </c>
      <c r="AE1634" s="138">
        <v>197</v>
      </c>
      <c r="AF1634" s="138">
        <v>250.3800048828125</v>
      </c>
      <c r="AG1634" s="138"/>
      <c r="AH1634" s="138"/>
      <c r="AI1634" s="138"/>
      <c r="AJ1634" s="138"/>
      <c r="AK1634" s="138"/>
      <c r="AL1634" s="138"/>
      <c r="AM1634" s="138"/>
      <c r="AN1634" s="138"/>
      <c r="AO1634" s="138"/>
      <c r="AP1634" s="138"/>
      <c r="AQ1634" s="138"/>
      <c r="AR1634" s="138"/>
      <c r="AS1634" s="138"/>
      <c r="AT1634" s="138"/>
      <c r="AU1634" s="138"/>
      <c r="AV1634" s="138"/>
      <c r="AW1634" s="138">
        <v>375</v>
      </c>
      <c r="AX1634" s="138"/>
      <c r="AY1634" s="138">
        <v>380</v>
      </c>
      <c r="AZ1634" s="138">
        <v>380</v>
      </c>
      <c r="BA1634" s="138">
        <v>380</v>
      </c>
      <c r="BB1634" s="138"/>
      <c r="BC1634" s="138"/>
      <c r="BD1634" s="138"/>
      <c r="BE1634" s="138"/>
      <c r="BF1634" s="138"/>
      <c r="BG1634" s="138">
        <v>102</v>
      </c>
      <c r="BH1634" s="138">
        <v>92.889999389648438</v>
      </c>
      <c r="BI1634" s="138"/>
      <c r="BJ1634" s="138"/>
      <c r="BK1634" s="138"/>
      <c r="BL1634" s="138"/>
      <c r="BM1634" s="138">
        <v>70</v>
      </c>
      <c r="BN1634" s="138"/>
      <c r="BO1634" s="138"/>
      <c r="BP1634" s="138"/>
      <c r="BQ1634" s="138">
        <v>71.199996948242188</v>
      </c>
      <c r="BR1634" s="138">
        <v>392</v>
      </c>
      <c r="BS1634" s="138">
        <v>345</v>
      </c>
      <c r="BT1634" s="138">
        <v>200.16000366210938</v>
      </c>
      <c r="BU1634" s="138"/>
      <c r="BV1634" s="138">
        <v>159</v>
      </c>
      <c r="BW1634" s="138">
        <v>103</v>
      </c>
      <c r="BX1634" s="138">
        <v>93.529998779296875</v>
      </c>
      <c r="BY1634" s="138"/>
      <c r="BZ1634" s="138">
        <v>126.51000213623047</v>
      </c>
      <c r="CA1634" s="138"/>
      <c r="CB1634" s="138"/>
      <c r="CC1634" s="138"/>
      <c r="CD1634" s="138"/>
      <c r="CE1634" s="138"/>
      <c r="CF1634" s="138"/>
      <c r="CG1634" s="138"/>
      <c r="CH1634" s="138"/>
      <c r="CI1634" s="138"/>
      <c r="CJ1634" s="138"/>
      <c r="CK1634" s="138">
        <v>54.889999389648438</v>
      </c>
      <c r="CL1634" s="138"/>
      <c r="CM1634" s="138"/>
      <c r="CN1634" s="138"/>
      <c r="CO1634" s="138"/>
      <c r="CP1634" s="138"/>
    </row>
    <row r="1635" spans="1:94">
      <c r="A1635" s="80">
        <v>44996</v>
      </c>
      <c r="B1635" s="138">
        <v>182.60000610351563</v>
      </c>
      <c r="C1635" s="138"/>
      <c r="D1635" s="138"/>
      <c r="E1635" s="138"/>
      <c r="F1635" s="138"/>
      <c r="G1635" s="138"/>
      <c r="H1635" s="138"/>
      <c r="I1635" s="138">
        <v>171.5</v>
      </c>
      <c r="J1635" s="138"/>
      <c r="K1635" s="138">
        <v>167</v>
      </c>
      <c r="L1635" s="138"/>
      <c r="M1635" s="138">
        <v>254</v>
      </c>
      <c r="N1635" s="138">
        <v>262.54998779296875</v>
      </c>
      <c r="O1635" s="138">
        <v>353.5</v>
      </c>
      <c r="P1635" s="138">
        <v>92</v>
      </c>
      <c r="Q1635" s="138">
        <v>81.5</v>
      </c>
      <c r="R1635" s="138">
        <v>38</v>
      </c>
      <c r="S1635" s="138">
        <v>53</v>
      </c>
      <c r="T1635" s="138"/>
      <c r="U1635" s="138"/>
      <c r="V1635" s="138">
        <v>328.32998657226563</v>
      </c>
      <c r="W1635" s="138">
        <v>197</v>
      </c>
      <c r="X1635" s="138"/>
      <c r="Y1635" s="138">
        <v>158</v>
      </c>
      <c r="Z1635" s="138"/>
      <c r="AA1635" s="138"/>
      <c r="AB1635" s="138">
        <v>245</v>
      </c>
      <c r="AC1635" s="138"/>
      <c r="AD1635" s="138">
        <v>254</v>
      </c>
      <c r="AE1635" s="138"/>
      <c r="AF1635" s="138">
        <v>241.25</v>
      </c>
      <c r="AG1635" s="138"/>
      <c r="AH1635" s="138"/>
      <c r="AI1635" s="138"/>
      <c r="AJ1635" s="138"/>
      <c r="AK1635" s="138"/>
      <c r="AL1635" s="138"/>
      <c r="AM1635" s="138"/>
      <c r="AN1635" s="138"/>
      <c r="AO1635" s="138"/>
      <c r="AP1635" s="138"/>
      <c r="AQ1635" s="138"/>
      <c r="AR1635" s="138"/>
      <c r="AS1635" s="138"/>
      <c r="AT1635" s="138"/>
      <c r="AU1635" s="138"/>
      <c r="AV1635" s="138"/>
      <c r="AW1635" s="138"/>
      <c r="AX1635" s="138">
        <v>350</v>
      </c>
      <c r="AY1635" s="138">
        <v>350</v>
      </c>
      <c r="AZ1635" s="138">
        <v>350</v>
      </c>
      <c r="BA1635" s="138">
        <v>350</v>
      </c>
      <c r="BB1635" s="138"/>
      <c r="BC1635" s="138"/>
      <c r="BD1635" s="138"/>
      <c r="BE1635" s="138"/>
      <c r="BF1635" s="138"/>
      <c r="BG1635" s="138">
        <v>100</v>
      </c>
      <c r="BH1635" s="138">
        <v>89.330001831054688</v>
      </c>
      <c r="BI1635" s="138">
        <v>75.230003356933594</v>
      </c>
      <c r="BJ1635" s="138"/>
      <c r="BK1635" s="138"/>
      <c r="BL1635" s="138"/>
      <c r="BM1635" s="138"/>
      <c r="BN1635" s="138"/>
      <c r="BO1635" s="138"/>
      <c r="BP1635" s="138"/>
      <c r="BQ1635" s="138">
        <v>69.069999694824219</v>
      </c>
      <c r="BR1635" s="138"/>
      <c r="BS1635" s="138">
        <v>332.5</v>
      </c>
      <c r="BT1635" s="138">
        <v>195</v>
      </c>
      <c r="BU1635" s="138"/>
      <c r="BV1635" s="138">
        <v>158</v>
      </c>
      <c r="BW1635" s="138">
        <v>100</v>
      </c>
      <c r="BX1635" s="138">
        <v>85.889999389648438</v>
      </c>
      <c r="BY1635" s="138">
        <v>231</v>
      </c>
      <c r="BZ1635" s="138">
        <v>125.37000274658203</v>
      </c>
      <c r="CA1635" s="138"/>
      <c r="CB1635" s="138"/>
      <c r="CC1635" s="138"/>
      <c r="CD1635" s="138"/>
      <c r="CE1635" s="138"/>
      <c r="CF1635" s="138"/>
      <c r="CG1635" s="138"/>
      <c r="CH1635" s="138">
        <v>90.5</v>
      </c>
      <c r="CI1635" s="138">
        <v>70</v>
      </c>
      <c r="CJ1635" s="138"/>
      <c r="CK1635" s="138">
        <v>51.759998321533203</v>
      </c>
      <c r="CL1635" s="138"/>
      <c r="CM1635" s="138">
        <v>69.919998168945313</v>
      </c>
      <c r="CN1635" s="138"/>
      <c r="CO1635" s="138"/>
      <c r="CP1635" s="138"/>
    </row>
    <row r="1636" spans="1:94">
      <c r="A1636" s="80">
        <v>45003</v>
      </c>
      <c r="B1636" s="138">
        <v>180.72999572753906</v>
      </c>
      <c r="C1636" s="138"/>
      <c r="D1636" s="138"/>
      <c r="E1636" s="138"/>
      <c r="F1636" s="138"/>
      <c r="G1636" s="138"/>
      <c r="H1636" s="138"/>
      <c r="I1636" s="138">
        <v>171.5</v>
      </c>
      <c r="J1636" s="138"/>
      <c r="K1636" s="138">
        <v>171.5</v>
      </c>
      <c r="L1636" s="138"/>
      <c r="M1636" s="138">
        <v>253.19999694824219</v>
      </c>
      <c r="N1636" s="138">
        <v>262.54998779296875</v>
      </c>
      <c r="O1636" s="138">
        <v>326.739990234375</v>
      </c>
      <c r="P1636" s="138"/>
      <c r="Q1636" s="138">
        <v>78.099998474121094</v>
      </c>
      <c r="R1636" s="138">
        <v>51</v>
      </c>
      <c r="S1636" s="138"/>
      <c r="T1636" s="138"/>
      <c r="U1636" s="138"/>
      <c r="V1636" s="138">
        <v>310</v>
      </c>
      <c r="W1636" s="138">
        <v>175</v>
      </c>
      <c r="X1636" s="138">
        <v>97.5</v>
      </c>
      <c r="Y1636" s="138"/>
      <c r="Z1636" s="138"/>
      <c r="AA1636" s="138"/>
      <c r="AB1636" s="138"/>
      <c r="AC1636" s="138"/>
      <c r="AD1636" s="138">
        <v>209</v>
      </c>
      <c r="AE1636" s="138"/>
      <c r="AF1636" s="138">
        <v>250</v>
      </c>
      <c r="AG1636" s="138"/>
      <c r="AH1636" s="138"/>
      <c r="AI1636" s="138"/>
      <c r="AJ1636" s="138"/>
      <c r="AK1636" s="138"/>
      <c r="AL1636" s="138"/>
      <c r="AM1636" s="138"/>
      <c r="AN1636" s="138"/>
      <c r="AO1636" s="138"/>
      <c r="AP1636" s="138"/>
      <c r="AQ1636" s="138"/>
      <c r="AR1636" s="138"/>
      <c r="AS1636" s="138"/>
      <c r="AT1636" s="138"/>
      <c r="AU1636" s="138"/>
      <c r="AV1636" s="138"/>
      <c r="AW1636" s="138"/>
      <c r="AX1636" s="138"/>
      <c r="AY1636" s="138"/>
      <c r="AZ1636" s="138">
        <v>375</v>
      </c>
      <c r="BA1636" s="138">
        <v>375</v>
      </c>
      <c r="BB1636" s="138">
        <v>375</v>
      </c>
      <c r="BC1636" s="138">
        <v>304</v>
      </c>
      <c r="BD1636" s="138"/>
      <c r="BE1636" s="138"/>
      <c r="BF1636" s="138"/>
      <c r="BG1636" s="138">
        <v>100</v>
      </c>
      <c r="BH1636" s="138">
        <v>90.400001525878906</v>
      </c>
      <c r="BI1636" s="138">
        <v>75</v>
      </c>
      <c r="BJ1636" s="138"/>
      <c r="BK1636" s="138"/>
      <c r="BL1636" s="138">
        <v>70</v>
      </c>
      <c r="BM1636" s="138">
        <v>70</v>
      </c>
      <c r="BN1636" s="138"/>
      <c r="BO1636" s="138"/>
      <c r="BP1636" s="138">
        <v>200</v>
      </c>
      <c r="BQ1636" s="138">
        <v>71.199996948242188</v>
      </c>
      <c r="BR1636" s="138"/>
      <c r="BS1636" s="138">
        <v>300</v>
      </c>
      <c r="BT1636" s="138">
        <v>172.89999389648438</v>
      </c>
      <c r="BU1636" s="138"/>
      <c r="BV1636" s="138"/>
      <c r="BW1636" s="138">
        <v>100</v>
      </c>
      <c r="BX1636" s="138">
        <v>86.19000244140625</v>
      </c>
      <c r="BY1636" s="138"/>
      <c r="BZ1636" s="138">
        <v>126</v>
      </c>
      <c r="CA1636" s="138"/>
      <c r="CB1636" s="138"/>
      <c r="CC1636" s="138">
        <v>70</v>
      </c>
      <c r="CD1636" s="138">
        <v>40</v>
      </c>
      <c r="CE1636" s="138"/>
      <c r="CF1636" s="138"/>
      <c r="CG1636" s="138"/>
      <c r="CH1636" s="138"/>
      <c r="CI1636" s="138">
        <v>70</v>
      </c>
      <c r="CJ1636" s="138"/>
      <c r="CK1636" s="138">
        <v>46.880001068115234</v>
      </c>
      <c r="CL1636" s="138">
        <v>192</v>
      </c>
      <c r="CM1636" s="138">
        <v>68</v>
      </c>
      <c r="CN1636" s="138">
        <v>73</v>
      </c>
      <c r="CO1636" s="138">
        <v>99</v>
      </c>
      <c r="CP1636" s="138"/>
    </row>
    <row r="1637" spans="1:94">
      <c r="A1637" s="80">
        <v>45010</v>
      </c>
      <c r="B1637" s="138">
        <v>187.17999267578125</v>
      </c>
      <c r="C1637" s="138"/>
      <c r="D1637" s="138"/>
      <c r="E1637" s="138"/>
      <c r="F1637" s="138"/>
      <c r="G1637" s="138"/>
      <c r="H1637" s="138"/>
      <c r="I1637" s="138">
        <v>171.5</v>
      </c>
      <c r="J1637" s="138"/>
      <c r="K1637" s="138">
        <v>171</v>
      </c>
      <c r="L1637" s="138"/>
      <c r="M1637" s="138">
        <v>248</v>
      </c>
      <c r="N1637" s="138">
        <v>263.20001220703125</v>
      </c>
      <c r="O1637" s="138">
        <v>311.1099853515625</v>
      </c>
      <c r="P1637" s="138"/>
      <c r="Q1637" s="138">
        <v>73.75</v>
      </c>
      <c r="R1637" s="138"/>
      <c r="S1637" s="138"/>
      <c r="T1637" s="138"/>
      <c r="U1637" s="138"/>
      <c r="V1637" s="138">
        <v>301</v>
      </c>
      <c r="W1637" s="138"/>
      <c r="X1637" s="138"/>
      <c r="Y1637" s="138">
        <v>158</v>
      </c>
      <c r="Z1637" s="138"/>
      <c r="AA1637" s="138"/>
      <c r="AB1637" s="138"/>
      <c r="AC1637" s="138"/>
      <c r="AD1637" s="138">
        <v>248</v>
      </c>
      <c r="AE1637" s="138"/>
      <c r="AF1637" s="138">
        <v>246.25</v>
      </c>
      <c r="AG1637" s="138"/>
      <c r="AH1637" s="138"/>
      <c r="AI1637" s="138"/>
      <c r="AJ1637" s="138"/>
      <c r="AK1637" s="138"/>
      <c r="AL1637" s="138"/>
      <c r="AM1637" s="138"/>
      <c r="AN1637" s="138"/>
      <c r="AO1637" s="138"/>
      <c r="AP1637" s="138"/>
      <c r="AQ1637" s="138"/>
      <c r="AR1637" s="138"/>
      <c r="AS1637" s="138"/>
      <c r="AT1637" s="138"/>
      <c r="AU1637" s="138"/>
      <c r="AV1637" s="138"/>
      <c r="AW1637" s="138"/>
      <c r="AX1637" s="138">
        <v>340</v>
      </c>
      <c r="AY1637" s="138">
        <v>344</v>
      </c>
      <c r="AZ1637" s="138">
        <v>347.69000244140625</v>
      </c>
      <c r="BA1637" s="138">
        <v>347.26998901367188</v>
      </c>
      <c r="BB1637" s="138"/>
      <c r="BC1637" s="138"/>
      <c r="BD1637" s="138">
        <v>281.67001342773438</v>
      </c>
      <c r="BE1637" s="138"/>
      <c r="BF1637" s="138"/>
      <c r="BG1637" s="138">
        <v>100</v>
      </c>
      <c r="BH1637" s="138">
        <v>86.900001525878906</v>
      </c>
      <c r="BI1637" s="138">
        <v>75</v>
      </c>
      <c r="BJ1637" s="138"/>
      <c r="BK1637" s="138"/>
      <c r="BL1637" s="138">
        <v>76</v>
      </c>
      <c r="BM1637" s="138">
        <v>70</v>
      </c>
      <c r="BN1637" s="138"/>
      <c r="BO1637" s="138"/>
      <c r="BP1637" s="138"/>
      <c r="BQ1637" s="138">
        <v>69.970001220703125</v>
      </c>
      <c r="BR1637" s="138"/>
      <c r="BS1637" s="138">
        <v>291</v>
      </c>
      <c r="BT1637" s="138">
        <v>166.66999816894531</v>
      </c>
      <c r="BU1637" s="138"/>
      <c r="BV1637" s="138">
        <v>160</v>
      </c>
      <c r="BW1637" s="138">
        <v>100</v>
      </c>
      <c r="BX1637" s="138">
        <v>84.889999389648438</v>
      </c>
      <c r="BY1637" s="138"/>
      <c r="BZ1637" s="138">
        <v>126.16999816894531</v>
      </c>
      <c r="CA1637" s="138"/>
      <c r="CB1637" s="138"/>
      <c r="CC1637" s="138"/>
      <c r="CD1637" s="138"/>
      <c r="CE1637" s="138"/>
      <c r="CF1637" s="138"/>
      <c r="CG1637" s="138"/>
      <c r="CH1637" s="138">
        <v>85.900001525878906</v>
      </c>
      <c r="CI1637" s="138">
        <v>70</v>
      </c>
      <c r="CJ1637" s="138"/>
      <c r="CK1637" s="138">
        <v>46.270000457763672</v>
      </c>
      <c r="CL1637" s="138">
        <v>160.3800048828125</v>
      </c>
      <c r="CM1637" s="138">
        <v>81</v>
      </c>
      <c r="CN1637" s="138"/>
      <c r="CO1637" s="138"/>
      <c r="CP1637" s="138"/>
    </row>
    <row r="1638" spans="1:94">
      <c r="A1638" s="80">
        <v>45017</v>
      </c>
      <c r="B1638" s="138">
        <v>182.33000183105469</v>
      </c>
      <c r="C1638" s="138"/>
      <c r="D1638" s="138"/>
      <c r="E1638" s="138"/>
      <c r="F1638" s="138"/>
      <c r="G1638" s="138"/>
      <c r="H1638" s="138"/>
      <c r="I1638" s="138">
        <v>171.5</v>
      </c>
      <c r="J1638" s="138"/>
      <c r="K1638" s="138">
        <v>166.13999938964844</v>
      </c>
      <c r="L1638" s="138"/>
      <c r="M1638" s="138">
        <v>248</v>
      </c>
      <c r="N1638" s="138">
        <v>199.42999267578125</v>
      </c>
      <c r="O1638" s="138">
        <v>320</v>
      </c>
      <c r="P1638" s="138"/>
      <c r="Q1638" s="138">
        <v>66.629997253417969</v>
      </c>
      <c r="R1638" s="138"/>
      <c r="S1638" s="138"/>
      <c r="T1638" s="138"/>
      <c r="U1638" s="138"/>
      <c r="V1638" s="138">
        <v>301</v>
      </c>
      <c r="W1638" s="138"/>
      <c r="X1638" s="138"/>
      <c r="Y1638" s="138"/>
      <c r="Z1638" s="138"/>
      <c r="AA1638" s="138"/>
      <c r="AB1638" s="138"/>
      <c r="AC1638" s="138"/>
      <c r="AD1638" s="138">
        <v>248</v>
      </c>
      <c r="AE1638" s="138"/>
      <c r="AF1638" s="138">
        <v>250</v>
      </c>
      <c r="AG1638" s="138"/>
      <c r="AH1638" s="138"/>
      <c r="AI1638" s="138"/>
      <c r="AJ1638" s="138"/>
      <c r="AK1638" s="138"/>
      <c r="AL1638" s="138"/>
      <c r="AM1638" s="138"/>
      <c r="AN1638" s="138"/>
      <c r="AO1638" s="138"/>
      <c r="AP1638" s="138">
        <v>350</v>
      </c>
      <c r="AQ1638" s="138"/>
      <c r="AR1638" s="138">
        <v>350</v>
      </c>
      <c r="AS1638" s="138"/>
      <c r="AT1638" s="138">
        <v>350</v>
      </c>
      <c r="AU1638" s="138"/>
      <c r="AV1638" s="138"/>
      <c r="AW1638" s="138"/>
      <c r="AX1638" s="138"/>
      <c r="AY1638" s="138">
        <v>380</v>
      </c>
      <c r="AZ1638" s="138">
        <v>360.91000366210938</v>
      </c>
      <c r="BA1638" s="138">
        <v>360.47000122070313</v>
      </c>
      <c r="BB1638" s="138">
        <v>350</v>
      </c>
      <c r="BC1638" s="138"/>
      <c r="BD1638" s="138">
        <v>275</v>
      </c>
      <c r="BE1638" s="138"/>
      <c r="BF1638" s="138"/>
      <c r="BG1638" s="138"/>
      <c r="BH1638" s="138">
        <v>86</v>
      </c>
      <c r="BI1638" s="138"/>
      <c r="BJ1638" s="138"/>
      <c r="BK1638" s="138"/>
      <c r="BL1638" s="138">
        <v>66.669998168945313</v>
      </c>
      <c r="BM1638" s="138"/>
      <c r="BN1638" s="138"/>
      <c r="BO1638" s="138"/>
      <c r="BP1638" s="138"/>
      <c r="BQ1638" s="138">
        <v>70</v>
      </c>
      <c r="BR1638" s="138">
        <v>298.79998779296875</v>
      </c>
      <c r="BS1638" s="138">
        <v>291</v>
      </c>
      <c r="BT1638" s="138">
        <v>164.39999389648438</v>
      </c>
      <c r="BU1638" s="138"/>
      <c r="BV1638" s="138"/>
      <c r="BW1638" s="138">
        <v>100</v>
      </c>
      <c r="BX1638" s="138">
        <v>84.800003051757813</v>
      </c>
      <c r="BY1638" s="138"/>
      <c r="BZ1638" s="138">
        <v>124.66999816894531</v>
      </c>
      <c r="CA1638" s="138"/>
      <c r="CB1638" s="138"/>
      <c r="CC1638" s="138">
        <v>87.5</v>
      </c>
      <c r="CD1638" s="138"/>
      <c r="CE1638" s="138"/>
      <c r="CF1638" s="138"/>
      <c r="CG1638" s="138"/>
      <c r="CH1638" s="138"/>
      <c r="CI1638" s="138"/>
      <c r="CJ1638" s="138"/>
      <c r="CK1638" s="138">
        <v>48.400001525878906</v>
      </c>
      <c r="CL1638" s="138">
        <v>160</v>
      </c>
      <c r="CM1638" s="138">
        <v>78</v>
      </c>
      <c r="CN1638" s="138"/>
      <c r="CO1638" s="138"/>
      <c r="CP1638" s="138"/>
    </row>
    <row r="1639" spans="1:94">
      <c r="A1639" s="80">
        <v>45024</v>
      </c>
      <c r="B1639" s="138">
        <v>183.82000732421875</v>
      </c>
      <c r="C1639" s="138"/>
      <c r="D1639" s="138"/>
      <c r="E1639" s="138"/>
      <c r="F1639" s="138"/>
      <c r="G1639" s="138"/>
      <c r="H1639" s="138"/>
      <c r="I1639" s="138">
        <v>170</v>
      </c>
      <c r="J1639" s="138"/>
      <c r="K1639" s="138">
        <v>169</v>
      </c>
      <c r="L1639" s="138"/>
      <c r="M1639" s="138">
        <v>248</v>
      </c>
      <c r="N1639" s="138">
        <v>241.85000610351563</v>
      </c>
      <c r="O1639" s="138">
        <v>314.8900146484375</v>
      </c>
      <c r="P1639" s="138">
        <v>54.729999542236328</v>
      </c>
      <c r="Q1639" s="138">
        <v>66.099998474121094</v>
      </c>
      <c r="R1639" s="138"/>
      <c r="S1639" s="138">
        <v>51</v>
      </c>
      <c r="T1639" s="138">
        <v>211</v>
      </c>
      <c r="U1639" s="138"/>
      <c r="V1639" s="138">
        <v>301</v>
      </c>
      <c r="W1639" s="138">
        <v>176.39999389648438</v>
      </c>
      <c r="X1639" s="138">
        <v>120</v>
      </c>
      <c r="Y1639" s="138">
        <v>158</v>
      </c>
      <c r="Z1639" s="138"/>
      <c r="AA1639" s="138"/>
      <c r="AB1639" s="138"/>
      <c r="AC1639" s="138"/>
      <c r="AD1639" s="138">
        <v>248</v>
      </c>
      <c r="AE1639" s="138"/>
      <c r="AF1639" s="138">
        <v>250</v>
      </c>
      <c r="AG1639" s="138"/>
      <c r="AH1639" s="138"/>
      <c r="AI1639" s="138"/>
      <c r="AJ1639" s="138"/>
      <c r="AK1639" s="138"/>
      <c r="AL1639" s="138">
        <v>370</v>
      </c>
      <c r="AM1639" s="138"/>
      <c r="AN1639" s="138">
        <v>370</v>
      </c>
      <c r="AO1639" s="138"/>
      <c r="AP1639" s="138">
        <v>370</v>
      </c>
      <c r="AQ1639" s="138"/>
      <c r="AR1639" s="138">
        <v>370</v>
      </c>
      <c r="AS1639" s="138"/>
      <c r="AT1639" s="138">
        <v>370</v>
      </c>
      <c r="AU1639" s="138"/>
      <c r="AV1639" s="138"/>
      <c r="AW1639" s="138"/>
      <c r="AX1639" s="138">
        <v>350</v>
      </c>
      <c r="AY1639" s="138"/>
      <c r="AZ1639" s="138">
        <v>350</v>
      </c>
      <c r="BA1639" s="138"/>
      <c r="BB1639" s="138">
        <v>350</v>
      </c>
      <c r="BC1639" s="138"/>
      <c r="BD1639" s="138">
        <v>296.739990234375</v>
      </c>
      <c r="BE1639" s="138"/>
      <c r="BF1639" s="138"/>
      <c r="BG1639" s="138">
        <v>99</v>
      </c>
      <c r="BH1639" s="138">
        <v>84.110000610351563</v>
      </c>
      <c r="BI1639" s="138">
        <v>70.360000610351563</v>
      </c>
      <c r="BJ1639" s="138"/>
      <c r="BK1639" s="138"/>
      <c r="BL1639" s="138"/>
      <c r="BM1639" s="138">
        <v>64</v>
      </c>
      <c r="BN1639" s="138"/>
      <c r="BO1639" s="138"/>
      <c r="BP1639" s="138"/>
      <c r="BQ1639" s="138">
        <v>69.360000610351563</v>
      </c>
      <c r="BR1639" s="138"/>
      <c r="BS1639" s="138">
        <v>291</v>
      </c>
      <c r="BT1639" s="138">
        <v>170.72999572753906</v>
      </c>
      <c r="BU1639" s="138"/>
      <c r="BV1639" s="138">
        <v>159</v>
      </c>
      <c r="BW1639" s="138">
        <v>100</v>
      </c>
      <c r="BX1639" s="138">
        <v>85.349998474121094</v>
      </c>
      <c r="BY1639" s="138"/>
      <c r="BZ1639" s="138">
        <v>125.02999877929688</v>
      </c>
      <c r="CA1639" s="138"/>
      <c r="CB1639" s="138"/>
      <c r="CC1639" s="138">
        <v>70</v>
      </c>
      <c r="CD1639" s="138">
        <v>47</v>
      </c>
      <c r="CE1639" s="138"/>
      <c r="CF1639" s="138"/>
      <c r="CG1639" s="138"/>
      <c r="CH1639" s="138">
        <v>78.760002136230469</v>
      </c>
      <c r="CI1639" s="138"/>
      <c r="CJ1639" s="138"/>
      <c r="CK1639" s="138">
        <v>46.090000152587891</v>
      </c>
      <c r="CL1639" s="138"/>
      <c r="CM1639" s="138">
        <v>67.430000305175781</v>
      </c>
      <c r="CN1639" s="138"/>
      <c r="CO1639" s="138"/>
      <c r="CP1639" s="138"/>
    </row>
    <row r="1640" spans="1:94">
      <c r="A1640" s="80">
        <v>45031</v>
      </c>
      <c r="B1640" s="138">
        <v>186.55000305175781</v>
      </c>
      <c r="C1640" s="138"/>
      <c r="D1640" s="138"/>
      <c r="E1640" s="138"/>
      <c r="F1640" s="138"/>
      <c r="G1640" s="138"/>
      <c r="H1640" s="138"/>
      <c r="I1640" s="138">
        <v>157.57000732421875</v>
      </c>
      <c r="J1640" s="138"/>
      <c r="K1640" s="138">
        <v>170.19999694824219</v>
      </c>
      <c r="L1640" s="138"/>
      <c r="M1640" s="138">
        <v>248</v>
      </c>
      <c r="N1640" s="138">
        <v>235.5</v>
      </c>
      <c r="O1640" s="138">
        <v>320.17001342773438</v>
      </c>
      <c r="P1640" s="138">
        <v>53.5</v>
      </c>
      <c r="Q1640" s="138">
        <v>62</v>
      </c>
      <c r="R1640" s="138"/>
      <c r="S1640" s="138">
        <v>40</v>
      </c>
      <c r="T1640" s="138"/>
      <c r="U1640" s="138"/>
      <c r="V1640" s="138">
        <v>300.47000122070313</v>
      </c>
      <c r="W1640" s="138">
        <v>162.5</v>
      </c>
      <c r="X1640" s="138"/>
      <c r="Y1640" s="138"/>
      <c r="Z1640" s="138">
        <v>50</v>
      </c>
      <c r="AA1640" s="138"/>
      <c r="AB1640" s="138"/>
      <c r="AC1640" s="138"/>
      <c r="AD1640" s="138">
        <v>248</v>
      </c>
      <c r="AE1640" s="138"/>
      <c r="AF1640" s="138">
        <v>250</v>
      </c>
      <c r="AG1640" s="138"/>
      <c r="AH1640" s="138"/>
      <c r="AI1640" s="138"/>
      <c r="AJ1640" s="138"/>
      <c r="AK1640" s="138"/>
      <c r="AL1640" s="138"/>
      <c r="AM1640" s="138"/>
      <c r="AN1640" s="138"/>
      <c r="AO1640" s="138"/>
      <c r="AP1640" s="138">
        <v>370</v>
      </c>
      <c r="AQ1640" s="138"/>
      <c r="AR1640" s="138">
        <v>370</v>
      </c>
      <c r="AS1640" s="138"/>
      <c r="AT1640" s="138">
        <v>370</v>
      </c>
      <c r="AU1640" s="138"/>
      <c r="AV1640" s="138"/>
      <c r="AW1640" s="138"/>
      <c r="AX1640" s="138"/>
      <c r="AY1640" s="138"/>
      <c r="AZ1640" s="138">
        <v>185</v>
      </c>
      <c r="BA1640" s="138">
        <v>185</v>
      </c>
      <c r="BB1640" s="138">
        <v>185</v>
      </c>
      <c r="BC1640" s="138"/>
      <c r="BD1640" s="138"/>
      <c r="BE1640" s="138"/>
      <c r="BF1640" s="138"/>
      <c r="BG1640" s="138">
        <v>97</v>
      </c>
      <c r="BH1640" s="138">
        <v>81.330001831054688</v>
      </c>
      <c r="BI1640" s="138">
        <v>82.430000305175781</v>
      </c>
      <c r="BJ1640" s="138"/>
      <c r="BK1640" s="138"/>
      <c r="BL1640" s="138"/>
      <c r="BM1640" s="138">
        <v>65</v>
      </c>
      <c r="BN1640" s="138"/>
      <c r="BO1640" s="138"/>
      <c r="BP1640" s="138"/>
      <c r="BQ1640" s="138">
        <v>68.389999389648438</v>
      </c>
      <c r="BR1640" s="138"/>
      <c r="BS1640" s="138">
        <v>291</v>
      </c>
      <c r="BT1640" s="138">
        <v>147.5</v>
      </c>
      <c r="BU1640" s="138"/>
      <c r="BV1640" s="138"/>
      <c r="BW1640" s="138">
        <v>98</v>
      </c>
      <c r="BX1640" s="138">
        <v>75.919998168945313</v>
      </c>
      <c r="BY1640" s="138"/>
      <c r="BZ1640" s="138">
        <v>124</v>
      </c>
      <c r="CA1640" s="138"/>
      <c r="CB1640" s="138"/>
      <c r="CC1640" s="138">
        <v>65.5</v>
      </c>
      <c r="CD1640" s="138"/>
      <c r="CE1640" s="138"/>
      <c r="CF1640" s="138"/>
      <c r="CG1640" s="138"/>
      <c r="CH1640" s="138">
        <v>82</v>
      </c>
      <c r="CI1640" s="138"/>
      <c r="CJ1640" s="138"/>
      <c r="CK1640" s="138">
        <v>44.939998626708984</v>
      </c>
      <c r="CL1640" s="138">
        <v>148</v>
      </c>
      <c r="CM1640" s="138"/>
      <c r="CN1640" s="138"/>
      <c r="CO1640" s="138"/>
      <c r="CP1640" s="138"/>
    </row>
    <row r="1641" spans="1:94">
      <c r="A1641" s="80">
        <v>45038</v>
      </c>
      <c r="B1641" s="138">
        <v>179.63999938964844</v>
      </c>
      <c r="C1641" s="138"/>
      <c r="D1641" s="138"/>
      <c r="E1641" s="138"/>
      <c r="F1641" s="138"/>
      <c r="G1641" s="138"/>
      <c r="H1641" s="138"/>
      <c r="I1641" s="138">
        <v>170.25</v>
      </c>
      <c r="J1641" s="138"/>
      <c r="K1641" s="138">
        <v>169.36000061035156</v>
      </c>
      <c r="L1641" s="138"/>
      <c r="M1641" s="138">
        <v>247</v>
      </c>
      <c r="N1641" s="138">
        <v>202.27000427246094</v>
      </c>
      <c r="O1641" s="138">
        <v>317.3699951171875</v>
      </c>
      <c r="P1641" s="138">
        <v>52.860000610351563</v>
      </c>
      <c r="Q1641" s="138">
        <v>55.299999237060547</v>
      </c>
      <c r="R1641" s="138"/>
      <c r="S1641" s="138"/>
      <c r="T1641" s="138">
        <v>208.42999267578125</v>
      </c>
      <c r="U1641" s="138"/>
      <c r="V1641" s="138">
        <v>300.32998657226563</v>
      </c>
      <c r="W1641" s="138">
        <v>154.07000732421875</v>
      </c>
      <c r="X1641" s="138"/>
      <c r="Y1641" s="138">
        <v>158</v>
      </c>
      <c r="Z1641" s="138">
        <v>70</v>
      </c>
      <c r="AA1641" s="138"/>
      <c r="AB1641" s="138"/>
      <c r="AC1641" s="138"/>
      <c r="AD1641" s="138">
        <v>248</v>
      </c>
      <c r="AE1641" s="138"/>
      <c r="AF1641" s="138">
        <v>250</v>
      </c>
      <c r="AG1641" s="138"/>
      <c r="AH1641" s="138"/>
      <c r="AI1641" s="138"/>
      <c r="AJ1641" s="138"/>
      <c r="AK1641" s="138"/>
      <c r="AL1641" s="138"/>
      <c r="AM1641" s="138"/>
      <c r="AN1641" s="138"/>
      <c r="AO1641" s="138"/>
      <c r="AP1641" s="138"/>
      <c r="AQ1641" s="138"/>
      <c r="AR1641" s="138"/>
      <c r="AS1641" s="138">
        <v>350</v>
      </c>
      <c r="AT1641" s="138"/>
      <c r="AU1641" s="138"/>
      <c r="AV1641" s="138"/>
      <c r="AW1641" s="138"/>
      <c r="AX1641" s="138"/>
      <c r="AY1641" s="138"/>
      <c r="AZ1641" s="138">
        <v>350</v>
      </c>
      <c r="BA1641" s="138">
        <v>350</v>
      </c>
      <c r="BB1641" s="138">
        <v>350</v>
      </c>
      <c r="BC1641" s="138"/>
      <c r="BD1641" s="138">
        <v>320</v>
      </c>
      <c r="BE1641" s="138"/>
      <c r="BF1641" s="138"/>
      <c r="BG1641" s="138"/>
      <c r="BH1641" s="138">
        <v>77.519996643066406</v>
      </c>
      <c r="BI1641" s="138">
        <v>75</v>
      </c>
      <c r="BJ1641" s="138">
        <v>85</v>
      </c>
      <c r="BK1641" s="138"/>
      <c r="BL1641" s="138"/>
      <c r="BM1641" s="138"/>
      <c r="BN1641" s="138"/>
      <c r="BO1641" s="138"/>
      <c r="BP1641" s="138">
        <v>167</v>
      </c>
      <c r="BQ1641" s="138">
        <v>69</v>
      </c>
      <c r="BR1641" s="138"/>
      <c r="BS1641" s="138">
        <v>291</v>
      </c>
      <c r="BT1641" s="138">
        <v>145</v>
      </c>
      <c r="BU1641" s="138"/>
      <c r="BV1641" s="138">
        <v>158</v>
      </c>
      <c r="BW1641" s="138"/>
      <c r="BX1641" s="138">
        <v>84.599998474121094</v>
      </c>
      <c r="BY1641" s="138">
        <v>236</v>
      </c>
      <c r="BZ1641" s="138">
        <v>123.80999755859375</v>
      </c>
      <c r="CA1641" s="138"/>
      <c r="CB1641" s="138"/>
      <c r="CC1641" s="138"/>
      <c r="CD1641" s="138">
        <v>43.889999389648438</v>
      </c>
      <c r="CE1641" s="138"/>
      <c r="CF1641" s="138"/>
      <c r="CG1641" s="138"/>
      <c r="CH1641" s="138">
        <v>80.669998168945313</v>
      </c>
      <c r="CI1641" s="138"/>
      <c r="CJ1641" s="138"/>
      <c r="CK1641" s="138">
        <v>43.619998931884766</v>
      </c>
      <c r="CL1641" s="138"/>
      <c r="CM1641" s="138">
        <v>68</v>
      </c>
      <c r="CN1641" s="138"/>
      <c r="CO1641" s="138"/>
      <c r="CP1641" s="138"/>
    </row>
    <row r="1642" spans="1:94">
      <c r="A1642" s="80">
        <v>45045</v>
      </c>
      <c r="B1642" s="138">
        <v>179.63999938964844</v>
      </c>
      <c r="C1642" s="138"/>
      <c r="D1642" s="138"/>
      <c r="E1642" s="138"/>
      <c r="F1642" s="138"/>
      <c r="G1642" s="138"/>
      <c r="H1642" s="138"/>
      <c r="I1642" s="138">
        <v>164</v>
      </c>
      <c r="J1642" s="138"/>
      <c r="K1642" s="138">
        <v>165.5</v>
      </c>
      <c r="L1642" s="138"/>
      <c r="M1642" s="138">
        <v>236.60000610351563</v>
      </c>
      <c r="N1642" s="138">
        <v>252.57000732421875</v>
      </c>
      <c r="O1642" s="138">
        <v>320.41000366210938</v>
      </c>
      <c r="P1642" s="138">
        <v>78.5</v>
      </c>
      <c r="Q1642" s="138">
        <v>45.799999237060547</v>
      </c>
      <c r="R1642" s="138"/>
      <c r="S1642" s="138">
        <v>37.400001525878906</v>
      </c>
      <c r="T1642" s="138"/>
      <c r="U1642" s="138">
        <v>60</v>
      </c>
      <c r="V1642" s="138">
        <v>283.29000854492188</v>
      </c>
      <c r="W1642" s="138">
        <v>150.42999267578125</v>
      </c>
      <c r="X1642" s="138"/>
      <c r="Y1642" s="138">
        <v>158</v>
      </c>
      <c r="Z1642" s="138"/>
      <c r="AA1642" s="138"/>
      <c r="AB1642" s="138"/>
      <c r="AC1642" s="138"/>
      <c r="AD1642" s="138">
        <v>235</v>
      </c>
      <c r="AE1642" s="138"/>
      <c r="AF1642" s="138">
        <v>234.3800048828125</v>
      </c>
      <c r="AG1642" s="138"/>
      <c r="AH1642" s="138"/>
      <c r="AI1642" s="138"/>
      <c r="AJ1642" s="138"/>
      <c r="AK1642" s="138"/>
      <c r="AL1642" s="138"/>
      <c r="AM1642" s="138"/>
      <c r="AN1642" s="138"/>
      <c r="AO1642" s="138"/>
      <c r="AP1642" s="138"/>
      <c r="AQ1642" s="138"/>
      <c r="AR1642" s="138"/>
      <c r="AS1642" s="138"/>
      <c r="AT1642" s="138"/>
      <c r="AU1642" s="138"/>
      <c r="AV1642" s="138"/>
      <c r="AW1642" s="138">
        <v>370</v>
      </c>
      <c r="AX1642" s="138">
        <v>370</v>
      </c>
      <c r="AY1642" s="138">
        <v>300</v>
      </c>
      <c r="AZ1642" s="138">
        <v>300</v>
      </c>
      <c r="BA1642" s="138">
        <v>300</v>
      </c>
      <c r="BB1642" s="138">
        <v>300</v>
      </c>
      <c r="BC1642" s="138"/>
      <c r="BD1642" s="138">
        <v>315</v>
      </c>
      <c r="BE1642" s="138"/>
      <c r="BF1642" s="138"/>
      <c r="BG1642" s="138">
        <v>97</v>
      </c>
      <c r="BH1642" s="138">
        <v>76.769996643066406</v>
      </c>
      <c r="BI1642" s="138">
        <v>75.290000915527344</v>
      </c>
      <c r="BJ1642" s="138"/>
      <c r="BK1642" s="138">
        <v>60</v>
      </c>
      <c r="BL1642" s="138"/>
      <c r="BM1642" s="138">
        <v>43</v>
      </c>
      <c r="BN1642" s="138"/>
      <c r="BO1642" s="138"/>
      <c r="BP1642" s="138"/>
      <c r="BQ1642" s="138">
        <v>64.449996948242188</v>
      </c>
      <c r="BR1642" s="138"/>
      <c r="BS1642" s="138">
        <v>262</v>
      </c>
      <c r="BT1642" s="138">
        <v>139</v>
      </c>
      <c r="BU1642" s="138"/>
      <c r="BV1642" s="138"/>
      <c r="BW1642" s="138">
        <v>98</v>
      </c>
      <c r="BX1642" s="138">
        <v>80.44000244140625</v>
      </c>
      <c r="BY1642" s="138"/>
      <c r="BZ1642" s="138">
        <v>121</v>
      </c>
      <c r="CA1642" s="138"/>
      <c r="CB1642" s="138"/>
      <c r="CC1642" s="138"/>
      <c r="CD1642" s="138">
        <v>38</v>
      </c>
      <c r="CE1642" s="138"/>
      <c r="CF1642" s="138"/>
      <c r="CG1642" s="138"/>
      <c r="CH1642" s="138">
        <v>69.680000305175781</v>
      </c>
      <c r="CI1642" s="138"/>
      <c r="CJ1642" s="138">
        <v>39.330001831054688</v>
      </c>
      <c r="CK1642" s="138">
        <v>41.419998168945313</v>
      </c>
      <c r="CL1642" s="138">
        <v>164</v>
      </c>
      <c r="CM1642" s="138">
        <v>64.5</v>
      </c>
      <c r="CN1642" s="138"/>
      <c r="CO1642" s="138"/>
      <c r="CP1642" s="138">
        <v>142.60000610351563</v>
      </c>
    </row>
    <row r="1643" spans="1:94">
      <c r="A1643" s="80">
        <v>45052</v>
      </c>
      <c r="B1643" s="138"/>
      <c r="C1643" s="138"/>
      <c r="D1643" s="138"/>
      <c r="E1643" s="138"/>
      <c r="F1643" s="138"/>
      <c r="G1643" s="138"/>
      <c r="H1643" s="138"/>
      <c r="I1643" s="138">
        <v>165</v>
      </c>
      <c r="J1643" s="138"/>
      <c r="K1643" s="138">
        <v>155</v>
      </c>
      <c r="L1643" s="138"/>
      <c r="M1643" s="138">
        <v>229</v>
      </c>
      <c r="N1643" s="138"/>
      <c r="O1643" s="138">
        <v>320</v>
      </c>
      <c r="P1643" s="138">
        <v>51.25</v>
      </c>
      <c r="Q1643" s="138">
        <v>41</v>
      </c>
      <c r="R1643" s="138"/>
      <c r="S1643" s="138">
        <v>38</v>
      </c>
      <c r="T1643" s="138">
        <v>189.97000122070313</v>
      </c>
      <c r="U1643" s="138">
        <v>60</v>
      </c>
      <c r="V1643" s="138"/>
      <c r="W1643" s="138">
        <v>142</v>
      </c>
      <c r="X1643" s="138"/>
      <c r="Y1643" s="138">
        <v>158.30000305175781</v>
      </c>
      <c r="Z1643" s="138"/>
      <c r="AA1643" s="138"/>
      <c r="AB1643" s="138"/>
      <c r="AC1643" s="138"/>
      <c r="AD1643" s="138"/>
      <c r="AE1643" s="138"/>
      <c r="AF1643" s="138"/>
      <c r="AG1643" s="138"/>
      <c r="AH1643" s="138">
        <v>284</v>
      </c>
      <c r="AI1643" s="138"/>
      <c r="AJ1643" s="138"/>
      <c r="AK1643" s="138"/>
      <c r="AL1643" s="138"/>
      <c r="AM1643" s="138"/>
      <c r="AN1643" s="138"/>
      <c r="AO1643" s="138"/>
      <c r="AP1643" s="138"/>
      <c r="AQ1643" s="138"/>
      <c r="AR1643" s="138"/>
      <c r="AS1643" s="138"/>
      <c r="AT1643" s="138"/>
      <c r="AU1643" s="138"/>
      <c r="AV1643" s="138"/>
      <c r="AW1643" s="138"/>
      <c r="AX1643" s="138"/>
      <c r="AY1643" s="138"/>
      <c r="AZ1643" s="138"/>
      <c r="BA1643" s="138"/>
      <c r="BB1643" s="138"/>
      <c r="BC1643" s="138"/>
      <c r="BD1643" s="138">
        <v>286</v>
      </c>
      <c r="BE1643" s="138"/>
      <c r="BF1643" s="138"/>
      <c r="BG1643" s="138"/>
      <c r="BH1643" s="138">
        <v>75.260002136230469</v>
      </c>
      <c r="BI1643" s="138"/>
      <c r="BJ1643" s="138"/>
      <c r="BK1643" s="138"/>
      <c r="BL1643" s="138"/>
      <c r="BM1643" s="138">
        <v>39</v>
      </c>
      <c r="BN1643" s="138"/>
      <c r="BO1643" s="138"/>
      <c r="BP1643" s="138"/>
      <c r="BQ1643" s="138">
        <v>67.400001525878906</v>
      </c>
      <c r="BR1643" s="138"/>
      <c r="BS1643" s="138">
        <v>257</v>
      </c>
      <c r="BT1643" s="138">
        <v>135</v>
      </c>
      <c r="BU1643" s="138"/>
      <c r="BV1643" s="138"/>
      <c r="BW1643" s="138"/>
      <c r="BX1643" s="138">
        <v>81.419998168945313</v>
      </c>
      <c r="BY1643" s="138"/>
      <c r="BZ1643" s="138">
        <v>126</v>
      </c>
      <c r="CA1643" s="138"/>
      <c r="CB1643" s="138"/>
      <c r="CC1643" s="138">
        <v>77</v>
      </c>
      <c r="CD1643" s="138">
        <v>38</v>
      </c>
      <c r="CE1643" s="138"/>
      <c r="CF1643" s="138"/>
      <c r="CG1643" s="138"/>
      <c r="CH1643" s="138">
        <v>82</v>
      </c>
      <c r="CI1643" s="138">
        <v>75</v>
      </c>
      <c r="CJ1643" s="138"/>
      <c r="CK1643" s="138">
        <v>35.240001678466797</v>
      </c>
      <c r="CL1643" s="138"/>
      <c r="CM1643" s="138"/>
      <c r="CN1643" s="138"/>
      <c r="CO1643" s="138"/>
      <c r="CP1643" s="138"/>
    </row>
    <row r="1644" spans="1:94">
      <c r="A1644" s="80">
        <v>45059</v>
      </c>
      <c r="B1644" s="138">
        <v>185.55</v>
      </c>
      <c r="C1644" s="138"/>
      <c r="D1644" s="138"/>
      <c r="E1644" s="138"/>
      <c r="F1644" s="138"/>
      <c r="G1644" s="138"/>
      <c r="H1644" s="138"/>
      <c r="I1644" s="138">
        <v>161.96000671386719</v>
      </c>
      <c r="J1644" s="138"/>
      <c r="K1644" s="138">
        <v>161.60000610351563</v>
      </c>
      <c r="L1644" s="138"/>
      <c r="M1644" s="138">
        <v>217.39999389648438</v>
      </c>
      <c r="N1644" s="138">
        <v>244.57000732421875</v>
      </c>
      <c r="O1644" s="138">
        <v>315.29000854492188</v>
      </c>
      <c r="P1644" s="138">
        <v>78</v>
      </c>
      <c r="Q1644" s="138">
        <v>38.180000305175781</v>
      </c>
      <c r="R1644" s="138"/>
      <c r="S1644" s="138"/>
      <c r="T1644" s="138">
        <v>181</v>
      </c>
      <c r="U1644" s="138"/>
      <c r="V1644" s="138">
        <v>256.60000610351563</v>
      </c>
      <c r="W1644" s="138">
        <v>137</v>
      </c>
      <c r="X1644" s="138"/>
      <c r="Y1644" s="138"/>
      <c r="Z1644" s="138"/>
      <c r="AA1644" s="138"/>
      <c r="AB1644" s="138"/>
      <c r="AC1644" s="138"/>
      <c r="AD1644" s="138">
        <v>215</v>
      </c>
      <c r="AE1644" s="138"/>
      <c r="AF1644" s="138">
        <v>210.41999816894531</v>
      </c>
      <c r="AG1644" s="138"/>
      <c r="AH1644" s="138"/>
      <c r="AI1644" s="138"/>
      <c r="AJ1644" s="138"/>
      <c r="AK1644" s="138"/>
      <c r="AL1644" s="138"/>
      <c r="AM1644" s="138"/>
      <c r="AN1644" s="138"/>
      <c r="AO1644" s="138"/>
      <c r="AP1644" s="138"/>
      <c r="AQ1644" s="138"/>
      <c r="AR1644" s="138">
        <v>295</v>
      </c>
      <c r="AS1644" s="138"/>
      <c r="AT1644" s="138">
        <v>295</v>
      </c>
      <c r="AU1644" s="138"/>
      <c r="AV1644" s="138"/>
      <c r="AW1644" s="138"/>
      <c r="AX1644" s="138"/>
      <c r="AY1644" s="138"/>
      <c r="AZ1644" s="138"/>
      <c r="BA1644" s="138"/>
      <c r="BB1644" s="138"/>
      <c r="BC1644" s="138">
        <v>260</v>
      </c>
      <c r="BD1644" s="138">
        <v>275</v>
      </c>
      <c r="BE1644" s="138"/>
      <c r="BF1644" s="138"/>
      <c r="BG1644" s="138"/>
      <c r="BH1644" s="138">
        <v>77.819999694824219</v>
      </c>
      <c r="BI1644" s="138">
        <v>72.569999694824219</v>
      </c>
      <c r="BJ1644" s="138"/>
      <c r="BK1644" s="138"/>
      <c r="BL1644" s="138"/>
      <c r="BM1644" s="138">
        <v>38</v>
      </c>
      <c r="BN1644" s="138"/>
      <c r="BO1644" s="138"/>
      <c r="BP1644" s="138"/>
      <c r="BQ1644" s="138">
        <v>62.580001831054688</v>
      </c>
      <c r="BR1644" s="138">
        <v>264</v>
      </c>
      <c r="BS1644" s="138">
        <v>247</v>
      </c>
      <c r="BT1644" s="138">
        <v>130</v>
      </c>
      <c r="BU1644" s="138"/>
      <c r="BV1644" s="138"/>
      <c r="BW1644" s="138">
        <v>97.599998474121094</v>
      </c>
      <c r="BX1644" s="138">
        <v>84.800003051757813</v>
      </c>
      <c r="BY1644" s="138"/>
      <c r="BZ1644" s="138"/>
      <c r="CA1644" s="138"/>
      <c r="CB1644" s="138"/>
      <c r="CC1644" s="138">
        <v>79</v>
      </c>
      <c r="CD1644" s="138"/>
      <c r="CE1644" s="138"/>
      <c r="CF1644" s="138"/>
      <c r="CG1644" s="138"/>
      <c r="CH1644" s="138">
        <v>79.379997253417969</v>
      </c>
      <c r="CI1644" s="138"/>
      <c r="CJ1644" s="138">
        <v>34</v>
      </c>
      <c r="CK1644" s="138">
        <v>35.970001220703125</v>
      </c>
      <c r="CL1644" s="138">
        <v>153.13999938964844</v>
      </c>
      <c r="CM1644" s="138">
        <v>54.380001068115234</v>
      </c>
      <c r="CN1644" s="138"/>
      <c r="CO1644" s="138"/>
      <c r="CP1644" s="138"/>
    </row>
    <row r="1645" spans="1:94">
      <c r="A1645" s="80">
        <v>45066</v>
      </c>
      <c r="B1645" s="138">
        <v>181.91000366210938</v>
      </c>
      <c r="C1645" s="138"/>
      <c r="D1645" s="138"/>
      <c r="E1645" s="138"/>
      <c r="F1645" s="138"/>
      <c r="G1645" s="138"/>
      <c r="H1645" s="138"/>
      <c r="I1645" s="138">
        <v>143.3800048828125</v>
      </c>
      <c r="J1645" s="138"/>
      <c r="K1645" s="138">
        <v>141.00999450683594</v>
      </c>
      <c r="L1645" s="138"/>
      <c r="M1645" s="138">
        <v>217</v>
      </c>
      <c r="N1645" s="138">
        <v>233.58000183105469</v>
      </c>
      <c r="O1645" s="138">
        <v>320</v>
      </c>
      <c r="P1645" s="138"/>
      <c r="Q1645" s="138">
        <v>34.779998779296875</v>
      </c>
      <c r="R1645" s="138"/>
      <c r="S1645" s="138">
        <v>42</v>
      </c>
      <c r="T1645" s="138">
        <v>181</v>
      </c>
      <c r="U1645" s="138">
        <v>55</v>
      </c>
      <c r="V1645" s="138">
        <v>256.79998779296875</v>
      </c>
      <c r="W1645" s="138">
        <v>139.33000183105469</v>
      </c>
      <c r="X1645" s="138"/>
      <c r="Y1645" s="138">
        <v>158</v>
      </c>
      <c r="Z1645" s="138">
        <v>82</v>
      </c>
      <c r="AA1645" s="138"/>
      <c r="AB1645" s="138">
        <v>176</v>
      </c>
      <c r="AC1645" s="138"/>
      <c r="AD1645" s="138">
        <v>215</v>
      </c>
      <c r="AE1645" s="138"/>
      <c r="AF1645" s="138">
        <v>250</v>
      </c>
      <c r="AG1645" s="138"/>
      <c r="AH1645" s="138"/>
      <c r="AI1645" s="138"/>
      <c r="AJ1645" s="138"/>
      <c r="AK1645" s="138"/>
      <c r="AL1645" s="138"/>
      <c r="AM1645" s="138"/>
      <c r="AN1645" s="138"/>
      <c r="AO1645" s="138"/>
      <c r="AP1645" s="138"/>
      <c r="AQ1645" s="138"/>
      <c r="AR1645" s="138"/>
      <c r="AS1645" s="138"/>
      <c r="AT1645" s="138"/>
      <c r="AU1645" s="138"/>
      <c r="AV1645" s="138"/>
      <c r="AW1645" s="138">
        <v>355</v>
      </c>
      <c r="AX1645" s="138">
        <v>350</v>
      </c>
      <c r="AY1645" s="138">
        <v>313.75</v>
      </c>
      <c r="AZ1645" s="138">
        <v>347.82998657226563</v>
      </c>
      <c r="BA1645" s="138"/>
      <c r="BB1645" s="138"/>
      <c r="BC1645" s="138">
        <v>250</v>
      </c>
      <c r="BD1645" s="138">
        <v>261.5</v>
      </c>
      <c r="BE1645" s="138"/>
      <c r="BF1645" s="138"/>
      <c r="BG1645" s="138">
        <v>69.169998168945313</v>
      </c>
      <c r="BH1645" s="138">
        <v>77.69000244140625</v>
      </c>
      <c r="BI1645" s="138">
        <v>73.660003662109375</v>
      </c>
      <c r="BJ1645" s="138">
        <v>129</v>
      </c>
      <c r="BK1645" s="138">
        <v>71</v>
      </c>
      <c r="BL1645" s="138"/>
      <c r="BM1645" s="138">
        <v>31</v>
      </c>
      <c r="BN1645" s="138"/>
      <c r="BO1645" s="138"/>
      <c r="BP1645" s="138"/>
      <c r="BQ1645" s="138">
        <v>63.330001831054688</v>
      </c>
      <c r="BR1645" s="138"/>
      <c r="BS1645" s="138">
        <v>241</v>
      </c>
      <c r="BT1645" s="138">
        <v>126</v>
      </c>
      <c r="BU1645" s="138"/>
      <c r="BV1645" s="138"/>
      <c r="BW1645" s="138">
        <v>97.860000610351563</v>
      </c>
      <c r="BX1645" s="138">
        <v>80.080001831054688</v>
      </c>
      <c r="BY1645" s="138"/>
      <c r="BZ1645" s="138">
        <v>130</v>
      </c>
      <c r="CA1645" s="138"/>
      <c r="CB1645" s="138"/>
      <c r="CC1645" s="138">
        <v>75.199996948242188</v>
      </c>
      <c r="CD1645" s="138">
        <v>40</v>
      </c>
      <c r="CE1645" s="138"/>
      <c r="CF1645" s="138"/>
      <c r="CG1645" s="138"/>
      <c r="CH1645" s="138">
        <v>80.849998474121094</v>
      </c>
      <c r="CI1645" s="138"/>
      <c r="CJ1645" s="138"/>
      <c r="CK1645" s="138">
        <v>37.25</v>
      </c>
      <c r="CL1645" s="138"/>
      <c r="CM1645" s="138"/>
      <c r="CN1645" s="138"/>
      <c r="CO1645" s="138"/>
      <c r="CP1645" s="138"/>
    </row>
    <row r="1646" spans="1:94">
      <c r="A1646" s="80">
        <v>45073</v>
      </c>
      <c r="B1646" s="138">
        <v>177.36000061035156</v>
      </c>
      <c r="C1646" s="138"/>
      <c r="D1646" s="138"/>
      <c r="E1646" s="138"/>
      <c r="F1646" s="138"/>
      <c r="G1646" s="138"/>
      <c r="H1646" s="138"/>
      <c r="I1646" s="138">
        <v>150.5</v>
      </c>
      <c r="J1646" s="138"/>
      <c r="K1646" s="138">
        <v>150.5</v>
      </c>
      <c r="L1646" s="138"/>
      <c r="M1646" s="138">
        <v>208</v>
      </c>
      <c r="N1646" s="138">
        <v>227.5</v>
      </c>
      <c r="O1646" s="138">
        <v>312.1400146484375</v>
      </c>
      <c r="P1646" s="138"/>
      <c r="Q1646" s="138">
        <v>30.170000076293945</v>
      </c>
      <c r="R1646" s="138"/>
      <c r="S1646" s="138"/>
      <c r="T1646" s="138">
        <v>178</v>
      </c>
      <c r="U1646" s="138"/>
      <c r="V1646" s="138">
        <v>250.60000610351563</v>
      </c>
      <c r="W1646" s="138"/>
      <c r="X1646" s="138"/>
      <c r="Y1646" s="138">
        <v>158</v>
      </c>
      <c r="Z1646" s="138">
        <v>82</v>
      </c>
      <c r="AA1646" s="138"/>
      <c r="AB1646" s="138"/>
      <c r="AC1646" s="138"/>
      <c r="AD1646" s="138">
        <v>198</v>
      </c>
      <c r="AE1646" s="138"/>
      <c r="AF1646" s="138">
        <v>250.3800048828125</v>
      </c>
      <c r="AG1646" s="138"/>
      <c r="AH1646" s="138"/>
      <c r="AI1646" s="138"/>
      <c r="AJ1646" s="138"/>
      <c r="AK1646" s="138"/>
      <c r="AL1646" s="138"/>
      <c r="AM1646" s="138"/>
      <c r="AN1646" s="138"/>
      <c r="AO1646" s="138"/>
      <c r="AP1646" s="138"/>
      <c r="AQ1646" s="138"/>
      <c r="AR1646" s="138"/>
      <c r="AS1646" s="138">
        <v>355</v>
      </c>
      <c r="AT1646" s="138"/>
      <c r="AU1646" s="138"/>
      <c r="AV1646" s="138"/>
      <c r="AW1646" s="138"/>
      <c r="AX1646" s="138"/>
      <c r="AY1646" s="138">
        <v>360</v>
      </c>
      <c r="AZ1646" s="138"/>
      <c r="BA1646" s="138">
        <v>365</v>
      </c>
      <c r="BB1646" s="138"/>
      <c r="BC1646" s="138"/>
      <c r="BD1646" s="138"/>
      <c r="BE1646" s="138"/>
      <c r="BF1646" s="138"/>
      <c r="BG1646" s="138"/>
      <c r="BH1646" s="138">
        <v>77.069999694824219</v>
      </c>
      <c r="BI1646" s="138">
        <v>75.050003051757813</v>
      </c>
      <c r="BJ1646" s="138">
        <v>119</v>
      </c>
      <c r="BK1646" s="138"/>
      <c r="BL1646" s="138"/>
      <c r="BM1646" s="138">
        <v>26</v>
      </c>
      <c r="BN1646" s="138"/>
      <c r="BO1646" s="138"/>
      <c r="BP1646" s="138"/>
      <c r="BQ1646" s="138">
        <v>63.799999237060547</v>
      </c>
      <c r="BR1646" s="138"/>
      <c r="BS1646" s="138">
        <v>232</v>
      </c>
      <c r="BT1646" s="138">
        <v>127</v>
      </c>
      <c r="BU1646" s="138"/>
      <c r="BV1646" s="138"/>
      <c r="BW1646" s="138">
        <v>89</v>
      </c>
      <c r="BX1646" s="138">
        <v>79.730003356933594</v>
      </c>
      <c r="BY1646" s="138"/>
      <c r="BZ1646" s="138">
        <v>126.94999694824219</v>
      </c>
      <c r="CA1646" s="138"/>
      <c r="CB1646" s="138"/>
      <c r="CC1646" s="138">
        <v>75.669998168945313</v>
      </c>
      <c r="CD1646" s="138"/>
      <c r="CE1646" s="138"/>
      <c r="CF1646" s="138"/>
      <c r="CG1646" s="138"/>
      <c r="CH1646" s="138"/>
      <c r="CI1646" s="138">
        <v>75</v>
      </c>
      <c r="CJ1646" s="138"/>
      <c r="CK1646" s="138">
        <v>40</v>
      </c>
      <c r="CL1646" s="138">
        <v>170</v>
      </c>
      <c r="CM1646" s="138"/>
      <c r="CN1646" s="138"/>
      <c r="CO1646" s="138"/>
      <c r="CP1646" s="138">
        <v>127</v>
      </c>
    </row>
    <row r="1647" spans="1:94">
      <c r="A1647" s="80">
        <v>45080</v>
      </c>
      <c r="B1647" s="138">
        <v>172.08999633789063</v>
      </c>
      <c r="C1647" s="138"/>
      <c r="D1647" s="138"/>
      <c r="E1647" s="138"/>
      <c r="F1647" s="138"/>
      <c r="G1647" s="138"/>
      <c r="H1647" s="138"/>
      <c r="I1647" s="138">
        <v>156.14999389648438</v>
      </c>
      <c r="J1647" s="138"/>
      <c r="K1647" s="138">
        <v>150</v>
      </c>
      <c r="L1647" s="138"/>
      <c r="M1647" s="138">
        <v>192</v>
      </c>
      <c r="N1647" s="138">
        <v>227.5</v>
      </c>
      <c r="O1647" s="138">
        <v>291.54000854492188</v>
      </c>
      <c r="P1647" s="138"/>
      <c r="Q1647" s="138">
        <v>26.920000076293945</v>
      </c>
      <c r="R1647" s="138"/>
      <c r="S1647" s="138">
        <v>37</v>
      </c>
      <c r="T1647" s="138">
        <v>161.5</v>
      </c>
      <c r="U1647" s="138"/>
      <c r="V1647" s="138">
        <v>231.33000183105469</v>
      </c>
      <c r="W1647" s="138"/>
      <c r="X1647" s="138"/>
      <c r="Y1647" s="138">
        <v>158</v>
      </c>
      <c r="Z1647" s="138"/>
      <c r="AA1647" s="138"/>
      <c r="AB1647" s="138"/>
      <c r="AC1647" s="138"/>
      <c r="AD1647" s="138">
        <v>183.5</v>
      </c>
      <c r="AE1647" s="138"/>
      <c r="AF1647" s="138">
        <v>162.63999938964844</v>
      </c>
      <c r="AG1647" s="138"/>
      <c r="AH1647" s="138"/>
      <c r="AI1647" s="138"/>
      <c r="AJ1647" s="138">
        <v>259</v>
      </c>
      <c r="AK1647" s="138"/>
      <c r="AL1647" s="138"/>
      <c r="AM1647" s="138"/>
      <c r="AN1647" s="138"/>
      <c r="AO1647" s="138"/>
      <c r="AP1647" s="138"/>
      <c r="AQ1647" s="138"/>
      <c r="AR1647" s="138"/>
      <c r="AS1647" s="138"/>
      <c r="AT1647" s="138"/>
      <c r="AU1647" s="138"/>
      <c r="AV1647" s="138"/>
      <c r="AW1647" s="138"/>
      <c r="AX1647" s="138"/>
      <c r="AY1647" s="138">
        <v>355</v>
      </c>
      <c r="AZ1647" s="138">
        <v>275</v>
      </c>
      <c r="BA1647" s="138">
        <v>275</v>
      </c>
      <c r="BB1647" s="138"/>
      <c r="BC1647" s="138"/>
      <c r="BD1647" s="138"/>
      <c r="BE1647" s="138"/>
      <c r="BF1647" s="138"/>
      <c r="BG1647" s="138">
        <v>69.5</v>
      </c>
      <c r="BH1647" s="138">
        <v>75.660003662109375</v>
      </c>
      <c r="BI1647" s="138"/>
      <c r="BJ1647" s="138"/>
      <c r="BK1647" s="138">
        <v>71</v>
      </c>
      <c r="BL1647" s="138"/>
      <c r="BM1647" s="138">
        <v>21</v>
      </c>
      <c r="BN1647" s="138"/>
      <c r="BO1647" s="138"/>
      <c r="BP1647" s="138"/>
      <c r="BQ1647" s="138">
        <v>65</v>
      </c>
      <c r="BR1647" s="138"/>
      <c r="BS1647" s="138">
        <v>211</v>
      </c>
      <c r="BT1647" s="138">
        <v>119.33000183105469</v>
      </c>
      <c r="BU1647" s="138"/>
      <c r="BV1647" s="138"/>
      <c r="BW1647" s="138">
        <v>84.040000915527344</v>
      </c>
      <c r="BX1647" s="138">
        <v>78.889999389648438</v>
      </c>
      <c r="BY1647" s="138">
        <v>300</v>
      </c>
      <c r="BZ1647" s="138">
        <v>121</v>
      </c>
      <c r="CA1647" s="138"/>
      <c r="CB1647" s="138"/>
      <c r="CC1647" s="138"/>
      <c r="CD1647" s="138"/>
      <c r="CE1647" s="138"/>
      <c r="CF1647" s="138"/>
      <c r="CG1647" s="138"/>
      <c r="CH1647" s="138">
        <v>78.099998474121094</v>
      </c>
      <c r="CI1647" s="138"/>
      <c r="CJ1647" s="138">
        <v>18</v>
      </c>
      <c r="CK1647" s="138">
        <v>39.819999694824219</v>
      </c>
      <c r="CL1647" s="138">
        <v>146</v>
      </c>
      <c r="CM1647" s="138">
        <v>63</v>
      </c>
      <c r="CN1647" s="138">
        <v>86</v>
      </c>
      <c r="CO1647" s="138"/>
      <c r="CP1647" s="138">
        <v>116.33000183105469</v>
      </c>
    </row>
    <row r="1648" spans="1:94">
      <c r="A1648" s="80">
        <v>45087</v>
      </c>
      <c r="B1648" s="138">
        <v>161.77999877929688</v>
      </c>
      <c r="C1648" s="138"/>
      <c r="D1648" s="138"/>
      <c r="E1648" s="138"/>
      <c r="F1648" s="138"/>
      <c r="G1648" s="138"/>
      <c r="H1648" s="138"/>
      <c r="I1648" s="138">
        <v>156</v>
      </c>
      <c r="J1648" s="138"/>
      <c r="K1648" s="138">
        <v>155.71000671386719</v>
      </c>
      <c r="L1648" s="138"/>
      <c r="M1648" s="138">
        <v>173.60000610351563</v>
      </c>
      <c r="N1648" s="138">
        <v>233.25</v>
      </c>
      <c r="O1648" s="138">
        <v>273.19000244140625</v>
      </c>
      <c r="P1648" s="138">
        <v>52.330001831054688</v>
      </c>
      <c r="Q1648" s="138">
        <v>25.329999923706055</v>
      </c>
      <c r="R1648" s="138"/>
      <c r="S1648" s="138">
        <v>39.139999389648438</v>
      </c>
      <c r="T1648" s="138">
        <v>146</v>
      </c>
      <c r="U1648" s="138"/>
      <c r="V1648" s="138">
        <v>213.66000366210938</v>
      </c>
      <c r="W1648" s="138">
        <v>137</v>
      </c>
      <c r="X1648" s="138"/>
      <c r="Y1648" s="138"/>
      <c r="Z1648" s="138">
        <v>82</v>
      </c>
      <c r="AA1648" s="138"/>
      <c r="AB1648" s="138">
        <v>175</v>
      </c>
      <c r="AC1648" s="138"/>
      <c r="AD1648" s="138">
        <v>170</v>
      </c>
      <c r="AE1648" s="138"/>
      <c r="AF1648" s="138">
        <v>250</v>
      </c>
      <c r="AG1648" s="138"/>
      <c r="AH1648" s="138"/>
      <c r="AI1648" s="138"/>
      <c r="AJ1648" s="138"/>
      <c r="AK1648" s="138"/>
      <c r="AL1648" s="138"/>
      <c r="AM1648" s="138"/>
      <c r="AN1648" s="138"/>
      <c r="AO1648" s="138"/>
      <c r="AP1648" s="138"/>
      <c r="AQ1648" s="138"/>
      <c r="AR1648" s="138"/>
      <c r="AS1648" s="138"/>
      <c r="AT1648" s="138"/>
      <c r="AU1648" s="138"/>
      <c r="AV1648" s="138"/>
      <c r="AW1648" s="138">
        <v>345</v>
      </c>
      <c r="AX1648" s="138">
        <v>345</v>
      </c>
      <c r="AY1648" s="138"/>
      <c r="AZ1648" s="138">
        <v>311</v>
      </c>
      <c r="BA1648" s="138">
        <v>311</v>
      </c>
      <c r="BB1648" s="138">
        <v>311</v>
      </c>
      <c r="BC1648" s="138"/>
      <c r="BD1648" s="138"/>
      <c r="BE1648" s="138"/>
      <c r="BF1648" s="138"/>
      <c r="BG1648" s="138"/>
      <c r="BH1648" s="138">
        <v>78.94000244140625</v>
      </c>
      <c r="BI1648" s="138">
        <v>76</v>
      </c>
      <c r="BJ1648" s="138"/>
      <c r="BK1648" s="138"/>
      <c r="BL1648" s="138"/>
      <c r="BM1648" s="138"/>
      <c r="BN1648" s="138"/>
      <c r="BO1648" s="138"/>
      <c r="BP1648" s="138"/>
      <c r="BQ1648" s="138">
        <v>64.05999755859375</v>
      </c>
      <c r="BR1648" s="138"/>
      <c r="BS1648" s="138">
        <v>196</v>
      </c>
      <c r="BT1648" s="138">
        <v>123.54000091552734</v>
      </c>
      <c r="BU1648" s="138"/>
      <c r="BV1648" s="138"/>
      <c r="BW1648" s="138">
        <v>98</v>
      </c>
      <c r="BX1648" s="138">
        <v>82.430000305175781</v>
      </c>
      <c r="BY1648" s="138">
        <v>227</v>
      </c>
      <c r="BZ1648" s="138">
        <v>126.81999969482422</v>
      </c>
      <c r="CA1648" s="138"/>
      <c r="CB1648" s="138"/>
      <c r="CC1648" s="138"/>
      <c r="CD1648" s="138"/>
      <c r="CE1648" s="138"/>
      <c r="CF1648" s="138"/>
      <c r="CG1648" s="138"/>
      <c r="CH1648" s="138"/>
      <c r="CI1648" s="138"/>
      <c r="CJ1648" s="138">
        <v>18</v>
      </c>
      <c r="CK1648" s="138">
        <v>39.970001220703125</v>
      </c>
      <c r="CL1648" s="138"/>
      <c r="CM1648" s="138">
        <v>63.5</v>
      </c>
      <c r="CN1648" s="138"/>
      <c r="CO1648" s="138"/>
      <c r="CP1648" s="138"/>
    </row>
    <row r="1649" spans="1:94">
      <c r="A1649" s="80">
        <v>45094</v>
      </c>
      <c r="B1649" s="138">
        <v>160.91000366210938</v>
      </c>
      <c r="C1649" s="138"/>
      <c r="D1649" s="138"/>
      <c r="E1649" s="138"/>
      <c r="F1649" s="138"/>
      <c r="G1649" s="138"/>
      <c r="H1649" s="138"/>
      <c r="I1649" s="138">
        <v>153.77999877929688</v>
      </c>
      <c r="J1649" s="138"/>
      <c r="K1649" s="138">
        <v>147.50999450683594</v>
      </c>
      <c r="L1649" s="138"/>
      <c r="M1649" s="138">
        <v>169</v>
      </c>
      <c r="N1649" s="138">
        <v>254.3800048828125</v>
      </c>
      <c r="O1649" s="138">
        <v>276</v>
      </c>
      <c r="P1649" s="138">
        <v>72</v>
      </c>
      <c r="Q1649" s="138">
        <v>24.940000534057617</v>
      </c>
      <c r="R1649" s="138"/>
      <c r="S1649" s="138"/>
      <c r="T1649" s="138"/>
      <c r="U1649" s="138"/>
      <c r="V1649" s="138">
        <v>208.57000732421875</v>
      </c>
      <c r="W1649" s="138">
        <v>136.64999389648438</v>
      </c>
      <c r="X1649" s="138"/>
      <c r="Y1649" s="138">
        <v>151.5</v>
      </c>
      <c r="Z1649" s="138"/>
      <c r="AA1649" s="138"/>
      <c r="AB1649" s="138"/>
      <c r="AC1649" s="138"/>
      <c r="AD1649" s="138">
        <v>161.63999938964844</v>
      </c>
      <c r="AE1649" s="138"/>
      <c r="AF1649" s="138">
        <v>249.22999572753906</v>
      </c>
      <c r="AG1649" s="138"/>
      <c r="AH1649" s="138"/>
      <c r="AI1649" s="138"/>
      <c r="AJ1649" s="138"/>
      <c r="AK1649" s="138"/>
      <c r="AL1649" s="138"/>
      <c r="AM1649" s="138"/>
      <c r="AN1649" s="138"/>
      <c r="AO1649" s="138"/>
      <c r="AP1649" s="138"/>
      <c r="AQ1649" s="138"/>
      <c r="AR1649" s="138"/>
      <c r="AS1649" s="138"/>
      <c r="AT1649" s="138"/>
      <c r="AU1649" s="138"/>
      <c r="AV1649" s="138"/>
      <c r="AW1649" s="138"/>
      <c r="AX1649" s="138"/>
      <c r="AY1649" s="138">
        <v>288.6400146484375</v>
      </c>
      <c r="AZ1649" s="138">
        <v>286.1099853515625</v>
      </c>
      <c r="BA1649" s="138">
        <v>280.76998901367188</v>
      </c>
      <c r="BB1649" s="138">
        <v>278.57000732421875</v>
      </c>
      <c r="BC1649" s="138"/>
      <c r="BD1649" s="138"/>
      <c r="BE1649" s="138"/>
      <c r="BF1649" s="138"/>
      <c r="BG1649" s="138">
        <v>73</v>
      </c>
      <c r="BH1649" s="138">
        <v>76.199996948242188</v>
      </c>
      <c r="BI1649" s="138">
        <v>65</v>
      </c>
      <c r="BJ1649" s="138"/>
      <c r="BK1649" s="138">
        <v>71</v>
      </c>
      <c r="BL1649" s="138">
        <v>51</v>
      </c>
      <c r="BM1649" s="138">
        <v>25</v>
      </c>
      <c r="BN1649" s="138"/>
      <c r="BO1649" s="138"/>
      <c r="BP1649" s="138"/>
      <c r="BQ1649" s="138">
        <v>63.310001373291016</v>
      </c>
      <c r="BR1649" s="138">
        <v>226</v>
      </c>
      <c r="BS1649" s="138">
        <v>168.38999938964844</v>
      </c>
      <c r="BT1649" s="138">
        <v>109.16000366210938</v>
      </c>
      <c r="BU1649" s="138"/>
      <c r="BV1649" s="138"/>
      <c r="BW1649" s="138">
        <v>98</v>
      </c>
      <c r="BX1649" s="138">
        <v>80.790000915527344</v>
      </c>
      <c r="BY1649" s="138">
        <v>269</v>
      </c>
      <c r="BZ1649" s="138">
        <v>126.05000305175781</v>
      </c>
      <c r="CA1649" s="138"/>
      <c r="CB1649" s="138"/>
      <c r="CC1649" s="138">
        <v>75</v>
      </c>
      <c r="CD1649" s="138"/>
      <c r="CE1649" s="138"/>
      <c r="CF1649" s="138"/>
      <c r="CG1649" s="138"/>
      <c r="CH1649" s="138">
        <v>73.370002746582031</v>
      </c>
      <c r="CI1649" s="138">
        <v>53.319999694824219</v>
      </c>
      <c r="CJ1649" s="138">
        <v>18</v>
      </c>
      <c r="CK1649" s="138">
        <v>40.599998474121094</v>
      </c>
      <c r="CL1649" s="138">
        <v>118</v>
      </c>
      <c r="CM1649" s="138">
        <v>63.5</v>
      </c>
      <c r="CN1649" s="138"/>
      <c r="CO1649" s="138"/>
      <c r="CP1649" s="138">
        <v>110</v>
      </c>
    </row>
    <row r="1650" spans="1:94">
      <c r="A1650" s="80">
        <v>45101</v>
      </c>
      <c r="B1650" s="138">
        <v>160.91000366210938</v>
      </c>
      <c r="C1650" s="138"/>
      <c r="D1650" s="138"/>
      <c r="E1650" s="138"/>
      <c r="F1650" s="138"/>
      <c r="G1650" s="138"/>
      <c r="H1650" s="138"/>
      <c r="I1650" s="138">
        <v>156</v>
      </c>
      <c r="J1650" s="138"/>
      <c r="K1650" s="138">
        <v>147.5</v>
      </c>
      <c r="L1650" s="138"/>
      <c r="M1650" s="138">
        <v>169</v>
      </c>
      <c r="N1650" s="138">
        <v>244.42999267578125</v>
      </c>
      <c r="O1650" s="138">
        <v>272.69000244140625</v>
      </c>
      <c r="P1650" s="138">
        <v>63</v>
      </c>
      <c r="Q1650" s="138">
        <v>25</v>
      </c>
      <c r="R1650" s="138"/>
      <c r="S1650" s="138"/>
      <c r="T1650" s="138"/>
      <c r="U1650" s="138"/>
      <c r="V1650" s="138">
        <v>209.25</v>
      </c>
      <c r="W1650" s="138">
        <v>137</v>
      </c>
      <c r="X1650" s="138"/>
      <c r="Y1650" s="138">
        <v>158</v>
      </c>
      <c r="Z1650" s="138"/>
      <c r="AA1650" s="138"/>
      <c r="AB1650" s="138"/>
      <c r="AC1650" s="138"/>
      <c r="AD1650" s="138">
        <v>155</v>
      </c>
      <c r="AE1650" s="138"/>
      <c r="AF1650" s="138">
        <v>240</v>
      </c>
      <c r="AG1650" s="138"/>
      <c r="AH1650" s="138">
        <v>199</v>
      </c>
      <c r="AI1650" s="138"/>
      <c r="AJ1650" s="138"/>
      <c r="AK1650" s="138"/>
      <c r="AL1650" s="138"/>
      <c r="AM1650" s="138"/>
      <c r="AN1650" s="138"/>
      <c r="AO1650" s="138"/>
      <c r="AP1650" s="138"/>
      <c r="AQ1650" s="138"/>
      <c r="AR1650" s="138"/>
      <c r="AS1650" s="138"/>
      <c r="AT1650" s="138"/>
      <c r="AU1650" s="138"/>
      <c r="AV1650" s="138"/>
      <c r="AW1650" s="138"/>
      <c r="AX1650" s="138">
        <v>275</v>
      </c>
      <c r="AY1650" s="138"/>
      <c r="AZ1650" s="138">
        <v>275</v>
      </c>
      <c r="BA1650" s="138">
        <v>275</v>
      </c>
      <c r="BB1650" s="138">
        <v>275</v>
      </c>
      <c r="BC1650" s="138"/>
      <c r="BD1650" s="138">
        <v>215.10000610351563</v>
      </c>
      <c r="BE1650" s="138"/>
      <c r="BF1650" s="138"/>
      <c r="BG1650" s="138"/>
      <c r="BH1650" s="138">
        <v>66.75</v>
      </c>
      <c r="BI1650" s="138">
        <v>76</v>
      </c>
      <c r="BJ1650" s="138"/>
      <c r="BK1650" s="138"/>
      <c r="BL1650" s="138"/>
      <c r="BM1650" s="138"/>
      <c r="BN1650" s="138"/>
      <c r="BO1650" s="138"/>
      <c r="BP1650" s="138"/>
      <c r="BQ1650" s="138">
        <v>61.669998168945313</v>
      </c>
      <c r="BR1650" s="138"/>
      <c r="BS1650" s="138">
        <v>155</v>
      </c>
      <c r="BT1650" s="138">
        <v>110</v>
      </c>
      <c r="BU1650" s="138"/>
      <c r="BV1650" s="138"/>
      <c r="BW1650" s="138"/>
      <c r="BX1650" s="138">
        <v>82.040000915527344</v>
      </c>
      <c r="BY1650" s="138"/>
      <c r="BZ1650" s="138"/>
      <c r="CA1650" s="138"/>
      <c r="CB1650" s="138"/>
      <c r="CC1650" s="138">
        <v>60.799999237060547</v>
      </c>
      <c r="CD1650" s="138"/>
      <c r="CE1650" s="138"/>
      <c r="CF1650" s="138"/>
      <c r="CG1650" s="138"/>
      <c r="CH1650" s="138">
        <v>67.610000610351563</v>
      </c>
      <c r="CI1650" s="138"/>
      <c r="CJ1650" s="138"/>
      <c r="CK1650" s="138">
        <v>39.520000457763672</v>
      </c>
      <c r="CL1650" s="138">
        <v>118</v>
      </c>
      <c r="CM1650" s="138">
        <v>60</v>
      </c>
      <c r="CN1650" s="138">
        <v>65.620002746582031</v>
      </c>
      <c r="CO1650" s="138"/>
      <c r="CP1650" s="138">
        <v>126</v>
      </c>
    </row>
    <row r="1651" spans="1:94">
      <c r="A1651" s="80">
        <v>45108</v>
      </c>
      <c r="B1651" s="138">
        <v>157.21000671386719</v>
      </c>
      <c r="C1651" s="138"/>
      <c r="D1651" s="138"/>
      <c r="E1651" s="138"/>
      <c r="F1651" s="138"/>
      <c r="G1651" s="138"/>
      <c r="H1651" s="138"/>
      <c r="I1651" s="138">
        <v>147.88999938964844</v>
      </c>
      <c r="J1651" s="138"/>
      <c r="K1651" s="138">
        <v>143.83999633789063</v>
      </c>
      <c r="L1651" s="138"/>
      <c r="M1651" s="138">
        <v>158.60000610351563</v>
      </c>
      <c r="N1651" s="138">
        <v>253.28999328613281</v>
      </c>
      <c r="O1651" s="138">
        <v>268.73001098632813</v>
      </c>
      <c r="P1651" s="138"/>
      <c r="Q1651" s="138">
        <v>25</v>
      </c>
      <c r="R1651" s="138"/>
      <c r="S1651" s="138">
        <v>40</v>
      </c>
      <c r="T1651" s="138">
        <v>140</v>
      </c>
      <c r="U1651" s="138"/>
      <c r="V1651" s="138">
        <v>203.77999877929688</v>
      </c>
      <c r="W1651" s="138"/>
      <c r="X1651" s="138"/>
      <c r="Y1651" s="138"/>
      <c r="Z1651" s="138">
        <v>74</v>
      </c>
      <c r="AA1651" s="138"/>
      <c r="AB1651" s="138"/>
      <c r="AC1651" s="138"/>
      <c r="AD1651" s="138">
        <v>146.66999816894531</v>
      </c>
      <c r="AE1651" s="138"/>
      <c r="AF1651" s="138">
        <v>218.72999572753906</v>
      </c>
      <c r="AG1651" s="138"/>
      <c r="AH1651" s="138"/>
      <c r="AI1651" s="138"/>
      <c r="AJ1651" s="138"/>
      <c r="AK1651" s="138"/>
      <c r="AL1651" s="138"/>
      <c r="AM1651" s="138"/>
      <c r="AN1651" s="138"/>
      <c r="AO1651" s="138"/>
      <c r="AP1651" s="138"/>
      <c r="AQ1651" s="138"/>
      <c r="AR1651" s="138"/>
      <c r="AS1651" s="138"/>
      <c r="AT1651" s="138"/>
      <c r="AU1651" s="138"/>
      <c r="AV1651" s="138"/>
      <c r="AW1651" s="138"/>
      <c r="AX1651" s="138"/>
      <c r="AY1651" s="138">
        <v>289.29000854492188</v>
      </c>
      <c r="AZ1651" s="138">
        <v>290.3800048828125</v>
      </c>
      <c r="BA1651" s="138">
        <v>291.67001342773438</v>
      </c>
      <c r="BB1651" s="138">
        <v>295</v>
      </c>
      <c r="BC1651" s="138"/>
      <c r="BD1651" s="138">
        <v>225.85000610351563</v>
      </c>
      <c r="BE1651" s="138"/>
      <c r="BF1651" s="138"/>
      <c r="BG1651" s="138">
        <v>72.55999755859375</v>
      </c>
      <c r="BH1651" s="138">
        <v>62.599998474121094</v>
      </c>
      <c r="BI1651" s="138">
        <v>59</v>
      </c>
      <c r="BJ1651" s="138"/>
      <c r="BK1651" s="138">
        <v>49</v>
      </c>
      <c r="BL1651" s="138"/>
      <c r="BM1651" s="138"/>
      <c r="BN1651" s="138"/>
      <c r="BO1651" s="138"/>
      <c r="BP1651" s="138">
        <v>110</v>
      </c>
      <c r="BQ1651" s="138">
        <v>63</v>
      </c>
      <c r="BR1651" s="138">
        <v>195.5</v>
      </c>
      <c r="BS1651" s="138">
        <v>161.55000305175781</v>
      </c>
      <c r="BT1651" s="138">
        <v>97.5</v>
      </c>
      <c r="BU1651" s="138"/>
      <c r="BV1651" s="138"/>
      <c r="BW1651" s="138">
        <v>86.379997253417969</v>
      </c>
      <c r="BX1651" s="138">
        <v>74.709999084472656</v>
      </c>
      <c r="BY1651" s="138"/>
      <c r="BZ1651" s="138">
        <v>123.33000183105469</v>
      </c>
      <c r="CA1651" s="138"/>
      <c r="CB1651" s="138"/>
      <c r="CC1651" s="138">
        <v>56.5</v>
      </c>
      <c r="CD1651" s="138"/>
      <c r="CE1651" s="138"/>
      <c r="CF1651" s="138"/>
      <c r="CG1651" s="138"/>
      <c r="CH1651" s="138">
        <v>61.330001831054688</v>
      </c>
      <c r="CI1651" s="138"/>
      <c r="CJ1651" s="138"/>
      <c r="CK1651" s="138">
        <v>39.860000610351563</v>
      </c>
      <c r="CL1651" s="138"/>
      <c r="CM1651" s="138"/>
      <c r="CN1651" s="138"/>
      <c r="CO1651" s="138"/>
      <c r="CP1651" s="138"/>
    </row>
    <row r="1652" spans="1:94">
      <c r="A1652" s="80">
        <v>45115</v>
      </c>
      <c r="B1652" s="138">
        <v>157.28999328613281</v>
      </c>
      <c r="C1652" s="138"/>
      <c r="D1652" s="138"/>
      <c r="E1652" s="138"/>
      <c r="F1652" s="138"/>
      <c r="G1652" s="138"/>
      <c r="H1652" s="138"/>
      <c r="I1652" s="138">
        <v>147</v>
      </c>
      <c r="J1652" s="138"/>
      <c r="K1652" s="138">
        <v>140.22999572753906</v>
      </c>
      <c r="L1652" s="138"/>
      <c r="M1652" s="138">
        <v>153</v>
      </c>
      <c r="N1652" s="138">
        <v>253</v>
      </c>
      <c r="O1652" s="138">
        <v>266.82000732421875</v>
      </c>
      <c r="P1652" s="138">
        <v>51.5</v>
      </c>
      <c r="Q1652" s="138">
        <v>24.200000762939453</v>
      </c>
      <c r="R1652" s="138"/>
      <c r="S1652" s="138"/>
      <c r="T1652" s="138"/>
      <c r="U1652" s="138"/>
      <c r="V1652" s="138">
        <v>202.60000610351563</v>
      </c>
      <c r="W1652" s="138">
        <v>127.08999633789063</v>
      </c>
      <c r="X1652" s="138"/>
      <c r="Y1652" s="138">
        <v>138</v>
      </c>
      <c r="Z1652" s="138"/>
      <c r="AA1652" s="138"/>
      <c r="AB1652" s="138"/>
      <c r="AC1652" s="138"/>
      <c r="AD1652" s="138">
        <v>141</v>
      </c>
      <c r="AE1652" s="138"/>
      <c r="AF1652" s="138">
        <v>205</v>
      </c>
      <c r="AG1652" s="138"/>
      <c r="AH1652" s="138">
        <v>199</v>
      </c>
      <c r="AI1652" s="138"/>
      <c r="AJ1652" s="138"/>
      <c r="AK1652" s="138"/>
      <c r="AL1652" s="138"/>
      <c r="AM1652" s="138"/>
      <c r="AN1652" s="138"/>
      <c r="AO1652" s="138"/>
      <c r="AP1652" s="138"/>
      <c r="AQ1652" s="138"/>
      <c r="AR1652" s="138"/>
      <c r="AS1652" s="138"/>
      <c r="AT1652" s="138"/>
      <c r="AU1652" s="138"/>
      <c r="AV1652" s="138"/>
      <c r="AW1652" s="138"/>
      <c r="AX1652" s="138"/>
      <c r="AY1652" s="138"/>
      <c r="AZ1652" s="138">
        <v>275</v>
      </c>
      <c r="BA1652" s="138">
        <v>275</v>
      </c>
      <c r="BB1652" s="138">
        <v>275</v>
      </c>
      <c r="BC1652" s="138"/>
      <c r="BD1652" s="138">
        <v>231</v>
      </c>
      <c r="BE1652" s="138"/>
      <c r="BF1652" s="138"/>
      <c r="BG1652" s="138"/>
      <c r="BH1652" s="138">
        <v>56.709999084472656</v>
      </c>
      <c r="BI1652" s="138"/>
      <c r="BJ1652" s="138"/>
      <c r="BK1652" s="138"/>
      <c r="BL1652" s="138"/>
      <c r="BM1652" s="138"/>
      <c r="BN1652" s="138"/>
      <c r="BO1652" s="138"/>
      <c r="BP1652" s="138"/>
      <c r="BQ1652" s="138">
        <v>65.5</v>
      </c>
      <c r="BR1652" s="138"/>
      <c r="BS1652" s="138">
        <v>170</v>
      </c>
      <c r="BT1652" s="138">
        <v>95</v>
      </c>
      <c r="BU1652" s="138"/>
      <c r="BV1652" s="138"/>
      <c r="BW1652" s="138"/>
      <c r="BX1652" s="138">
        <v>65.330001831054688</v>
      </c>
      <c r="BY1652" s="138"/>
      <c r="BZ1652" s="138"/>
      <c r="CA1652" s="138"/>
      <c r="CB1652" s="138"/>
      <c r="CC1652" s="138"/>
      <c r="CD1652" s="138"/>
      <c r="CE1652" s="138"/>
      <c r="CF1652" s="138"/>
      <c r="CG1652" s="138"/>
      <c r="CH1652" s="138">
        <v>56.930000305175781</v>
      </c>
      <c r="CI1652" s="138"/>
      <c r="CJ1652" s="138"/>
      <c r="CK1652" s="138">
        <v>37.799999237060547</v>
      </c>
      <c r="CL1652" s="138"/>
      <c r="CM1652" s="138">
        <v>67</v>
      </c>
      <c r="CN1652" s="138">
        <v>77</v>
      </c>
      <c r="CO1652" s="138"/>
      <c r="CP1652" s="138">
        <v>125</v>
      </c>
    </row>
    <row r="1653" spans="1:94">
      <c r="A1653" s="80">
        <v>45122</v>
      </c>
      <c r="B1653" s="138">
        <v>157.28999328613281</v>
      </c>
      <c r="C1653" s="138"/>
      <c r="D1653" s="138"/>
      <c r="E1653" s="138"/>
      <c r="F1653" s="138"/>
      <c r="G1653" s="138"/>
      <c r="H1653" s="138">
        <v>112</v>
      </c>
      <c r="I1653" s="138">
        <v>143.42999267578125</v>
      </c>
      <c r="J1653" s="138">
        <v>112</v>
      </c>
      <c r="K1653" s="138">
        <v>146</v>
      </c>
      <c r="L1653" s="138"/>
      <c r="M1653" s="138">
        <v>147.60000610351563</v>
      </c>
      <c r="N1653" s="138">
        <v>254.3800048828125</v>
      </c>
      <c r="O1653" s="138">
        <v>265.92999267578125</v>
      </c>
      <c r="P1653" s="138">
        <v>51.5</v>
      </c>
      <c r="Q1653" s="138">
        <v>25</v>
      </c>
      <c r="R1653" s="138"/>
      <c r="S1653" s="138"/>
      <c r="T1653" s="138">
        <v>131.5</v>
      </c>
      <c r="U1653" s="138"/>
      <c r="V1653" s="138">
        <v>195.33000183105469</v>
      </c>
      <c r="W1653" s="138"/>
      <c r="X1653" s="138"/>
      <c r="Y1653" s="138">
        <v>133</v>
      </c>
      <c r="Z1653" s="138">
        <v>60.669998168945313</v>
      </c>
      <c r="AA1653" s="138"/>
      <c r="AB1653" s="138"/>
      <c r="AC1653" s="138"/>
      <c r="AD1653" s="138">
        <v>135</v>
      </c>
      <c r="AE1653" s="138"/>
      <c r="AF1653" s="138">
        <v>158.75</v>
      </c>
      <c r="AG1653" s="138"/>
      <c r="AH1653" s="138">
        <v>170</v>
      </c>
      <c r="AI1653" s="138"/>
      <c r="AJ1653" s="138"/>
      <c r="AK1653" s="138"/>
      <c r="AL1653" s="138"/>
      <c r="AM1653" s="138"/>
      <c r="AN1653" s="138"/>
      <c r="AO1653" s="138"/>
      <c r="AP1653" s="138">
        <v>240</v>
      </c>
      <c r="AQ1653" s="138"/>
      <c r="AR1653" s="138"/>
      <c r="AS1653" s="138"/>
      <c r="AT1653" s="138"/>
      <c r="AU1653" s="138"/>
      <c r="AV1653" s="138"/>
      <c r="AW1653" s="138">
        <v>220</v>
      </c>
      <c r="AX1653" s="138"/>
      <c r="AY1653" s="138"/>
      <c r="AZ1653" s="138"/>
      <c r="BA1653" s="138"/>
      <c r="BB1653" s="138">
        <v>270</v>
      </c>
      <c r="BC1653" s="138"/>
      <c r="BD1653" s="138"/>
      <c r="BE1653" s="138"/>
      <c r="BF1653" s="138"/>
      <c r="BG1653" s="138">
        <v>66.480003356933594</v>
      </c>
      <c r="BH1653" s="138">
        <v>56.110000610351563</v>
      </c>
      <c r="BI1653" s="138"/>
      <c r="BJ1653" s="138">
        <v>85</v>
      </c>
      <c r="BK1653" s="138"/>
      <c r="BL1653" s="138"/>
      <c r="BM1653" s="138">
        <v>18</v>
      </c>
      <c r="BN1653" s="138"/>
      <c r="BO1653" s="138"/>
      <c r="BP1653" s="138"/>
      <c r="BQ1653" s="138">
        <v>65</v>
      </c>
      <c r="BR1653" s="138"/>
      <c r="BS1653" s="138">
        <v>153</v>
      </c>
      <c r="BT1653" s="138">
        <v>75</v>
      </c>
      <c r="BU1653" s="138"/>
      <c r="BV1653" s="138">
        <v>125</v>
      </c>
      <c r="BW1653" s="138">
        <v>71.519996643066406</v>
      </c>
      <c r="BX1653" s="138">
        <v>62.439998626708984</v>
      </c>
      <c r="BY1653" s="138"/>
      <c r="BZ1653" s="138">
        <v>120.80000305175781</v>
      </c>
      <c r="CA1653" s="138"/>
      <c r="CB1653" s="138"/>
      <c r="CC1653" s="138">
        <v>50.5</v>
      </c>
      <c r="CD1653" s="138"/>
      <c r="CE1653" s="138"/>
      <c r="CF1653" s="138"/>
      <c r="CG1653" s="138"/>
      <c r="CH1653" s="138">
        <v>54.450000762939453</v>
      </c>
      <c r="CI1653" s="138"/>
      <c r="CJ1653" s="138"/>
      <c r="CK1653" s="138">
        <v>36.549999237060547</v>
      </c>
      <c r="CL1653" s="138">
        <v>111</v>
      </c>
      <c r="CM1653" s="138">
        <v>63</v>
      </c>
      <c r="CN1653" s="138"/>
      <c r="CO1653" s="138"/>
      <c r="CP1653" s="138"/>
    </row>
    <row r="1654" spans="1:94">
      <c r="A1654" s="80">
        <v>45129</v>
      </c>
      <c r="B1654" s="138"/>
      <c r="C1654" s="138"/>
      <c r="D1654" s="138"/>
      <c r="E1654" s="138"/>
      <c r="F1654" s="138"/>
      <c r="G1654" s="138"/>
      <c r="H1654" s="138"/>
      <c r="I1654" s="138">
        <v>144.5</v>
      </c>
      <c r="J1654" s="138"/>
      <c r="K1654" s="138">
        <v>139.75</v>
      </c>
      <c r="L1654" s="138"/>
      <c r="M1654" s="138">
        <v>144</v>
      </c>
      <c r="N1654" s="138">
        <v>254.3800048828125</v>
      </c>
      <c r="O1654" s="138">
        <v>255.64999389648438</v>
      </c>
      <c r="P1654" s="138">
        <v>48.669998168945313</v>
      </c>
      <c r="Q1654" s="138">
        <v>24.290000915527344</v>
      </c>
      <c r="R1654" s="138">
        <v>10</v>
      </c>
      <c r="S1654" s="138"/>
      <c r="T1654" s="138"/>
      <c r="U1654" s="138"/>
      <c r="V1654" s="138">
        <v>191.33000183105469</v>
      </c>
      <c r="W1654" s="138">
        <v>123</v>
      </c>
      <c r="X1654" s="138"/>
      <c r="Y1654" s="138"/>
      <c r="Z1654" s="138">
        <v>48</v>
      </c>
      <c r="AA1654" s="138"/>
      <c r="AB1654" s="138"/>
      <c r="AC1654" s="138"/>
      <c r="AD1654" s="138"/>
      <c r="AE1654" s="138"/>
      <c r="AF1654" s="138">
        <v>170</v>
      </c>
      <c r="AG1654" s="138"/>
      <c r="AH1654" s="138"/>
      <c r="AI1654" s="138"/>
      <c r="AJ1654" s="138"/>
      <c r="AK1654" s="138"/>
      <c r="AL1654" s="138"/>
      <c r="AM1654" s="138"/>
      <c r="AN1654" s="138"/>
      <c r="AO1654" s="138"/>
      <c r="AP1654" s="138"/>
      <c r="AQ1654" s="138"/>
      <c r="AR1654" s="138"/>
      <c r="AS1654" s="138"/>
      <c r="AT1654" s="138"/>
      <c r="AU1654" s="138"/>
      <c r="AV1654" s="138"/>
      <c r="AW1654" s="138"/>
      <c r="AX1654" s="138"/>
      <c r="AY1654" s="138"/>
      <c r="AZ1654" s="138">
        <v>248.33000183105469</v>
      </c>
      <c r="BA1654" s="138">
        <v>258.32998657226563</v>
      </c>
      <c r="BB1654" s="138">
        <v>260</v>
      </c>
      <c r="BC1654" s="138"/>
      <c r="BD1654" s="138">
        <v>218</v>
      </c>
      <c r="BE1654" s="138"/>
      <c r="BF1654" s="138"/>
      <c r="BG1654" s="138"/>
      <c r="BH1654" s="138">
        <v>52.919998168945313</v>
      </c>
      <c r="BI1654" s="138">
        <v>80</v>
      </c>
      <c r="BJ1654" s="138"/>
      <c r="BK1654" s="138"/>
      <c r="BL1654" s="138"/>
      <c r="BM1654" s="138">
        <v>18</v>
      </c>
      <c r="BN1654" s="138"/>
      <c r="BO1654" s="138"/>
      <c r="BP1654" s="138">
        <v>108</v>
      </c>
      <c r="BQ1654" s="138">
        <v>62.540000915527344</v>
      </c>
      <c r="BR1654" s="138"/>
      <c r="BS1654" s="138">
        <v>139.64999389648438</v>
      </c>
      <c r="BT1654" s="138">
        <v>94.980003356933594</v>
      </c>
      <c r="BU1654" s="138"/>
      <c r="BV1654" s="138"/>
      <c r="BW1654" s="138"/>
      <c r="BX1654" s="138">
        <v>63.610000610351563</v>
      </c>
      <c r="BY1654" s="138"/>
      <c r="BZ1654" s="138">
        <v>126</v>
      </c>
      <c r="CA1654" s="138"/>
      <c r="CB1654" s="138"/>
      <c r="CC1654" s="138">
        <v>52</v>
      </c>
      <c r="CD1654" s="138"/>
      <c r="CE1654" s="138"/>
      <c r="CF1654" s="138"/>
      <c r="CG1654" s="138"/>
      <c r="CH1654" s="138"/>
      <c r="CI1654" s="138"/>
      <c r="CJ1654" s="138">
        <v>22</v>
      </c>
      <c r="CK1654" s="138">
        <v>34.110000610351563</v>
      </c>
      <c r="CL1654" s="138"/>
      <c r="CM1654" s="138"/>
      <c r="CN1654" s="138"/>
      <c r="CO1654" s="138"/>
      <c r="CP1654" s="138"/>
    </row>
    <row r="1655" spans="1:94">
      <c r="A1655" s="80">
        <v>45136</v>
      </c>
      <c r="B1655" s="138">
        <v>154</v>
      </c>
      <c r="C1655" s="138"/>
      <c r="D1655" s="138"/>
      <c r="E1655" s="138"/>
      <c r="F1655" s="138"/>
      <c r="G1655" s="138"/>
      <c r="H1655" s="138"/>
      <c r="I1655" s="138">
        <v>135</v>
      </c>
      <c r="J1655" s="138"/>
      <c r="K1655" s="138">
        <v>135</v>
      </c>
      <c r="L1655" s="138"/>
      <c r="M1655" s="138"/>
      <c r="N1655" s="138">
        <v>193</v>
      </c>
      <c r="O1655" s="138">
        <v>260</v>
      </c>
      <c r="P1655" s="138"/>
      <c r="Q1655" s="138"/>
      <c r="R1655" s="138"/>
      <c r="S1655" s="138"/>
      <c r="T1655" s="138"/>
      <c r="U1655" s="138"/>
      <c r="V1655" s="138"/>
      <c r="W1655" s="138">
        <v>119</v>
      </c>
      <c r="X1655" s="138"/>
      <c r="Y1655" s="138"/>
      <c r="Z1655" s="138">
        <v>67</v>
      </c>
      <c r="AA1655" s="138"/>
      <c r="AB1655" s="138"/>
      <c r="AC1655" s="138"/>
      <c r="AD1655" s="138"/>
      <c r="AE1655" s="138"/>
      <c r="AF1655" s="138"/>
      <c r="AG1655" s="138"/>
      <c r="AH1655" s="138"/>
      <c r="AI1655" s="138"/>
      <c r="AJ1655" s="138"/>
      <c r="AK1655" s="138"/>
      <c r="AL1655" s="138"/>
      <c r="AM1655" s="138"/>
      <c r="AN1655" s="138"/>
      <c r="AO1655" s="138"/>
      <c r="AP1655" s="138"/>
      <c r="AQ1655" s="138"/>
      <c r="AR1655" s="138"/>
      <c r="AS1655" s="138"/>
      <c r="AT1655" s="138"/>
      <c r="AU1655" s="138"/>
      <c r="AV1655" s="138"/>
      <c r="AW1655" s="138"/>
      <c r="AX1655" s="138"/>
      <c r="AY1655" s="138"/>
      <c r="AZ1655" s="138"/>
      <c r="BA1655" s="138"/>
      <c r="BB1655" s="138"/>
      <c r="BC1655" s="138"/>
      <c r="BD1655" s="138"/>
      <c r="BE1655" s="138"/>
      <c r="BF1655" s="138"/>
      <c r="BG1655" s="138"/>
      <c r="BH1655" s="138">
        <v>50</v>
      </c>
      <c r="BI1655" s="138"/>
      <c r="BJ1655" s="138"/>
      <c r="BK1655" s="138"/>
      <c r="BL1655" s="138"/>
      <c r="BM1655" s="138"/>
      <c r="BN1655" s="138"/>
      <c r="BO1655" s="138"/>
      <c r="BP1655" s="138"/>
      <c r="BQ1655" s="138">
        <v>63</v>
      </c>
      <c r="BR1655" s="138"/>
      <c r="BS1655" s="138"/>
      <c r="BT1655" s="138">
        <v>88.5</v>
      </c>
      <c r="BU1655" s="138"/>
      <c r="BV1655" s="138"/>
      <c r="BW1655" s="138"/>
      <c r="BX1655" s="138">
        <v>63</v>
      </c>
      <c r="BY1655" s="138"/>
      <c r="BZ1655" s="138">
        <v>120</v>
      </c>
      <c r="CA1655" s="138"/>
      <c r="CB1655" s="138"/>
      <c r="CC1655" s="138">
        <v>52</v>
      </c>
      <c r="CD1655" s="138"/>
      <c r="CE1655" s="138"/>
      <c r="CF1655" s="138"/>
      <c r="CG1655" s="138"/>
      <c r="CH1655" s="138"/>
      <c r="CI1655" s="138"/>
      <c r="CJ1655" s="138"/>
      <c r="CK1655" s="138">
        <v>32</v>
      </c>
      <c r="CL1655" s="138"/>
      <c r="CM1655" s="138">
        <v>63</v>
      </c>
      <c r="CN1655" s="138"/>
      <c r="CO1655" s="138"/>
      <c r="CP1655" s="138"/>
    </row>
    <row r="1656" spans="1:94">
      <c r="A1656" s="80">
        <v>45143</v>
      </c>
      <c r="B1656" s="138">
        <v>154</v>
      </c>
      <c r="C1656" s="138"/>
      <c r="D1656" s="138"/>
      <c r="E1656" s="138"/>
      <c r="F1656" s="138"/>
      <c r="G1656" s="138"/>
      <c r="H1656" s="138"/>
      <c r="I1656" s="138">
        <v>123.91999816894531</v>
      </c>
      <c r="J1656" s="138"/>
      <c r="K1656" s="138">
        <v>121.09999847412109</v>
      </c>
      <c r="L1656" s="138"/>
      <c r="M1656" s="138">
        <v>137.80000305175781</v>
      </c>
      <c r="N1656" s="138">
        <v>220.30999755859375</v>
      </c>
      <c r="O1656" s="138">
        <v>261.6300048828125</v>
      </c>
      <c r="P1656" s="138">
        <v>48.5</v>
      </c>
      <c r="Q1656" s="138">
        <v>25</v>
      </c>
      <c r="R1656" s="138">
        <v>12</v>
      </c>
      <c r="S1656" s="138">
        <v>33</v>
      </c>
      <c r="T1656" s="138"/>
      <c r="U1656" s="138"/>
      <c r="V1656" s="138">
        <v>186.60000610351563</v>
      </c>
      <c r="W1656" s="138">
        <v>112</v>
      </c>
      <c r="X1656" s="138"/>
      <c r="Y1656" s="138"/>
      <c r="Z1656" s="138">
        <v>67</v>
      </c>
      <c r="AA1656" s="138"/>
      <c r="AB1656" s="138"/>
      <c r="AC1656" s="138"/>
      <c r="AD1656" s="138">
        <v>121</v>
      </c>
      <c r="AE1656" s="138"/>
      <c r="AF1656" s="138">
        <v>153.33000183105469</v>
      </c>
      <c r="AG1656" s="138"/>
      <c r="AH1656" s="138">
        <v>170</v>
      </c>
      <c r="AI1656" s="138"/>
      <c r="AJ1656" s="138">
        <v>180</v>
      </c>
      <c r="AK1656" s="138"/>
      <c r="AL1656" s="138"/>
      <c r="AM1656" s="138"/>
      <c r="AN1656" s="138"/>
      <c r="AO1656" s="138"/>
      <c r="AP1656" s="138">
        <v>235</v>
      </c>
      <c r="AQ1656" s="138"/>
      <c r="AR1656" s="138"/>
      <c r="AS1656" s="138"/>
      <c r="AT1656" s="138"/>
      <c r="AU1656" s="138"/>
      <c r="AV1656" s="138"/>
      <c r="AW1656" s="138">
        <v>200</v>
      </c>
      <c r="AX1656" s="138"/>
      <c r="AY1656" s="138">
        <v>225</v>
      </c>
      <c r="AZ1656" s="138">
        <v>225</v>
      </c>
      <c r="BA1656" s="138">
        <v>232.3699951171875</v>
      </c>
      <c r="BB1656" s="138">
        <v>225</v>
      </c>
      <c r="BC1656" s="138"/>
      <c r="BD1656" s="138">
        <v>185</v>
      </c>
      <c r="BE1656" s="138"/>
      <c r="BF1656" s="138"/>
      <c r="BG1656" s="138">
        <v>70</v>
      </c>
      <c r="BH1656" s="138">
        <v>53.319999694824219</v>
      </c>
      <c r="BI1656" s="138">
        <v>70.069999694824219</v>
      </c>
      <c r="BJ1656" s="138">
        <v>101</v>
      </c>
      <c r="BK1656" s="138"/>
      <c r="BL1656" s="138">
        <v>56</v>
      </c>
      <c r="BM1656" s="138">
        <v>18</v>
      </c>
      <c r="BN1656" s="138"/>
      <c r="BO1656" s="138"/>
      <c r="BP1656" s="138"/>
      <c r="BQ1656" s="138">
        <v>60.069999694824219</v>
      </c>
      <c r="BR1656" s="138">
        <v>210</v>
      </c>
      <c r="BS1656" s="138">
        <v>124</v>
      </c>
      <c r="BT1656" s="138">
        <v>80.400001525878906</v>
      </c>
      <c r="BU1656" s="138"/>
      <c r="BV1656" s="138"/>
      <c r="BW1656" s="138">
        <v>73</v>
      </c>
      <c r="BX1656" s="138">
        <v>64.930000305175781</v>
      </c>
      <c r="BY1656" s="138"/>
      <c r="BZ1656" s="138">
        <v>122</v>
      </c>
      <c r="CA1656" s="138"/>
      <c r="CB1656" s="138"/>
      <c r="CC1656" s="138"/>
      <c r="CD1656" s="138"/>
      <c r="CE1656" s="138"/>
      <c r="CF1656" s="138"/>
      <c r="CG1656" s="138"/>
      <c r="CH1656" s="138">
        <v>55.669998168945313</v>
      </c>
      <c r="CI1656" s="138"/>
      <c r="CJ1656" s="138"/>
      <c r="CK1656" s="138">
        <v>33.139999389648438</v>
      </c>
      <c r="CL1656" s="138"/>
      <c r="CM1656" s="138"/>
      <c r="CN1656" s="138"/>
      <c r="CO1656" s="138"/>
      <c r="CP1656" s="138"/>
    </row>
    <row r="1657" spans="1:94">
      <c r="A1657" s="80">
        <v>45150</v>
      </c>
      <c r="B1657" s="78">
        <v>158.36000061035156</v>
      </c>
      <c r="D1657" s="16"/>
      <c r="G1657" s="16"/>
      <c r="I1657" s="78">
        <v>123.33000183105469</v>
      </c>
      <c r="K1657" s="78">
        <v>125.40000152587891</v>
      </c>
      <c r="L1657" s="16"/>
      <c r="M1657" s="78">
        <v>136</v>
      </c>
      <c r="N1657" s="78">
        <v>228.1300048828125</v>
      </c>
      <c r="O1657" s="78">
        <v>261.77999877929688</v>
      </c>
      <c r="P1657" s="78">
        <v>48</v>
      </c>
      <c r="Q1657" s="78">
        <v>25.030000686645508</v>
      </c>
      <c r="R1657" s="78">
        <v>13</v>
      </c>
      <c r="S1657" s="78">
        <v>33.799999237060547</v>
      </c>
      <c r="T1657" s="78">
        <v>129</v>
      </c>
      <c r="U1657" s="16"/>
      <c r="V1657" s="78">
        <v>186.55999755859375</v>
      </c>
      <c r="W1657" s="78">
        <v>121</v>
      </c>
      <c r="X1657" s="138"/>
      <c r="Y1657" s="138">
        <v>121</v>
      </c>
      <c r="Z1657" s="78">
        <v>65</v>
      </c>
      <c r="AA1657" s="16"/>
      <c r="AB1657" s="16"/>
      <c r="AC1657" s="16"/>
      <c r="AD1657" s="78">
        <v>121</v>
      </c>
      <c r="AE1657" s="16"/>
      <c r="AF1657" s="78">
        <v>170</v>
      </c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78">
        <v>230</v>
      </c>
      <c r="AZ1657" s="78">
        <v>230</v>
      </c>
      <c r="BA1657" s="78">
        <v>230</v>
      </c>
      <c r="BB1657" s="16"/>
      <c r="BC1657" s="16"/>
      <c r="BD1657" s="16"/>
      <c r="BE1657" s="16"/>
      <c r="BF1657" s="16"/>
      <c r="BG1657" s="78">
        <v>68</v>
      </c>
      <c r="BH1657" s="78">
        <v>53</v>
      </c>
      <c r="BI1657" s="138">
        <v>67.760002136230469</v>
      </c>
      <c r="BJ1657" s="138"/>
      <c r="BK1657" s="138"/>
      <c r="BL1657" s="138">
        <v>40</v>
      </c>
      <c r="BM1657" s="138">
        <v>23</v>
      </c>
      <c r="BN1657" s="138"/>
      <c r="BO1657" s="138"/>
      <c r="BP1657" s="138"/>
      <c r="BQ1657" s="138">
        <v>59.740001678466797</v>
      </c>
      <c r="BR1657" s="138"/>
      <c r="BS1657" s="138">
        <v>124</v>
      </c>
      <c r="BT1657" s="138"/>
      <c r="BU1657" s="138"/>
      <c r="BV1657" s="16"/>
      <c r="BW1657" s="78">
        <v>73</v>
      </c>
      <c r="BX1657" s="78">
        <v>65.599998474121094</v>
      </c>
      <c r="BY1657" s="16"/>
      <c r="BZ1657" s="78">
        <v>115</v>
      </c>
      <c r="CA1657" s="16"/>
      <c r="CB1657" s="16"/>
      <c r="CC1657" s="78">
        <v>52.5</v>
      </c>
      <c r="CD1657" s="78">
        <v>37</v>
      </c>
      <c r="CE1657" s="16"/>
      <c r="CF1657" s="16"/>
      <c r="CG1657" s="16"/>
      <c r="CH1657" s="16"/>
      <c r="CI1657" s="16"/>
      <c r="CJ1657" s="16"/>
      <c r="CK1657" s="78">
        <v>40.680000305175781</v>
      </c>
      <c r="CL1657" s="16"/>
      <c r="CM1657" s="16"/>
      <c r="CN1657" s="16"/>
      <c r="CO1657" s="16"/>
      <c r="CP1657" s="16"/>
    </row>
    <row r="1658" spans="1:94">
      <c r="A1658" s="80">
        <v>45157</v>
      </c>
      <c r="B1658" s="78">
        <v>152.91000366210938</v>
      </c>
      <c r="I1658" s="78">
        <v>130.72999572753906</v>
      </c>
      <c r="K1658" s="78">
        <v>130.92999267578125</v>
      </c>
      <c r="M1658" s="78">
        <v>136</v>
      </c>
      <c r="N1658" s="138">
        <v>228.1300048828125</v>
      </c>
      <c r="O1658" s="138">
        <v>260</v>
      </c>
      <c r="P1658" s="138">
        <v>49.25</v>
      </c>
      <c r="Q1658" s="138">
        <v>24.760000228881836</v>
      </c>
      <c r="R1658" s="78"/>
      <c r="S1658" s="78"/>
      <c r="T1658" s="78">
        <v>129</v>
      </c>
      <c r="V1658" s="138">
        <v>186.71000671386719</v>
      </c>
      <c r="W1658" s="138">
        <v>120.84999847412109</v>
      </c>
      <c r="X1658" s="138"/>
      <c r="Y1658" s="138"/>
      <c r="Z1658" s="78">
        <v>67</v>
      </c>
      <c r="AD1658" s="138">
        <v>121</v>
      </c>
      <c r="AF1658" s="138">
        <v>170</v>
      </c>
      <c r="AY1658" s="138">
        <v>245</v>
      </c>
      <c r="AZ1658" s="138">
        <v>243.41000366210938</v>
      </c>
      <c r="BA1658" s="138">
        <v>243.33000183105469</v>
      </c>
      <c r="BB1658" s="138">
        <v>242.5</v>
      </c>
      <c r="BH1658" s="138">
        <v>52.830001831054688</v>
      </c>
      <c r="BI1658" s="138">
        <v>77.150001525878906</v>
      </c>
      <c r="BJ1658" s="138">
        <v>95</v>
      </c>
      <c r="BK1658" s="138"/>
      <c r="BL1658" s="138"/>
      <c r="BM1658" s="138">
        <v>25</v>
      </c>
      <c r="BN1658" s="138"/>
      <c r="BO1658" s="138"/>
      <c r="BP1658" s="138"/>
      <c r="BQ1658" s="138">
        <v>62.659999847412109</v>
      </c>
      <c r="BR1658" s="138"/>
      <c r="BS1658" s="138">
        <v>128.5</v>
      </c>
      <c r="BT1658" s="138">
        <v>99.610000610351563</v>
      </c>
      <c r="BU1658" s="138"/>
      <c r="BW1658" s="138">
        <v>73</v>
      </c>
      <c r="BX1658" s="138">
        <v>66.540000915527344</v>
      </c>
      <c r="BZ1658" s="138">
        <v>127</v>
      </c>
      <c r="CD1658" s="78"/>
      <c r="CH1658" s="138">
        <v>56.430000305175781</v>
      </c>
      <c r="CJ1658" s="138">
        <v>18</v>
      </c>
      <c r="CK1658" s="138">
        <v>34.889999389648438</v>
      </c>
      <c r="CM1658" s="138">
        <v>61</v>
      </c>
      <c r="CP1658" s="138">
        <v>95</v>
      </c>
    </row>
    <row r="1659" spans="1:94">
      <c r="A1659" s="80">
        <v>45164</v>
      </c>
      <c r="B1659" s="78">
        <v>142.57000732421875</v>
      </c>
      <c r="I1659" s="78">
        <v>133.86000061035156</v>
      </c>
      <c r="K1659" s="78">
        <v>139</v>
      </c>
      <c r="M1659" s="78">
        <v>136</v>
      </c>
      <c r="N1659" s="138">
        <v>248.88999938964844</v>
      </c>
      <c r="O1659" s="138">
        <v>259.25</v>
      </c>
      <c r="P1659" s="138">
        <v>48.799999237060547</v>
      </c>
      <c r="Q1659" s="138">
        <v>25</v>
      </c>
      <c r="R1659" s="78"/>
      <c r="S1659" s="78"/>
      <c r="T1659" s="78">
        <v>129</v>
      </c>
      <c r="V1659" s="138">
        <v>186.5</v>
      </c>
      <c r="W1659" s="138">
        <v>123</v>
      </c>
      <c r="X1659" s="138"/>
      <c r="Y1659" s="138"/>
      <c r="Z1659" s="78"/>
      <c r="AD1659" s="138">
        <v>78.25</v>
      </c>
      <c r="AF1659" s="138">
        <v>170</v>
      </c>
      <c r="AW1659" s="138">
        <v>200</v>
      </c>
      <c r="AY1659" s="138"/>
      <c r="AZ1659" s="138">
        <v>235</v>
      </c>
      <c r="BA1659" s="138">
        <v>235</v>
      </c>
      <c r="BB1659" s="138">
        <v>235</v>
      </c>
      <c r="BD1659" s="138">
        <v>140</v>
      </c>
      <c r="BG1659" s="138">
        <v>68</v>
      </c>
      <c r="BH1659" s="138">
        <v>53.900001525878906</v>
      </c>
      <c r="BI1659" s="138">
        <v>76.69000244140625</v>
      </c>
      <c r="BJ1659" s="138"/>
      <c r="BK1659" s="138"/>
      <c r="BL1659" s="138"/>
      <c r="BM1659" s="138">
        <v>18</v>
      </c>
      <c r="BN1659" s="138"/>
      <c r="BO1659" s="138"/>
      <c r="BP1659" s="138"/>
      <c r="BQ1659" s="138">
        <v>62.029998779296875</v>
      </c>
      <c r="BR1659" s="138"/>
      <c r="BS1659" s="138">
        <v>124</v>
      </c>
      <c r="BT1659" s="138">
        <v>87</v>
      </c>
      <c r="BU1659" s="138"/>
      <c r="BW1659" s="138">
        <v>73</v>
      </c>
      <c r="BX1659" s="138">
        <v>65.44000244140625</v>
      </c>
      <c r="BY1659" s="138">
        <v>231</v>
      </c>
      <c r="BZ1659" s="138">
        <v>119.45999908447266</v>
      </c>
      <c r="CD1659" s="78">
        <v>36.709999084472656</v>
      </c>
      <c r="CH1659" s="138">
        <v>52.5</v>
      </c>
      <c r="CI1659" s="140">
        <v>100</v>
      </c>
      <c r="CJ1659" s="138"/>
      <c r="CK1659" s="138">
        <v>35</v>
      </c>
      <c r="CL1659" s="138">
        <v>118</v>
      </c>
      <c r="CM1659" s="138"/>
      <c r="CP1659" s="138"/>
    </row>
    <row r="1660" spans="1:94">
      <c r="A1660" s="80">
        <v>45171</v>
      </c>
      <c r="B1660" s="78">
        <v>142.57000732421875</v>
      </c>
      <c r="I1660" s="78">
        <v>129.07000732421875</v>
      </c>
      <c r="K1660" s="78">
        <v>127.33000183105469</v>
      </c>
      <c r="M1660" s="78">
        <v>136</v>
      </c>
      <c r="N1660" s="138">
        <v>237.42999267578125</v>
      </c>
      <c r="O1660" s="138">
        <v>256.29000854492188</v>
      </c>
      <c r="P1660" s="138">
        <v>50.630001068115234</v>
      </c>
      <c r="Q1660" s="138">
        <v>24.409999847412109</v>
      </c>
      <c r="R1660" s="78"/>
      <c r="S1660" s="78"/>
      <c r="T1660" s="78">
        <v>129</v>
      </c>
      <c r="V1660" s="138">
        <v>186.33000183105469</v>
      </c>
      <c r="W1660" s="138">
        <v>121</v>
      </c>
      <c r="X1660" s="138"/>
      <c r="Y1660" s="138"/>
      <c r="Z1660" s="78"/>
      <c r="AD1660" s="138">
        <v>115</v>
      </c>
      <c r="AF1660" s="138">
        <v>156.8800048828125</v>
      </c>
      <c r="AV1660" s="15">
        <v>155</v>
      </c>
      <c r="AW1660" s="138">
        <v>185</v>
      </c>
      <c r="AX1660" s="15">
        <v>225</v>
      </c>
      <c r="AY1660" s="138"/>
      <c r="AZ1660" s="138">
        <v>225</v>
      </c>
      <c r="BA1660" s="138"/>
      <c r="BB1660" s="138">
        <v>255</v>
      </c>
      <c r="BD1660" s="138"/>
      <c r="BG1660" s="138">
        <v>61.849998474121094</v>
      </c>
      <c r="BH1660" s="138">
        <v>53.169998168945313</v>
      </c>
      <c r="BI1660" s="138">
        <v>79</v>
      </c>
      <c r="BJ1660" s="138"/>
      <c r="BK1660" s="138">
        <v>53</v>
      </c>
      <c r="BL1660" s="138"/>
      <c r="BM1660" s="138">
        <v>18</v>
      </c>
      <c r="BN1660" s="138"/>
      <c r="BO1660" s="138"/>
      <c r="BP1660" s="138"/>
      <c r="BQ1660" s="138">
        <v>62.360000610351563</v>
      </c>
      <c r="BR1660" s="138"/>
      <c r="BS1660" s="138">
        <v>123.66999816894531</v>
      </c>
      <c r="BT1660" s="138">
        <v>104</v>
      </c>
      <c r="BU1660" s="138"/>
      <c r="BV1660" s="15">
        <v>113</v>
      </c>
      <c r="BW1660" s="138">
        <v>73</v>
      </c>
      <c r="BX1660" s="138">
        <v>70.230003356933594</v>
      </c>
      <c r="BY1660" s="138"/>
      <c r="BZ1660" s="138">
        <v>116.52999877929688</v>
      </c>
      <c r="CD1660" s="78">
        <v>37</v>
      </c>
      <c r="CH1660" s="138">
        <v>56</v>
      </c>
      <c r="CI1660" s="140"/>
      <c r="CJ1660" s="138">
        <v>40</v>
      </c>
      <c r="CK1660" s="138">
        <v>37.110000610351563</v>
      </c>
      <c r="CL1660" s="138">
        <v>112</v>
      </c>
      <c r="CM1660" s="138">
        <v>61</v>
      </c>
      <c r="CN1660" s="15">
        <v>66</v>
      </c>
      <c r="CP1660" s="138">
        <v>82</v>
      </c>
    </row>
    <row r="1661" spans="1:94">
      <c r="A1661" s="80">
        <v>45178</v>
      </c>
      <c r="B1661" s="78">
        <v>142.57000732421875</v>
      </c>
      <c r="I1661" s="78">
        <v>130.05000305175781</v>
      </c>
      <c r="K1661" s="78">
        <v>130.58999633789063</v>
      </c>
      <c r="M1661" s="78">
        <v>136</v>
      </c>
      <c r="N1661" s="138">
        <v>248.88999938964844</v>
      </c>
      <c r="O1661" s="138">
        <v>256.26998901367188</v>
      </c>
      <c r="P1661" s="138">
        <v>50.090000152587891</v>
      </c>
      <c r="Q1661" s="138">
        <v>25</v>
      </c>
      <c r="R1661" s="78"/>
      <c r="S1661" s="78"/>
      <c r="T1661" s="78">
        <v>129</v>
      </c>
      <c r="V1661" s="138">
        <v>186.33000183105469</v>
      </c>
      <c r="W1661" s="138">
        <v>120.62999725341797</v>
      </c>
      <c r="X1661" s="138"/>
      <c r="Y1661" s="138">
        <v>121</v>
      </c>
      <c r="Z1661" s="78">
        <v>65.650001525878906</v>
      </c>
      <c r="AD1661" s="138">
        <v>72.139999389648438</v>
      </c>
      <c r="AE1661" s="15">
        <v>145</v>
      </c>
      <c r="AF1661" s="138">
        <v>153.16999816894531</v>
      </c>
      <c r="AG1661" s="15">
        <v>165</v>
      </c>
      <c r="AW1661" s="138">
        <v>170</v>
      </c>
      <c r="AY1661" s="138">
        <v>210</v>
      </c>
      <c r="AZ1661" s="138">
        <v>224.33000183105469</v>
      </c>
      <c r="BA1661" s="138">
        <v>225</v>
      </c>
      <c r="BB1661" s="138">
        <v>225</v>
      </c>
      <c r="BD1661" s="138">
        <v>170</v>
      </c>
      <c r="BG1661" s="138">
        <v>68</v>
      </c>
      <c r="BH1661" s="138">
        <v>54.889999389648438</v>
      </c>
      <c r="BI1661" s="138">
        <v>80</v>
      </c>
      <c r="BJ1661" s="138"/>
      <c r="BK1661" s="138"/>
      <c r="BL1661" s="138"/>
      <c r="BM1661" s="138">
        <v>27</v>
      </c>
      <c r="BN1661" s="138"/>
      <c r="BO1661" s="138"/>
      <c r="BP1661" s="138"/>
      <c r="BQ1661" s="138">
        <v>62.200000762939453</v>
      </c>
      <c r="BR1661" s="138"/>
      <c r="BS1661" s="138">
        <v>124.5</v>
      </c>
      <c r="BT1661" s="138">
        <v>95.849998474121094</v>
      </c>
      <c r="BU1661" s="138"/>
      <c r="BV1661" s="15">
        <v>105</v>
      </c>
      <c r="BW1661" s="138">
        <v>73</v>
      </c>
      <c r="BX1661" s="138">
        <v>70</v>
      </c>
      <c r="BY1661" s="138"/>
      <c r="BZ1661" s="138">
        <v>115.19999694824219</v>
      </c>
      <c r="CD1661" s="78"/>
      <c r="CH1661" s="138">
        <v>53</v>
      </c>
      <c r="CI1661" s="140"/>
      <c r="CJ1661" s="138">
        <v>18</v>
      </c>
      <c r="CK1661" s="138">
        <v>41.279998779296875</v>
      </c>
      <c r="CL1661" s="138">
        <v>100</v>
      </c>
      <c r="CM1661" s="138">
        <v>61</v>
      </c>
      <c r="CP1661" s="138">
        <v>87.5</v>
      </c>
    </row>
    <row r="1662" spans="1:94">
      <c r="A1662" s="80">
        <v>45185</v>
      </c>
      <c r="B1662" s="78"/>
      <c r="I1662" s="78">
        <v>129.5</v>
      </c>
      <c r="K1662" s="78">
        <v>129.5</v>
      </c>
      <c r="M1662" s="78"/>
      <c r="N1662" s="138"/>
      <c r="O1662" s="138"/>
      <c r="P1662" s="138">
        <v>53</v>
      </c>
      <c r="Q1662" s="138"/>
      <c r="R1662" s="78">
        <v>17.5</v>
      </c>
      <c r="S1662" s="78"/>
      <c r="T1662" s="78"/>
      <c r="V1662" s="138"/>
      <c r="W1662" s="138"/>
      <c r="X1662" s="138"/>
      <c r="Y1662" s="138"/>
      <c r="Z1662" s="78">
        <v>70</v>
      </c>
      <c r="AD1662" s="138"/>
      <c r="AF1662" s="138"/>
      <c r="AW1662" s="138"/>
      <c r="AY1662" s="138">
        <v>200</v>
      </c>
      <c r="AZ1662" s="138"/>
      <c r="BA1662" s="138">
        <v>225</v>
      </c>
      <c r="BB1662" s="138"/>
      <c r="BD1662" s="138"/>
      <c r="BG1662" s="138"/>
      <c r="BH1662" s="138">
        <v>56.950000762939453</v>
      </c>
      <c r="BI1662" s="138"/>
      <c r="BJ1662" s="138"/>
      <c r="BK1662" s="138"/>
      <c r="BL1662" s="138"/>
      <c r="BM1662" s="138"/>
      <c r="BN1662" s="138"/>
      <c r="BO1662" s="138"/>
      <c r="BP1662" s="138"/>
      <c r="BQ1662" s="138"/>
      <c r="BR1662" s="138"/>
      <c r="BS1662" s="138"/>
      <c r="BT1662" s="138">
        <v>91.330001831054688</v>
      </c>
      <c r="BU1662" s="138"/>
      <c r="BW1662" s="138"/>
      <c r="BX1662" s="138">
        <v>75</v>
      </c>
      <c r="BY1662" s="138"/>
      <c r="BZ1662" s="138">
        <v>120</v>
      </c>
      <c r="CC1662" s="15">
        <v>52</v>
      </c>
      <c r="CD1662" s="78">
        <v>40.330001831054688</v>
      </c>
      <c r="CH1662" s="138"/>
      <c r="CI1662" s="140"/>
      <c r="CJ1662" s="138"/>
      <c r="CK1662" s="138">
        <v>41.950000762939453</v>
      </c>
      <c r="CL1662" s="138"/>
      <c r="CM1662" s="138"/>
      <c r="CP1662" s="138">
        <v>95</v>
      </c>
    </row>
    <row r="1663" spans="1:94">
      <c r="A1663" s="80">
        <v>45192</v>
      </c>
      <c r="B1663" s="78"/>
      <c r="I1663" s="78">
        <v>125</v>
      </c>
      <c r="K1663" s="78">
        <v>125</v>
      </c>
      <c r="M1663" s="78"/>
      <c r="N1663" s="138"/>
      <c r="O1663" s="138">
        <v>260</v>
      </c>
      <c r="P1663" s="138">
        <v>57.290000915527344</v>
      </c>
      <c r="Q1663" s="138">
        <v>24.790000915527344</v>
      </c>
      <c r="R1663" s="78">
        <v>13.5</v>
      </c>
      <c r="S1663" s="78"/>
      <c r="T1663" s="78">
        <v>129</v>
      </c>
      <c r="V1663" s="138"/>
      <c r="W1663" s="138"/>
      <c r="X1663" s="138"/>
      <c r="Y1663" s="138">
        <v>121</v>
      </c>
      <c r="Z1663" s="78">
        <v>75</v>
      </c>
      <c r="AD1663" s="138"/>
      <c r="AF1663" s="138"/>
      <c r="AW1663" s="138"/>
      <c r="AY1663" s="138"/>
      <c r="AZ1663" s="138"/>
      <c r="BA1663" s="138"/>
      <c r="BB1663" s="138"/>
      <c r="BD1663" s="138">
        <v>170</v>
      </c>
      <c r="BG1663" s="138"/>
      <c r="BH1663" s="138">
        <v>60.900001525878906</v>
      </c>
      <c r="BI1663" s="138">
        <v>80</v>
      </c>
      <c r="BJ1663" s="138"/>
      <c r="BK1663" s="138"/>
      <c r="BL1663" s="138"/>
      <c r="BM1663" s="138"/>
      <c r="BN1663" s="138"/>
      <c r="BO1663" s="138"/>
      <c r="BP1663" s="138"/>
      <c r="BQ1663" s="138">
        <v>63</v>
      </c>
      <c r="BR1663" s="138"/>
      <c r="BS1663" s="138"/>
      <c r="BT1663" s="138">
        <v>93.180000305175781</v>
      </c>
      <c r="BU1663" s="138"/>
      <c r="BW1663" s="138"/>
      <c r="BX1663" s="138">
        <v>77.379997253417969</v>
      </c>
      <c r="BY1663" s="138"/>
      <c r="BZ1663" s="138">
        <v>110</v>
      </c>
      <c r="CC1663" s="15">
        <v>59</v>
      </c>
      <c r="CD1663" s="78">
        <v>44.330001831054688</v>
      </c>
      <c r="CH1663" s="138">
        <v>68.860000610351563</v>
      </c>
      <c r="CI1663" s="140">
        <v>90</v>
      </c>
      <c r="CJ1663" s="138"/>
      <c r="CK1663" s="138">
        <v>48.529998779296875</v>
      </c>
      <c r="CL1663" s="138"/>
      <c r="CM1663" s="138"/>
      <c r="CP1663" s="138">
        <v>95</v>
      </c>
    </row>
    <row r="1664" spans="1:94">
      <c r="A1664" s="80">
        <v>45199</v>
      </c>
      <c r="B1664" s="78">
        <v>131.41000366210938</v>
      </c>
      <c r="I1664" s="78">
        <v>118.15000152587891</v>
      </c>
      <c r="K1664" s="78">
        <v>118.81999969482422</v>
      </c>
      <c r="M1664" s="78">
        <v>136</v>
      </c>
      <c r="N1664" s="138">
        <v>227.5</v>
      </c>
      <c r="O1664" s="138">
        <v>259.32000732421875</v>
      </c>
      <c r="P1664" s="138">
        <v>59.5</v>
      </c>
      <c r="Q1664" s="138">
        <v>23.799999237060547</v>
      </c>
      <c r="R1664" s="78"/>
      <c r="S1664" s="78"/>
      <c r="T1664" s="78"/>
      <c r="V1664" s="138">
        <v>186.33000183105469</v>
      </c>
      <c r="W1664" s="138">
        <v>123</v>
      </c>
      <c r="X1664" s="138">
        <v>116.91000366210938</v>
      </c>
      <c r="Y1664" s="138">
        <v>121</v>
      </c>
      <c r="Z1664" s="78">
        <v>78</v>
      </c>
      <c r="AD1664" s="138">
        <v>115</v>
      </c>
      <c r="AF1664" s="138">
        <v>137.5</v>
      </c>
      <c r="AP1664" s="15">
        <v>200</v>
      </c>
      <c r="AR1664" s="15">
        <v>200</v>
      </c>
      <c r="AT1664" s="15">
        <v>200</v>
      </c>
      <c r="AW1664" s="138"/>
      <c r="AY1664" s="138"/>
      <c r="AZ1664" s="138">
        <v>225</v>
      </c>
      <c r="BA1664" s="138">
        <v>225</v>
      </c>
      <c r="BB1664" s="138">
        <v>225</v>
      </c>
      <c r="BD1664" s="138">
        <v>185</v>
      </c>
      <c r="BG1664" s="138">
        <v>68</v>
      </c>
      <c r="BH1664" s="138">
        <v>61.470001220703125</v>
      </c>
      <c r="BI1664" s="138">
        <v>76</v>
      </c>
      <c r="BJ1664" s="138">
        <v>94</v>
      </c>
      <c r="BK1664" s="138">
        <v>54</v>
      </c>
      <c r="BL1664" s="138"/>
      <c r="BM1664" s="138"/>
      <c r="BN1664" s="138"/>
      <c r="BO1664" s="138"/>
      <c r="BP1664" s="138"/>
      <c r="BQ1664" s="138">
        <v>63.830001831054688</v>
      </c>
      <c r="BR1664" s="138"/>
      <c r="BS1664" s="138">
        <v>124</v>
      </c>
      <c r="BT1664" s="138">
        <v>90</v>
      </c>
      <c r="BU1664" s="138"/>
      <c r="BW1664" s="138">
        <v>73</v>
      </c>
      <c r="BX1664" s="138">
        <v>76.959999084472656</v>
      </c>
      <c r="BY1664" s="138">
        <v>269</v>
      </c>
      <c r="BZ1664" s="138">
        <v>110</v>
      </c>
      <c r="CD1664" s="78">
        <v>44</v>
      </c>
      <c r="CH1664" s="138"/>
      <c r="CI1664" s="140"/>
      <c r="CJ1664" s="138"/>
      <c r="CK1664" s="138">
        <v>51.009998321533203</v>
      </c>
      <c r="CL1664" s="138"/>
      <c r="CM1664" s="138">
        <v>63.330001831054688</v>
      </c>
      <c r="CP1664" s="138"/>
    </row>
    <row r="1665" spans="1:94">
      <c r="A1665" s="80">
        <v>45206</v>
      </c>
      <c r="B1665" s="78">
        <v>127</v>
      </c>
      <c r="I1665" s="78">
        <v>118.33999633789063</v>
      </c>
      <c r="K1665" s="78">
        <v>119.20999908447266</v>
      </c>
      <c r="M1665" s="78">
        <v>136</v>
      </c>
      <c r="N1665" s="138">
        <v>228.5</v>
      </c>
      <c r="O1665" s="138">
        <v>260</v>
      </c>
      <c r="P1665" s="138">
        <v>58</v>
      </c>
      <c r="Q1665" s="138">
        <v>24.329999923706055</v>
      </c>
      <c r="R1665" s="78"/>
      <c r="S1665" s="78"/>
      <c r="T1665" s="78">
        <v>129</v>
      </c>
      <c r="V1665" s="138">
        <v>186.33000183105469</v>
      </c>
      <c r="W1665" s="138">
        <v>123</v>
      </c>
      <c r="X1665" s="138"/>
      <c r="Y1665" s="138">
        <v>121</v>
      </c>
      <c r="Z1665" s="78"/>
      <c r="AB1665" s="15">
        <v>128</v>
      </c>
      <c r="AD1665" s="138">
        <v>115</v>
      </c>
      <c r="AF1665" s="138">
        <v>137.5</v>
      </c>
      <c r="AP1665" s="15">
        <v>200</v>
      </c>
      <c r="AR1665" s="15">
        <v>181.47999572753906</v>
      </c>
      <c r="AT1665" s="15">
        <v>200</v>
      </c>
      <c r="AW1665" s="138"/>
      <c r="AY1665" s="138"/>
      <c r="AZ1665" s="138">
        <v>225</v>
      </c>
      <c r="BA1665" s="138">
        <v>225</v>
      </c>
      <c r="BB1665" s="138">
        <v>225</v>
      </c>
      <c r="BD1665" s="138"/>
      <c r="BG1665" s="138">
        <v>66.800003051757813</v>
      </c>
      <c r="BH1665" s="138">
        <v>61</v>
      </c>
      <c r="BI1665" s="138">
        <v>80</v>
      </c>
      <c r="BJ1665" s="138"/>
      <c r="BK1665" s="138"/>
      <c r="BL1665" s="138"/>
      <c r="BM1665" s="138">
        <v>25</v>
      </c>
      <c r="BN1665" s="138"/>
      <c r="BO1665" s="138"/>
      <c r="BP1665" s="138"/>
      <c r="BQ1665" s="138">
        <v>63</v>
      </c>
      <c r="BR1665" s="138"/>
      <c r="BS1665" s="138">
        <v>114</v>
      </c>
      <c r="BT1665" s="138">
        <v>90</v>
      </c>
      <c r="BU1665" s="138"/>
      <c r="BW1665" s="138"/>
      <c r="BX1665" s="138">
        <v>77</v>
      </c>
      <c r="BY1665" s="138">
        <v>236</v>
      </c>
      <c r="BZ1665" s="138"/>
      <c r="CD1665" s="78"/>
      <c r="CH1665" s="138"/>
      <c r="CI1665" s="140"/>
      <c r="CJ1665" s="138"/>
      <c r="CK1665" s="138">
        <v>53.330001831054688</v>
      </c>
      <c r="CL1665" s="138"/>
      <c r="CM1665" s="138"/>
      <c r="CP1665" s="138"/>
    </row>
    <row r="1666" spans="1:94">
      <c r="A1666" s="80">
        <v>45213</v>
      </c>
      <c r="B1666" s="78">
        <v>139.5</v>
      </c>
      <c r="I1666" s="78">
        <v>116</v>
      </c>
      <c r="K1666" s="78">
        <v>111.5</v>
      </c>
      <c r="M1666" s="78"/>
      <c r="N1666" s="138">
        <v>197</v>
      </c>
      <c r="O1666" s="138">
        <v>260</v>
      </c>
      <c r="P1666" s="138">
        <v>59</v>
      </c>
      <c r="Q1666" s="138"/>
      <c r="R1666" s="78">
        <v>17</v>
      </c>
      <c r="S1666" s="78"/>
      <c r="T1666" s="78"/>
      <c r="V1666" s="138"/>
      <c r="W1666" s="138"/>
      <c r="X1666" s="138"/>
      <c r="Y1666" s="138"/>
      <c r="Z1666" s="78">
        <v>82</v>
      </c>
      <c r="AD1666" s="138"/>
      <c r="AF1666" s="138"/>
      <c r="AW1666" s="138"/>
      <c r="AY1666" s="138"/>
      <c r="AZ1666" s="138"/>
      <c r="BA1666" s="138"/>
      <c r="BB1666" s="138"/>
      <c r="BD1666" s="138"/>
      <c r="BG1666" s="138"/>
      <c r="BH1666" s="138">
        <v>66</v>
      </c>
      <c r="BI1666" s="138">
        <v>82</v>
      </c>
      <c r="BJ1666" s="138"/>
      <c r="BK1666" s="138"/>
      <c r="BL1666" s="138"/>
      <c r="BM1666" s="138"/>
      <c r="BN1666" s="138"/>
      <c r="BO1666" s="138"/>
      <c r="BP1666" s="138"/>
      <c r="BQ1666" s="138">
        <v>63.790000915527344</v>
      </c>
      <c r="BR1666" s="138"/>
      <c r="BS1666" s="138"/>
      <c r="BT1666" s="138">
        <v>90</v>
      </c>
      <c r="BU1666" s="138"/>
      <c r="BW1666" s="138"/>
      <c r="BX1666" s="138">
        <v>82</v>
      </c>
      <c r="BY1666" s="138"/>
      <c r="BZ1666" s="138">
        <v>108.16999816894531</v>
      </c>
      <c r="CC1666" s="15">
        <v>61</v>
      </c>
      <c r="CD1666" s="78"/>
      <c r="CH1666" s="138"/>
      <c r="CI1666" s="140">
        <v>83</v>
      </c>
      <c r="CJ1666" s="138"/>
      <c r="CK1666" s="138">
        <v>54.229999542236328</v>
      </c>
      <c r="CL1666" s="138"/>
      <c r="CM1666" s="138">
        <v>65</v>
      </c>
      <c r="CP1666" s="138"/>
    </row>
    <row r="1667" spans="1:94">
      <c r="A1667" s="80">
        <v>45220</v>
      </c>
      <c r="B1667" s="78">
        <v>132.22000122070313</v>
      </c>
      <c r="I1667" s="78">
        <v>115.5</v>
      </c>
      <c r="K1667" s="78">
        <v>114.30000305175781</v>
      </c>
      <c r="M1667" s="78">
        <v>136</v>
      </c>
      <c r="N1667" s="138">
        <v>237.72999572753906</v>
      </c>
      <c r="O1667" s="138">
        <v>260</v>
      </c>
      <c r="P1667" s="138">
        <v>60.549999237060547</v>
      </c>
      <c r="Q1667" s="138">
        <v>25.559999465942383</v>
      </c>
      <c r="R1667" s="78"/>
      <c r="S1667" s="78"/>
      <c r="T1667" s="78">
        <v>129</v>
      </c>
      <c r="V1667" s="138">
        <v>186.33000183105469</v>
      </c>
      <c r="W1667" s="138">
        <v>123.91000366210938</v>
      </c>
      <c r="X1667" s="138"/>
      <c r="Y1667" s="138">
        <v>121</v>
      </c>
      <c r="Z1667" s="78">
        <v>77.400001525878906</v>
      </c>
      <c r="AD1667" s="138">
        <v>115</v>
      </c>
      <c r="AE1667" s="15">
        <v>109</v>
      </c>
      <c r="AF1667" s="138">
        <v>150</v>
      </c>
      <c r="AP1667" s="15">
        <v>200</v>
      </c>
      <c r="AR1667" s="15">
        <v>200</v>
      </c>
      <c r="AT1667" s="15">
        <v>200</v>
      </c>
      <c r="AV1667" s="15">
        <v>155</v>
      </c>
      <c r="AW1667" s="138">
        <v>170</v>
      </c>
      <c r="AX1667" s="15">
        <v>190</v>
      </c>
      <c r="AY1667" s="138">
        <v>190</v>
      </c>
      <c r="AZ1667" s="138">
        <v>216.66999816894531</v>
      </c>
      <c r="BA1667" s="138">
        <v>223.33000183105469</v>
      </c>
      <c r="BB1667" s="138">
        <v>225</v>
      </c>
      <c r="BD1667" s="138"/>
      <c r="BE1667" s="138">
        <v>65</v>
      </c>
      <c r="BG1667" s="138"/>
      <c r="BH1667" s="138">
        <v>66.580001831054688</v>
      </c>
      <c r="BI1667" s="138"/>
      <c r="BJ1667" s="138"/>
      <c r="BK1667" s="138"/>
      <c r="BL1667" s="138">
        <v>47</v>
      </c>
      <c r="BM1667" s="138"/>
      <c r="BN1667" s="138"/>
      <c r="BO1667" s="138"/>
      <c r="BP1667" s="138"/>
      <c r="BQ1667" s="138">
        <v>64.199996948242188</v>
      </c>
      <c r="BR1667" s="138"/>
      <c r="BS1667" s="138">
        <v>124</v>
      </c>
      <c r="BT1667" s="138">
        <v>90</v>
      </c>
      <c r="BU1667" s="138"/>
      <c r="BW1667" s="138"/>
      <c r="BX1667" s="138">
        <v>81.230003356933594</v>
      </c>
      <c r="BY1667" s="138"/>
      <c r="BZ1667" s="138"/>
      <c r="CD1667" s="78">
        <v>49</v>
      </c>
      <c r="CH1667" s="138"/>
      <c r="CI1667" s="140"/>
      <c r="CJ1667" s="138"/>
      <c r="CK1667" s="138">
        <v>53.840000152587891</v>
      </c>
      <c r="CL1667" s="138"/>
      <c r="CM1667" s="138"/>
      <c r="CP1667" s="138"/>
    </row>
    <row r="1668" spans="1:94">
      <c r="A1668" s="80">
        <v>45227</v>
      </c>
      <c r="B1668" s="78">
        <v>146.74000549316406</v>
      </c>
      <c r="C1668" s="16">
        <v>140.58000183105469</v>
      </c>
      <c r="I1668" s="78">
        <v>111.69000244140625</v>
      </c>
      <c r="K1668" s="78">
        <v>113.58999633789063</v>
      </c>
      <c r="M1668" s="78">
        <v>136</v>
      </c>
      <c r="N1668" s="138">
        <v>172.85000610351563</v>
      </c>
      <c r="O1668" s="138">
        <v>256.67001342773438</v>
      </c>
      <c r="P1668" s="138">
        <v>61.669998168945313</v>
      </c>
      <c r="Q1668" s="138">
        <v>27.909999847412109</v>
      </c>
      <c r="R1668" s="78">
        <v>19</v>
      </c>
      <c r="S1668" s="78">
        <v>51.75</v>
      </c>
      <c r="T1668" s="78">
        <v>132</v>
      </c>
      <c r="V1668" s="138">
        <v>186.33000183105469</v>
      </c>
      <c r="W1668" s="138">
        <v>126</v>
      </c>
      <c r="X1668" s="138"/>
      <c r="Y1668" s="138">
        <v>121</v>
      </c>
      <c r="Z1668" s="78">
        <v>81</v>
      </c>
      <c r="AD1668" s="138">
        <v>108</v>
      </c>
      <c r="AF1668" s="138">
        <v>150.63999938964844</v>
      </c>
      <c r="AP1668" s="15">
        <v>195</v>
      </c>
      <c r="AR1668" s="15">
        <v>195</v>
      </c>
      <c r="AV1668" s="15">
        <v>155</v>
      </c>
      <c r="AW1668" s="138">
        <v>170</v>
      </c>
      <c r="AX1668" s="15">
        <v>190</v>
      </c>
      <c r="AY1668" s="138">
        <v>198.57000732421875</v>
      </c>
      <c r="AZ1668" s="138">
        <v>200</v>
      </c>
      <c r="BA1668" s="138">
        <v>220</v>
      </c>
      <c r="BB1668" s="138">
        <v>225</v>
      </c>
      <c r="BD1668" s="138">
        <v>170.97000122070313</v>
      </c>
      <c r="BE1668" s="138">
        <v>72</v>
      </c>
      <c r="BG1668" s="138">
        <v>68.330001831054688</v>
      </c>
      <c r="BH1668" s="138">
        <v>67.910003662109375</v>
      </c>
      <c r="BI1668" s="138">
        <v>79</v>
      </c>
      <c r="BJ1668" s="138"/>
      <c r="BK1668" s="138"/>
      <c r="BL1668" s="138"/>
      <c r="BM1668" s="138"/>
      <c r="BN1668" s="138"/>
      <c r="BO1668" s="138"/>
      <c r="BP1668" s="138">
        <v>108</v>
      </c>
      <c r="BQ1668" s="138">
        <v>65.330001831054688</v>
      </c>
      <c r="BR1668" s="138"/>
      <c r="BS1668" s="138">
        <v>124</v>
      </c>
      <c r="BT1668" s="138">
        <v>98.449996948242188</v>
      </c>
      <c r="BU1668" s="138"/>
      <c r="BW1668" s="138">
        <v>73</v>
      </c>
      <c r="BX1668" s="138">
        <v>89.360000610351563</v>
      </c>
      <c r="BY1668" s="138">
        <v>231</v>
      </c>
      <c r="BZ1668" s="138">
        <v>96.620002746582031</v>
      </c>
      <c r="CD1668" s="78">
        <v>58</v>
      </c>
      <c r="CH1668" s="138">
        <v>71</v>
      </c>
      <c r="CI1668" s="140"/>
      <c r="CJ1668" s="138">
        <v>49.090000152587891</v>
      </c>
      <c r="CK1668" s="138">
        <v>57.560001373291016</v>
      </c>
      <c r="CL1668" s="138">
        <v>97</v>
      </c>
      <c r="CM1668" s="138"/>
      <c r="CP1668" s="138"/>
    </row>
    <row r="1669" spans="1:94">
      <c r="A1669" s="80">
        <v>45234</v>
      </c>
      <c r="B1669" s="78">
        <v>146.97000122070313</v>
      </c>
      <c r="C1669" s="16">
        <v>140.74000549316406</v>
      </c>
      <c r="I1669" s="78">
        <v>105.51000213623047</v>
      </c>
      <c r="K1669" s="78">
        <v>102.47000122070313</v>
      </c>
      <c r="M1669" s="78">
        <v>136</v>
      </c>
      <c r="N1669" s="138">
        <v>170.71000671386719</v>
      </c>
      <c r="O1669" s="138">
        <v>260</v>
      </c>
      <c r="P1669" s="138">
        <v>63</v>
      </c>
      <c r="Q1669" s="138">
        <v>31.440000534057617</v>
      </c>
      <c r="R1669" s="78">
        <v>17</v>
      </c>
      <c r="S1669" s="78">
        <v>59.5</v>
      </c>
      <c r="T1669" s="78"/>
      <c r="V1669" s="138">
        <v>186.60000610351563</v>
      </c>
      <c r="W1669" s="138">
        <v>127</v>
      </c>
      <c r="X1669" s="138"/>
      <c r="Y1669" s="138">
        <v>123</v>
      </c>
      <c r="Z1669" s="78">
        <v>84.569999694824219</v>
      </c>
      <c r="AD1669" s="138">
        <v>103</v>
      </c>
      <c r="AF1669" s="138"/>
      <c r="AV1669" s="15">
        <v>155</v>
      </c>
      <c r="AW1669" s="138">
        <v>170</v>
      </c>
      <c r="AX1669" s="15">
        <v>190</v>
      </c>
      <c r="AY1669" s="138">
        <v>190</v>
      </c>
      <c r="AZ1669" s="138">
        <v>200</v>
      </c>
      <c r="BA1669" s="138">
        <v>220</v>
      </c>
      <c r="BB1669" s="138">
        <v>225</v>
      </c>
      <c r="BD1669" s="138">
        <v>185</v>
      </c>
      <c r="BE1669" s="138"/>
      <c r="BG1669" s="138"/>
      <c r="BH1669" s="138">
        <v>67.629997253417969</v>
      </c>
      <c r="BI1669" s="138">
        <v>69</v>
      </c>
      <c r="BJ1669" s="138"/>
      <c r="BK1669" s="138"/>
      <c r="BL1669" s="138"/>
      <c r="BM1669" s="138"/>
      <c r="BN1669" s="138"/>
      <c r="BO1669" s="138"/>
      <c r="BP1669" s="138"/>
      <c r="BQ1669" s="138">
        <v>64.639999389648438</v>
      </c>
      <c r="BR1669" s="138"/>
      <c r="BS1669" s="138">
        <v>118.90000152587891</v>
      </c>
      <c r="BT1669" s="138">
        <v>108.86000061035156</v>
      </c>
      <c r="BU1669" s="138"/>
      <c r="BW1669" s="138"/>
      <c r="BX1669" s="138">
        <v>88.75</v>
      </c>
      <c r="BY1669" s="138"/>
      <c r="BZ1669" s="138">
        <v>109</v>
      </c>
      <c r="CC1669" s="15">
        <v>62</v>
      </c>
      <c r="CD1669" s="78"/>
      <c r="CH1669" s="138">
        <v>76</v>
      </c>
      <c r="CI1669" s="140"/>
      <c r="CJ1669" s="138">
        <v>39</v>
      </c>
      <c r="CK1669" s="138">
        <v>62.130001068115234</v>
      </c>
      <c r="CL1669" s="138">
        <v>96.199996948242188</v>
      </c>
      <c r="CM1669" s="138">
        <v>65</v>
      </c>
      <c r="CP1669" s="138">
        <v>106</v>
      </c>
    </row>
    <row r="1670" spans="1:94">
      <c r="A1670" s="80">
        <v>45241</v>
      </c>
      <c r="B1670" s="78">
        <v>147.41000366210938</v>
      </c>
      <c r="C1670" s="16">
        <v>141.94000244140625</v>
      </c>
      <c r="I1670" s="78">
        <v>96</v>
      </c>
      <c r="K1670" s="78">
        <v>87.839996337890625</v>
      </c>
      <c r="M1670" s="78">
        <v>130.16999816894531</v>
      </c>
      <c r="N1670" s="138">
        <v>173.21000671386719</v>
      </c>
      <c r="O1670" s="138">
        <v>258.32998657226563</v>
      </c>
      <c r="P1670" s="138">
        <v>62</v>
      </c>
      <c r="Q1670" s="138">
        <v>30.840000152587891</v>
      </c>
      <c r="R1670" s="78"/>
      <c r="S1670" s="78">
        <v>57</v>
      </c>
      <c r="T1670" s="78"/>
      <c r="V1670" s="138">
        <v>186.33000183105469</v>
      </c>
      <c r="W1670" s="138">
        <v>127</v>
      </c>
      <c r="X1670" s="138"/>
      <c r="Y1670" s="138">
        <v>125</v>
      </c>
      <c r="Z1670" s="78"/>
      <c r="AD1670" s="138">
        <v>101</v>
      </c>
      <c r="AE1670" s="15">
        <v>119</v>
      </c>
      <c r="AF1670" s="138">
        <v>155</v>
      </c>
      <c r="AW1670" s="138">
        <v>170</v>
      </c>
      <c r="AY1670" s="138">
        <v>190</v>
      </c>
      <c r="AZ1670" s="138">
        <v>206</v>
      </c>
      <c r="BA1670" s="138">
        <v>220</v>
      </c>
      <c r="BB1670" s="138"/>
      <c r="BD1670" s="138"/>
      <c r="BE1670" s="138"/>
      <c r="BG1670" s="138"/>
      <c r="BH1670" s="138">
        <v>67</v>
      </c>
      <c r="BI1670" s="138">
        <v>83</v>
      </c>
      <c r="BJ1670" s="138">
        <v>107</v>
      </c>
      <c r="BK1670" s="138"/>
      <c r="BL1670" s="138">
        <v>43</v>
      </c>
      <c r="BM1670" s="138"/>
      <c r="BN1670" s="138"/>
      <c r="BO1670" s="138"/>
      <c r="BP1670" s="138"/>
      <c r="BQ1670" s="138">
        <v>65.230003356933594</v>
      </c>
      <c r="BR1670" s="138">
        <v>194</v>
      </c>
      <c r="BS1670" s="138">
        <v>124</v>
      </c>
      <c r="BT1670" s="138">
        <v>107.25</v>
      </c>
      <c r="BU1670" s="138"/>
      <c r="BW1670" s="138"/>
      <c r="BX1670" s="138">
        <v>89.220001220703125</v>
      </c>
      <c r="BY1670" s="138"/>
      <c r="BZ1670" s="138">
        <v>102.73999786376953</v>
      </c>
      <c r="CD1670" s="78"/>
      <c r="CH1670" s="138">
        <v>67</v>
      </c>
      <c r="CI1670" s="140">
        <v>83</v>
      </c>
      <c r="CJ1670" s="138"/>
      <c r="CK1670" s="138">
        <v>67.550003051757813</v>
      </c>
      <c r="CL1670" s="138"/>
      <c r="CM1670" s="138">
        <v>66</v>
      </c>
      <c r="CP1670" s="138"/>
    </row>
    <row r="1671" spans="1:94">
      <c r="A1671" s="80">
        <v>45248</v>
      </c>
      <c r="B1671" s="78">
        <v>142.71000671386719</v>
      </c>
      <c r="C1671" s="16">
        <v>139.33999633789063</v>
      </c>
      <c r="I1671" s="78">
        <v>105.94000244140625</v>
      </c>
      <c r="K1671" s="78">
        <v>105.79000091552734</v>
      </c>
      <c r="M1671" s="78">
        <v>136</v>
      </c>
      <c r="N1671" s="138">
        <v>174.94000244140625</v>
      </c>
      <c r="O1671" s="138">
        <v>258.32998657226563</v>
      </c>
      <c r="P1671" s="138">
        <v>63.599998474121094</v>
      </c>
      <c r="Q1671" s="138">
        <v>31.280000686645508</v>
      </c>
      <c r="R1671" s="78"/>
      <c r="S1671" s="78">
        <v>59</v>
      </c>
      <c r="T1671" s="78"/>
      <c r="V1671" s="138">
        <v>186.33000183105469</v>
      </c>
      <c r="W1671" s="138">
        <v>127</v>
      </c>
      <c r="X1671" s="138"/>
      <c r="Y1671" s="138">
        <v>127</v>
      </c>
      <c r="Z1671" s="78">
        <v>86.330001831054688</v>
      </c>
      <c r="AD1671" s="138">
        <v>101</v>
      </c>
      <c r="AF1671" s="138">
        <v>130</v>
      </c>
      <c r="AW1671" s="138"/>
      <c r="AX1671" s="15">
        <v>190</v>
      </c>
      <c r="AY1671" s="138">
        <v>190</v>
      </c>
      <c r="AZ1671" s="138">
        <v>200</v>
      </c>
      <c r="BA1671" s="138">
        <v>220</v>
      </c>
      <c r="BB1671" s="138"/>
      <c r="BD1671" s="138">
        <v>185</v>
      </c>
      <c r="BE1671" s="138"/>
      <c r="BG1671" s="138">
        <v>68</v>
      </c>
      <c r="BH1671" s="138">
        <v>67.75</v>
      </c>
      <c r="BI1671" s="138">
        <v>83</v>
      </c>
      <c r="BJ1671" s="138">
        <v>95</v>
      </c>
      <c r="BK1671" s="138"/>
      <c r="BL1671" s="138"/>
      <c r="BM1671" s="138">
        <v>40</v>
      </c>
      <c r="BN1671" s="138"/>
      <c r="BO1671" s="138"/>
      <c r="BP1671" s="138"/>
      <c r="BQ1671" s="138">
        <v>63.979999542236328</v>
      </c>
      <c r="BR1671" s="138"/>
      <c r="BS1671" s="138">
        <v>124</v>
      </c>
      <c r="BT1671" s="138">
        <v>106.44999694824219</v>
      </c>
      <c r="BU1671" s="138"/>
      <c r="BW1671" s="138">
        <v>73</v>
      </c>
      <c r="BX1671" s="138">
        <v>90.739997863769531</v>
      </c>
      <c r="BY1671" s="138"/>
      <c r="BZ1671" s="138">
        <v>108.69999694824219</v>
      </c>
      <c r="CC1671" s="15">
        <v>62.5</v>
      </c>
      <c r="CD1671" s="78"/>
      <c r="CH1671" s="138">
        <v>70.160003662109375</v>
      </c>
      <c r="CI1671" s="140"/>
      <c r="CJ1671" s="138"/>
      <c r="CK1671" s="138">
        <v>66.040000915527344</v>
      </c>
      <c r="CL1671" s="138"/>
      <c r="CM1671" s="138"/>
      <c r="CO1671" s="15">
        <v>105</v>
      </c>
      <c r="CP1671" s="138">
        <v>108</v>
      </c>
    </row>
    <row r="1672" spans="1:94">
      <c r="A1672" s="80">
        <v>45255</v>
      </c>
      <c r="B1672" s="78"/>
      <c r="I1672" s="78">
        <v>92</v>
      </c>
      <c r="K1672" s="78">
        <v>92</v>
      </c>
      <c r="M1672" s="78">
        <v>136</v>
      </c>
      <c r="N1672" s="138"/>
      <c r="O1672" s="138">
        <v>260</v>
      </c>
      <c r="P1672" s="138">
        <v>62</v>
      </c>
      <c r="Q1672" s="138">
        <v>31.200000762939453</v>
      </c>
      <c r="R1672" s="78"/>
      <c r="S1672" s="78"/>
      <c r="T1672" s="78">
        <v>130.14999389648438</v>
      </c>
      <c r="V1672" s="138"/>
      <c r="W1672" s="138">
        <v>127</v>
      </c>
      <c r="X1672" s="138"/>
      <c r="Y1672" s="138">
        <v>129</v>
      </c>
      <c r="Z1672" s="78">
        <v>91</v>
      </c>
      <c r="AD1672" s="138">
        <v>101</v>
      </c>
      <c r="AE1672" s="15">
        <v>120</v>
      </c>
      <c r="AF1672" s="138"/>
      <c r="AJ1672" s="15">
        <v>145</v>
      </c>
      <c r="AW1672" s="138"/>
      <c r="AY1672" s="138"/>
      <c r="AZ1672" s="138"/>
      <c r="BA1672" s="138"/>
      <c r="BB1672" s="138"/>
      <c r="BD1672" s="138"/>
      <c r="BE1672" s="138"/>
      <c r="BG1672" s="138">
        <v>68</v>
      </c>
      <c r="BH1672" s="138">
        <v>70.050003051757813</v>
      </c>
      <c r="BI1672" s="138">
        <v>82.449996948242188</v>
      </c>
      <c r="BJ1672" s="138"/>
      <c r="BK1672" s="138"/>
      <c r="BL1672" s="138"/>
      <c r="BM1672" s="138"/>
      <c r="BN1672" s="138"/>
      <c r="BO1672" s="138"/>
      <c r="BP1672" s="138"/>
      <c r="BQ1672" s="138">
        <v>64</v>
      </c>
      <c r="BR1672" s="138"/>
      <c r="BS1672" s="138">
        <v>124</v>
      </c>
      <c r="BT1672" s="138"/>
      <c r="BU1672" s="138"/>
      <c r="BW1672" s="138">
        <v>73</v>
      </c>
      <c r="BX1672" s="138">
        <v>93.879997253417969</v>
      </c>
      <c r="BY1672" s="138"/>
      <c r="BZ1672" s="138"/>
      <c r="CD1672" s="78"/>
      <c r="CH1672" s="138">
        <v>72.720001220703125</v>
      </c>
      <c r="CI1672" s="140"/>
      <c r="CJ1672" s="138"/>
      <c r="CK1672" s="138">
        <v>64</v>
      </c>
      <c r="CL1672" s="138"/>
      <c r="CM1672" s="138"/>
      <c r="CP1672" s="138">
        <v>109.59999847412109</v>
      </c>
    </row>
    <row r="1673" spans="1:94">
      <c r="A1673" s="80">
        <v>45262</v>
      </c>
      <c r="B1673" s="78"/>
      <c r="I1673" s="78">
        <v>92.5</v>
      </c>
      <c r="K1673" s="78">
        <v>97</v>
      </c>
      <c r="M1673" s="78">
        <v>136</v>
      </c>
      <c r="N1673" s="138"/>
      <c r="O1673" s="138">
        <v>258.239990234375</v>
      </c>
      <c r="P1673" s="138">
        <v>61.880001068115234</v>
      </c>
      <c r="Q1673" s="138">
        <v>32.639999389648438</v>
      </c>
      <c r="R1673" s="78">
        <v>17.329999923706055</v>
      </c>
      <c r="S1673" s="78">
        <v>57</v>
      </c>
      <c r="T1673" s="78">
        <v>129</v>
      </c>
      <c r="V1673" s="138">
        <v>186.83000183105469</v>
      </c>
      <c r="W1673" s="138">
        <v>126.33000183105469</v>
      </c>
      <c r="X1673" s="138"/>
      <c r="Y1673" s="138">
        <v>129</v>
      </c>
      <c r="Z1673" s="78">
        <v>88</v>
      </c>
      <c r="AD1673" s="138">
        <v>101</v>
      </c>
      <c r="AE1673" s="15">
        <v>120</v>
      </c>
      <c r="AF1673" s="138"/>
      <c r="AW1673" s="138"/>
      <c r="AY1673" s="138"/>
      <c r="AZ1673" s="138"/>
      <c r="BA1673" s="138"/>
      <c r="BB1673" s="138"/>
      <c r="BD1673" s="138">
        <v>190</v>
      </c>
      <c r="BE1673" s="138"/>
      <c r="BG1673" s="138">
        <v>68</v>
      </c>
      <c r="BH1673" s="138">
        <v>69.080001831054688</v>
      </c>
      <c r="BI1673" s="138">
        <v>83</v>
      </c>
      <c r="BJ1673" s="138"/>
      <c r="BK1673" s="138"/>
      <c r="BL1673" s="138">
        <v>45</v>
      </c>
      <c r="BM1673" s="138">
        <v>34</v>
      </c>
      <c r="BN1673" s="138"/>
      <c r="BO1673" s="138"/>
      <c r="BP1673" s="138">
        <v>97</v>
      </c>
      <c r="BQ1673" s="138">
        <v>65.5</v>
      </c>
      <c r="BR1673" s="138"/>
      <c r="BS1673" s="138">
        <v>124</v>
      </c>
      <c r="BT1673" s="138">
        <v>107</v>
      </c>
      <c r="BU1673" s="138"/>
      <c r="BW1673" s="138">
        <v>73</v>
      </c>
      <c r="BX1673" s="138">
        <v>92.120002746582031</v>
      </c>
      <c r="BY1673" s="138"/>
      <c r="BZ1673" s="138">
        <v>104.66999816894531</v>
      </c>
      <c r="CC1673" s="15">
        <v>63</v>
      </c>
      <c r="CD1673" s="78"/>
      <c r="CH1673" s="138">
        <v>75.290000915527344</v>
      </c>
      <c r="CI1673" s="140"/>
      <c r="CJ1673" s="138">
        <v>40</v>
      </c>
      <c r="CK1673" s="138">
        <v>66.430000305175781</v>
      </c>
      <c r="CL1673" s="138"/>
      <c r="CM1673" s="138"/>
      <c r="CP1673" s="138">
        <v>110.80000305175781</v>
      </c>
    </row>
    <row r="1674" spans="1:94">
      <c r="A1674" s="80">
        <v>45269</v>
      </c>
      <c r="B1674" s="78">
        <v>146.61000061035156</v>
      </c>
      <c r="C1674" s="78">
        <v>147.03999328613281</v>
      </c>
      <c r="I1674" s="78">
        <v>96.669998168945313</v>
      </c>
      <c r="K1674" s="78">
        <v>96</v>
      </c>
      <c r="M1674" s="78">
        <v>136</v>
      </c>
      <c r="N1674" s="138">
        <v>262.82998657226563</v>
      </c>
      <c r="O1674" s="138">
        <v>258.75</v>
      </c>
      <c r="P1674" s="138">
        <v>59.200000762939453</v>
      </c>
      <c r="Q1674" s="138">
        <v>34.459999084472656</v>
      </c>
      <c r="R1674" s="78">
        <v>22.5</v>
      </c>
      <c r="S1674" s="78"/>
      <c r="T1674" s="78"/>
      <c r="V1674" s="138">
        <v>187.33000183105469</v>
      </c>
      <c r="W1674" s="138">
        <v>127</v>
      </c>
      <c r="X1674" s="138"/>
      <c r="Y1674" s="138"/>
      <c r="Z1674" s="78">
        <v>86</v>
      </c>
      <c r="AD1674" s="138">
        <v>101</v>
      </c>
      <c r="AE1674" s="138">
        <v>95</v>
      </c>
      <c r="AF1674" s="138">
        <v>116</v>
      </c>
      <c r="AK1674" s="138">
        <v>184</v>
      </c>
      <c r="AL1674" s="138">
        <v>189</v>
      </c>
      <c r="AW1674" s="138"/>
      <c r="AY1674" s="138">
        <v>200</v>
      </c>
      <c r="AZ1674" s="138"/>
      <c r="BA1674" s="138">
        <v>230</v>
      </c>
      <c r="BB1674" s="138"/>
      <c r="BD1674" s="138">
        <v>197.66999816894531</v>
      </c>
      <c r="BE1674" s="138"/>
      <c r="BG1674" s="138"/>
      <c r="BH1674" s="138">
        <v>68.510002136230469</v>
      </c>
      <c r="BI1674" s="138"/>
      <c r="BJ1674" s="138">
        <v>95</v>
      </c>
      <c r="BK1674" s="138">
        <v>49</v>
      </c>
      <c r="BL1674" s="138">
        <v>40</v>
      </c>
      <c r="BM1674" s="138"/>
      <c r="BN1674" s="138"/>
      <c r="BO1674" s="138"/>
      <c r="BP1674" s="138">
        <v>97</v>
      </c>
      <c r="BQ1674" s="138">
        <v>64.980003356933594</v>
      </c>
      <c r="BR1674" s="138"/>
      <c r="BS1674" s="138">
        <v>129</v>
      </c>
      <c r="BT1674" s="138">
        <v>107</v>
      </c>
      <c r="BU1674" s="138"/>
      <c r="BW1674" s="138"/>
      <c r="BX1674" s="138">
        <v>91.860000610351563</v>
      </c>
      <c r="BY1674" s="138"/>
      <c r="BZ1674" s="138">
        <v>119</v>
      </c>
      <c r="CD1674" s="78"/>
      <c r="CH1674" s="138">
        <v>76</v>
      </c>
      <c r="CI1674" s="138">
        <v>83</v>
      </c>
      <c r="CJ1674" s="138">
        <v>46</v>
      </c>
      <c r="CK1674" s="138">
        <v>65.830001831054688</v>
      </c>
      <c r="CL1674" s="138">
        <v>89.010002136230469</v>
      </c>
      <c r="CM1674" s="138"/>
      <c r="CP1674" s="138"/>
    </row>
    <row r="1675" spans="1:94">
      <c r="A1675" s="80">
        <v>45276</v>
      </c>
      <c r="B1675" s="78">
        <v>147.5</v>
      </c>
      <c r="C1675" s="78">
        <v>148.6300048828125</v>
      </c>
      <c r="I1675" s="78">
        <v>80.239997863769531</v>
      </c>
      <c r="K1675" s="78">
        <v>80.040000915527344</v>
      </c>
      <c r="M1675" s="78">
        <v>136</v>
      </c>
      <c r="N1675" s="138">
        <v>229.75999450683594</v>
      </c>
      <c r="O1675" s="138">
        <v>260</v>
      </c>
      <c r="P1675" s="138">
        <v>61</v>
      </c>
      <c r="Q1675" s="138">
        <v>33.419998168945313</v>
      </c>
      <c r="R1675" s="78">
        <v>12</v>
      </c>
      <c r="S1675" s="78">
        <v>57.669998168945313</v>
      </c>
      <c r="T1675" s="78">
        <v>129</v>
      </c>
      <c r="V1675" s="138">
        <v>187.55999755859375</v>
      </c>
      <c r="W1675" s="138">
        <v>129.52000427246094</v>
      </c>
      <c r="X1675" s="138"/>
      <c r="Y1675" s="138">
        <v>129</v>
      </c>
      <c r="Z1675" s="78">
        <v>84</v>
      </c>
      <c r="AD1675" s="138">
        <v>101</v>
      </c>
      <c r="AF1675" s="138">
        <v>115</v>
      </c>
      <c r="AP1675" s="138">
        <v>195</v>
      </c>
      <c r="AW1675" s="138"/>
      <c r="AY1675" s="138"/>
      <c r="AZ1675" s="138"/>
      <c r="BA1675" s="138"/>
      <c r="BB1675" s="138"/>
      <c r="BD1675" s="138">
        <v>194</v>
      </c>
      <c r="BE1675" s="138"/>
      <c r="BG1675" s="138"/>
      <c r="BH1675" s="138">
        <v>68.180000305175781</v>
      </c>
      <c r="BI1675" s="138">
        <v>83</v>
      </c>
      <c r="BJ1675" s="138"/>
      <c r="BK1675" s="138"/>
      <c r="BL1675" s="138"/>
      <c r="BM1675" s="138"/>
      <c r="BN1675" s="138"/>
      <c r="BO1675" s="138"/>
      <c r="BP1675" s="138"/>
      <c r="BQ1675" s="138">
        <v>64</v>
      </c>
      <c r="BR1675" s="138"/>
      <c r="BS1675" s="138">
        <v>127.73000335693359</v>
      </c>
      <c r="BT1675" s="138">
        <v>107</v>
      </c>
      <c r="BU1675" s="138"/>
      <c r="BW1675" s="138">
        <v>73</v>
      </c>
      <c r="BX1675" s="138">
        <v>94.699996948242188</v>
      </c>
      <c r="BY1675" s="138"/>
      <c r="BZ1675" s="138">
        <v>110</v>
      </c>
      <c r="CD1675" s="78"/>
      <c r="CH1675" s="138">
        <v>70</v>
      </c>
      <c r="CI1675" s="138"/>
      <c r="CJ1675" s="138"/>
      <c r="CK1675" s="138">
        <v>65.760002136230469</v>
      </c>
      <c r="CL1675" s="138"/>
      <c r="CM1675" s="138"/>
      <c r="CP1675" s="138"/>
    </row>
    <row r="1676" spans="1:94">
      <c r="A1676" s="80">
        <v>45283</v>
      </c>
      <c r="B1676" s="78">
        <v>143</v>
      </c>
      <c r="C1676" s="78">
        <v>143</v>
      </c>
      <c r="H1676" s="78">
        <v>60</v>
      </c>
      <c r="I1676" s="78">
        <v>86.5</v>
      </c>
      <c r="K1676" s="78">
        <v>87.5</v>
      </c>
      <c r="M1676" s="78">
        <v>136</v>
      </c>
      <c r="N1676" s="138">
        <v>264</v>
      </c>
      <c r="O1676" s="138">
        <v>260</v>
      </c>
      <c r="P1676" s="138">
        <v>53.5</v>
      </c>
      <c r="Q1676" s="138">
        <v>34.639999389648438</v>
      </c>
      <c r="R1676" s="78"/>
      <c r="S1676" s="78"/>
      <c r="T1676" s="78"/>
      <c r="V1676" s="138">
        <v>187.33000183105469</v>
      </c>
      <c r="W1676" s="138"/>
      <c r="X1676" s="138"/>
      <c r="Y1676" s="138">
        <v>130</v>
      </c>
      <c r="Z1676" s="78"/>
      <c r="AD1676" s="138">
        <v>101</v>
      </c>
      <c r="AF1676" s="138">
        <v>105</v>
      </c>
      <c r="AW1676" s="138">
        <v>190</v>
      </c>
      <c r="AX1676" s="138">
        <v>187.33000183105469</v>
      </c>
      <c r="AY1676" s="138">
        <v>187.33000183105469</v>
      </c>
      <c r="AZ1676" s="138"/>
      <c r="BA1676" s="138">
        <v>225</v>
      </c>
      <c r="BB1676" s="138"/>
      <c r="BD1676" s="138">
        <v>260</v>
      </c>
      <c r="BE1676" s="138"/>
      <c r="BG1676" s="138"/>
      <c r="BH1676" s="138">
        <v>60.330001831054688</v>
      </c>
      <c r="BI1676" s="138">
        <v>83</v>
      </c>
      <c r="BJ1676" s="138"/>
      <c r="BK1676" s="138"/>
      <c r="BL1676" s="138"/>
      <c r="BM1676" s="138">
        <v>40</v>
      </c>
      <c r="BN1676" s="138"/>
      <c r="BO1676" s="138"/>
      <c r="BP1676" s="138"/>
      <c r="BQ1676" s="138">
        <v>64</v>
      </c>
      <c r="BR1676" s="138"/>
      <c r="BS1676" s="138">
        <v>124.08999633789063</v>
      </c>
      <c r="BT1676" s="138">
        <v>116.26000213623047</v>
      </c>
      <c r="BU1676" s="138"/>
      <c r="BW1676" s="138">
        <v>83.379997253417969</v>
      </c>
      <c r="BX1676" s="138">
        <v>98</v>
      </c>
      <c r="BY1676" s="138">
        <v>269</v>
      </c>
      <c r="BZ1676" s="138">
        <v>112</v>
      </c>
      <c r="CD1676" s="78"/>
      <c r="CH1676" s="138">
        <v>73.830001831054688</v>
      </c>
      <c r="CI1676" s="138"/>
      <c r="CJ1676" s="138">
        <v>46</v>
      </c>
      <c r="CK1676" s="138">
        <v>66.330001831054688</v>
      </c>
      <c r="CL1676" s="138">
        <v>90.129997253417969</v>
      </c>
      <c r="CM1676" s="138">
        <v>66</v>
      </c>
      <c r="CP1676" s="138">
        <v>119.5</v>
      </c>
    </row>
    <row r="1677" spans="1:94">
      <c r="A1677" s="80">
        <v>45290</v>
      </c>
      <c r="I1677" s="78">
        <v>86.5</v>
      </c>
      <c r="K1677" s="78">
        <v>87.5</v>
      </c>
      <c r="M1677" s="78">
        <v>136</v>
      </c>
      <c r="N1677" s="138">
        <v>264</v>
      </c>
      <c r="O1677" s="138">
        <v>260</v>
      </c>
      <c r="P1677" s="138">
        <v>63</v>
      </c>
      <c r="Q1677" s="138">
        <v>34.619998931884766</v>
      </c>
      <c r="V1677" s="138">
        <v>187.33000183105469</v>
      </c>
      <c r="AD1677" s="138">
        <v>101</v>
      </c>
      <c r="BH1677" s="138">
        <v>65.550003051757813</v>
      </c>
      <c r="BM1677" s="138">
        <v>42</v>
      </c>
      <c r="BQ1677" s="138">
        <v>64</v>
      </c>
      <c r="BS1677" s="138">
        <v>124</v>
      </c>
      <c r="BT1677" s="138">
        <v>115</v>
      </c>
      <c r="BX1677" s="138">
        <v>92.620002746582031</v>
      </c>
      <c r="BY1677" s="138">
        <v>259</v>
      </c>
      <c r="BZ1677" s="138">
        <v>112</v>
      </c>
      <c r="CI1677" s="138"/>
      <c r="CK1677" s="138">
        <v>62.419998168945313</v>
      </c>
    </row>
    <row r="1678" spans="1:94">
      <c r="A1678" s="80">
        <v>45297</v>
      </c>
      <c r="I1678" s="78">
        <v>86.5</v>
      </c>
      <c r="K1678" s="78">
        <v>87.5</v>
      </c>
      <c r="O1678" s="138">
        <v>265</v>
      </c>
      <c r="Q1678" s="138">
        <v>40</v>
      </c>
      <c r="V1678" s="138">
        <v>200</v>
      </c>
      <c r="Y1678" s="138">
        <v>130</v>
      </c>
      <c r="BH1678" s="138">
        <v>78</v>
      </c>
      <c r="BQ1678" s="138">
        <v>68</v>
      </c>
      <c r="BX1678" s="138">
        <v>96.330001831054688</v>
      </c>
      <c r="BZ1678" s="138">
        <v>120.66999816894531</v>
      </c>
      <c r="CH1678" s="138">
        <v>79.150001525878906</v>
      </c>
      <c r="CI1678" s="138"/>
      <c r="CJ1678" s="138">
        <v>46</v>
      </c>
      <c r="CK1678" s="138">
        <v>64.779998779296875</v>
      </c>
      <c r="CL1678" s="138">
        <v>92</v>
      </c>
    </row>
    <row r="1679" spans="1:94">
      <c r="A1679" s="80">
        <v>45304</v>
      </c>
      <c r="B1679" s="78"/>
      <c r="C1679" s="78"/>
      <c r="H1679" s="78"/>
      <c r="I1679" s="78">
        <v>82</v>
      </c>
      <c r="K1679" s="78">
        <v>90</v>
      </c>
      <c r="M1679" s="78"/>
      <c r="N1679" s="138"/>
      <c r="O1679" s="138">
        <v>258.32998657226563</v>
      </c>
      <c r="P1679" s="138">
        <v>61</v>
      </c>
      <c r="Q1679" s="138">
        <v>36.130001068115234</v>
      </c>
      <c r="R1679" s="78"/>
      <c r="S1679" s="78">
        <v>58</v>
      </c>
      <c r="T1679" s="78"/>
      <c r="V1679" s="138">
        <v>190.33000183105469</v>
      </c>
      <c r="W1679" s="138">
        <v>134</v>
      </c>
      <c r="X1679" s="138"/>
      <c r="Y1679" s="138"/>
      <c r="Z1679" s="78"/>
      <c r="AD1679" s="138"/>
      <c r="AE1679" s="15">
        <v>105</v>
      </c>
      <c r="AF1679" s="138">
        <v>115</v>
      </c>
      <c r="AW1679" s="138">
        <v>170</v>
      </c>
      <c r="AX1679" s="138">
        <v>190</v>
      </c>
      <c r="AY1679" s="138">
        <v>190</v>
      </c>
      <c r="AZ1679" s="138">
        <v>200</v>
      </c>
      <c r="BA1679" s="138">
        <v>220</v>
      </c>
      <c r="BB1679" s="138"/>
      <c r="BD1679" s="138">
        <v>205</v>
      </c>
      <c r="BE1679" s="138"/>
      <c r="BG1679" s="138"/>
      <c r="BH1679" s="138">
        <v>68.620002746582031</v>
      </c>
      <c r="BI1679" s="138"/>
      <c r="BJ1679" s="138"/>
      <c r="BK1679" s="138"/>
      <c r="BL1679" s="138"/>
      <c r="BM1679" s="138"/>
      <c r="BN1679" s="138"/>
      <c r="BO1679" s="138"/>
      <c r="BP1679" s="138"/>
      <c r="BQ1679" s="138">
        <v>68.110000610351563</v>
      </c>
      <c r="BR1679" s="138"/>
      <c r="BS1679" s="138">
        <v>124</v>
      </c>
      <c r="BT1679" s="138">
        <v>117</v>
      </c>
      <c r="BU1679" s="138"/>
      <c r="BW1679" s="138"/>
      <c r="BX1679" s="138">
        <v>98.050003051757813</v>
      </c>
      <c r="BY1679" s="138"/>
      <c r="BZ1679" s="138">
        <v>115</v>
      </c>
      <c r="CC1679" s="15">
        <v>64</v>
      </c>
      <c r="CD1679" s="78"/>
      <c r="CH1679" s="138">
        <v>83</v>
      </c>
      <c r="CI1679" s="138"/>
      <c r="CJ1679" s="138"/>
      <c r="CK1679" s="138">
        <v>65</v>
      </c>
      <c r="CL1679" s="138"/>
      <c r="CM1679" s="138">
        <v>80.790000915527344</v>
      </c>
      <c r="CP1679" s="138">
        <v>115</v>
      </c>
    </row>
    <row r="1680" spans="1:94">
      <c r="A1680" s="80">
        <v>45311</v>
      </c>
      <c r="B1680" s="78"/>
      <c r="C1680" s="78"/>
      <c r="H1680" s="78"/>
      <c r="I1680" s="78">
        <v>90.169998168945313</v>
      </c>
      <c r="K1680" s="78">
        <v>90.269996643066406</v>
      </c>
      <c r="M1680" s="78"/>
      <c r="N1680" s="138"/>
      <c r="O1680" s="138">
        <v>260</v>
      </c>
      <c r="P1680" s="138">
        <v>62</v>
      </c>
      <c r="Q1680" s="138">
        <v>38</v>
      </c>
      <c r="R1680" s="78"/>
      <c r="S1680" s="78"/>
      <c r="T1680" s="78"/>
      <c r="V1680" s="138">
        <v>200</v>
      </c>
      <c r="W1680" s="138">
        <v>137.72999572753906</v>
      </c>
      <c r="X1680" s="138"/>
      <c r="Y1680" s="138">
        <v>129</v>
      </c>
      <c r="Z1680" s="78"/>
      <c r="AD1680" s="138"/>
      <c r="AF1680" s="138">
        <v>105</v>
      </c>
      <c r="AR1680" s="138">
        <v>207</v>
      </c>
      <c r="AV1680" s="138">
        <v>155</v>
      </c>
      <c r="AW1680" s="138">
        <v>170</v>
      </c>
      <c r="AX1680" s="138">
        <v>190</v>
      </c>
      <c r="AY1680" s="138"/>
      <c r="AZ1680" s="138">
        <v>200</v>
      </c>
      <c r="BA1680" s="138">
        <v>220</v>
      </c>
      <c r="BB1680" s="138"/>
      <c r="BD1680" s="138">
        <v>198</v>
      </c>
      <c r="BE1680" s="138"/>
      <c r="BG1680" s="138"/>
      <c r="BH1680" s="138">
        <v>71.040000915527344</v>
      </c>
      <c r="BI1680" s="138"/>
      <c r="BJ1680" s="138"/>
      <c r="BK1680" s="138"/>
      <c r="BL1680" s="138"/>
      <c r="BM1680" s="138">
        <v>43</v>
      </c>
      <c r="BN1680" s="138"/>
      <c r="BO1680" s="138"/>
      <c r="BP1680" s="138"/>
      <c r="BQ1680" s="138">
        <v>65.19000244140625</v>
      </c>
      <c r="BR1680" s="138"/>
      <c r="BS1680" s="138"/>
      <c r="BT1680" s="138">
        <v>120.80000305175781</v>
      </c>
      <c r="BU1680" s="138"/>
      <c r="BW1680" s="138"/>
      <c r="BX1680" s="138">
        <v>99.129997253417969</v>
      </c>
      <c r="BY1680" s="138"/>
      <c r="BZ1680" s="138">
        <v>116.40000152587891</v>
      </c>
      <c r="CC1680" s="138">
        <v>80</v>
      </c>
      <c r="CD1680" s="78"/>
      <c r="CH1680" s="138">
        <v>67.139999389648438</v>
      </c>
      <c r="CI1680" s="138"/>
      <c r="CJ1680" s="138">
        <v>46</v>
      </c>
      <c r="CK1680" s="138">
        <v>61.479999542236328</v>
      </c>
      <c r="CL1680" s="138"/>
      <c r="CM1680" s="138">
        <v>67.069999694824219</v>
      </c>
      <c r="CP1680" s="138"/>
    </row>
    <row r="1681" spans="1:94">
      <c r="A1681" s="80">
        <v>45318</v>
      </c>
      <c r="B1681" s="78"/>
      <c r="C1681" s="78"/>
      <c r="H1681" s="78"/>
      <c r="I1681" s="78">
        <v>88.779998779296875</v>
      </c>
      <c r="K1681" s="78">
        <v>92.410003662109375</v>
      </c>
      <c r="M1681" s="78">
        <v>136</v>
      </c>
      <c r="N1681" s="138"/>
      <c r="O1681" s="138">
        <v>254</v>
      </c>
      <c r="P1681" s="138">
        <v>64.5</v>
      </c>
      <c r="Q1681" s="138">
        <v>41.959999084472656</v>
      </c>
      <c r="R1681" s="78">
        <v>24.799999237060547</v>
      </c>
      <c r="S1681" s="78"/>
      <c r="T1681" s="78">
        <v>130</v>
      </c>
      <c r="V1681" s="138">
        <v>200.60000610351563</v>
      </c>
      <c r="W1681" s="138">
        <v>140.66999816894531</v>
      </c>
      <c r="X1681" s="138"/>
      <c r="Y1681" s="138"/>
      <c r="Z1681" s="78">
        <v>92.599998474121094</v>
      </c>
      <c r="AD1681" s="138"/>
      <c r="AF1681" s="138">
        <v>105.63999938964844</v>
      </c>
      <c r="AV1681" s="138">
        <v>155</v>
      </c>
      <c r="AW1681" s="138">
        <v>170</v>
      </c>
      <c r="AX1681" s="138">
        <v>190</v>
      </c>
      <c r="AY1681" s="138">
        <v>190</v>
      </c>
      <c r="AZ1681" s="138">
        <v>200</v>
      </c>
      <c r="BA1681" s="138">
        <v>220</v>
      </c>
      <c r="BB1681" s="138">
        <v>225</v>
      </c>
      <c r="BD1681" s="138"/>
      <c r="BE1681" s="138">
        <v>68</v>
      </c>
      <c r="BG1681" s="138">
        <v>68</v>
      </c>
      <c r="BH1681" s="138">
        <v>69</v>
      </c>
      <c r="BI1681" s="138">
        <v>83</v>
      </c>
      <c r="BJ1681" s="138"/>
      <c r="BK1681" s="138"/>
      <c r="BL1681" s="138"/>
      <c r="BM1681" s="138">
        <v>46</v>
      </c>
      <c r="BN1681" s="138"/>
      <c r="BO1681" s="138"/>
      <c r="BP1681" s="138"/>
      <c r="BQ1681" s="138">
        <v>64</v>
      </c>
      <c r="BR1681" s="138"/>
      <c r="BS1681" s="138"/>
      <c r="BT1681" s="138">
        <v>122</v>
      </c>
      <c r="BU1681" s="138"/>
      <c r="BW1681" s="138">
        <v>86</v>
      </c>
      <c r="BX1681" s="138">
        <v>99.260002136230469</v>
      </c>
      <c r="BY1681" s="138"/>
      <c r="BZ1681" s="138">
        <v>120</v>
      </c>
      <c r="CD1681" s="78"/>
      <c r="CH1681" s="138"/>
      <c r="CI1681" s="138"/>
      <c r="CJ1681" s="138"/>
      <c r="CK1681" s="138">
        <v>61.720001220703125</v>
      </c>
      <c r="CL1681" s="138">
        <v>93.139999389648438</v>
      </c>
      <c r="CM1681" s="138">
        <v>67</v>
      </c>
      <c r="CN1681" s="138">
        <v>99</v>
      </c>
      <c r="CP1681" s="138">
        <v>120</v>
      </c>
    </row>
    <row r="1682" spans="1:94">
      <c r="A1682" s="80">
        <v>45325</v>
      </c>
      <c r="B1682" s="78"/>
      <c r="C1682" s="78"/>
      <c r="H1682" s="78"/>
      <c r="I1682" s="78">
        <v>105</v>
      </c>
      <c r="K1682" s="78">
        <v>105</v>
      </c>
      <c r="M1682" s="78"/>
      <c r="N1682" s="138"/>
      <c r="O1682" s="138">
        <v>260</v>
      </c>
      <c r="P1682" s="138">
        <v>62</v>
      </c>
      <c r="Q1682" s="138"/>
      <c r="R1682" s="78"/>
      <c r="S1682" s="78"/>
      <c r="T1682" s="78"/>
      <c r="V1682" s="138"/>
      <c r="W1682" s="138"/>
      <c r="X1682" s="138"/>
      <c r="Y1682" s="138"/>
      <c r="Z1682" s="78">
        <v>91</v>
      </c>
      <c r="AD1682" s="138"/>
      <c r="AF1682" s="138">
        <v>109</v>
      </c>
      <c r="AW1682" s="138"/>
      <c r="AX1682" s="138"/>
      <c r="AY1682" s="138">
        <v>190</v>
      </c>
      <c r="AZ1682" s="138">
        <v>200</v>
      </c>
      <c r="BA1682" s="138">
        <v>220</v>
      </c>
      <c r="BB1682" s="138"/>
      <c r="BD1682" s="138"/>
      <c r="BE1682" s="138"/>
      <c r="BG1682" s="138"/>
      <c r="BH1682" s="138">
        <v>69</v>
      </c>
      <c r="BI1682" s="138"/>
      <c r="BJ1682" s="138"/>
      <c r="BK1682" s="138"/>
      <c r="BL1682" s="138"/>
      <c r="BM1682" s="138"/>
      <c r="BN1682" s="138"/>
      <c r="BO1682" s="138"/>
      <c r="BP1682" s="138"/>
      <c r="BQ1682" s="138"/>
      <c r="BR1682" s="138">
        <v>180</v>
      </c>
      <c r="BS1682" s="138"/>
      <c r="BT1682" s="138">
        <v>128</v>
      </c>
      <c r="BU1682" s="138"/>
      <c r="BW1682" s="138"/>
      <c r="BX1682" s="138">
        <v>98</v>
      </c>
      <c r="BY1682" s="138"/>
      <c r="BZ1682" s="138"/>
      <c r="CD1682" s="78"/>
      <c r="CH1682" s="138"/>
      <c r="CI1682" s="138"/>
      <c r="CJ1682" s="138"/>
      <c r="CK1682" s="138">
        <v>65</v>
      </c>
      <c r="CL1682" s="138"/>
      <c r="CM1682" s="138"/>
      <c r="CP1682" s="138"/>
    </row>
    <row r="1683" spans="1:94">
      <c r="A1683" s="80">
        <v>45332</v>
      </c>
      <c r="I1683" s="78">
        <v>103</v>
      </c>
      <c r="K1683" s="78">
        <v>104</v>
      </c>
      <c r="O1683" s="138">
        <v>260</v>
      </c>
      <c r="P1683" s="138">
        <v>62</v>
      </c>
      <c r="Q1683" s="138">
        <v>43</v>
      </c>
      <c r="R1683" s="78">
        <v>25</v>
      </c>
      <c r="S1683" s="78">
        <v>57</v>
      </c>
      <c r="T1683" s="78">
        <v>129</v>
      </c>
      <c r="V1683" s="138">
        <v>205.32000732421875</v>
      </c>
      <c r="W1683" s="138">
        <v>158</v>
      </c>
      <c r="Z1683" s="140">
        <v>101.25</v>
      </c>
      <c r="AF1683" s="138">
        <v>100.40000152587891</v>
      </c>
      <c r="BD1683" s="138">
        <v>208.77999877929688</v>
      </c>
      <c r="BH1683" s="138">
        <v>71.360000610351563</v>
      </c>
      <c r="BI1683" s="138">
        <v>83</v>
      </c>
      <c r="BP1683" s="138">
        <v>96</v>
      </c>
      <c r="BQ1683" s="138">
        <v>64.540000915527344</v>
      </c>
      <c r="BS1683" s="138">
        <v>124</v>
      </c>
      <c r="BT1683" s="138">
        <v>140</v>
      </c>
      <c r="BX1683" s="138">
        <v>101.13999938964844</v>
      </c>
      <c r="BZ1683" s="138">
        <v>117</v>
      </c>
      <c r="CC1683" s="138">
        <v>67.25</v>
      </c>
      <c r="CH1683" s="138">
        <v>72</v>
      </c>
      <c r="CI1683" s="138">
        <v>80</v>
      </c>
      <c r="CJ1683" s="138">
        <v>46</v>
      </c>
      <c r="CK1683" s="138">
        <v>61.279998779296875</v>
      </c>
      <c r="CM1683" s="138">
        <v>68</v>
      </c>
    </row>
    <row r="1684" spans="1:94">
      <c r="A1684" s="80">
        <v>45339</v>
      </c>
      <c r="B1684" s="78">
        <v>111.44999694824219</v>
      </c>
      <c r="D1684" s="16"/>
      <c r="G1684" s="16"/>
      <c r="I1684" s="78">
        <v>95.919998168945313</v>
      </c>
      <c r="K1684" s="78">
        <v>93.680000305175781</v>
      </c>
      <c r="L1684" s="16"/>
      <c r="M1684" s="78">
        <v>136</v>
      </c>
      <c r="N1684" s="16"/>
      <c r="O1684" s="78">
        <v>264.20001220703125</v>
      </c>
      <c r="P1684" s="78">
        <v>63.200000762939453</v>
      </c>
      <c r="Q1684" s="78">
        <v>41.380001068115234</v>
      </c>
      <c r="R1684" s="78">
        <v>23</v>
      </c>
      <c r="S1684" s="16"/>
      <c r="T1684" s="78">
        <v>129.72999572753906</v>
      </c>
      <c r="U1684" s="16"/>
      <c r="V1684" s="78">
        <v>210</v>
      </c>
      <c r="W1684" s="78">
        <v>155.89999389648438</v>
      </c>
      <c r="X1684" s="16"/>
      <c r="Y1684" s="16"/>
      <c r="Z1684" s="78">
        <v>100.59999847412109</v>
      </c>
      <c r="AA1684" s="16"/>
      <c r="AB1684" s="16"/>
      <c r="AC1684" s="16"/>
      <c r="AD1684" s="16"/>
      <c r="AE1684" s="16"/>
      <c r="AF1684" s="16">
        <v>251.33</v>
      </c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78">
        <v>215</v>
      </c>
      <c r="BA1684" s="78">
        <v>215</v>
      </c>
      <c r="BB1684" s="78">
        <v>215</v>
      </c>
      <c r="BC1684" s="16"/>
      <c r="BD1684" s="16"/>
      <c r="BE1684" s="16"/>
      <c r="BF1684" s="16"/>
      <c r="BG1684" s="16"/>
      <c r="BH1684" s="78">
        <v>69.680000305175781</v>
      </c>
      <c r="BI1684" s="78">
        <v>82.330001831054688</v>
      </c>
      <c r="BJ1684" s="16"/>
      <c r="BK1684" s="16"/>
      <c r="BL1684" s="16"/>
      <c r="BM1684" s="78">
        <v>43</v>
      </c>
      <c r="BN1684" s="16"/>
      <c r="BO1684" s="16"/>
      <c r="BP1684" s="16"/>
      <c r="BQ1684" s="78">
        <v>64.669998168945313</v>
      </c>
      <c r="BR1684" s="16"/>
      <c r="BS1684" s="78">
        <v>124</v>
      </c>
      <c r="BT1684" s="78">
        <v>139</v>
      </c>
      <c r="BU1684" s="16"/>
      <c r="BV1684" s="78">
        <v>103</v>
      </c>
      <c r="BW1684" s="78">
        <v>87</v>
      </c>
      <c r="BX1684" s="78">
        <v>101.98000335693359</v>
      </c>
      <c r="BY1684" s="16"/>
      <c r="BZ1684" s="78">
        <v>117.80000305175781</v>
      </c>
      <c r="CA1684" s="16"/>
      <c r="CB1684" s="16"/>
      <c r="CC1684" s="78">
        <v>70</v>
      </c>
      <c r="CD1684" s="16"/>
      <c r="CE1684" s="16"/>
      <c r="CF1684" s="16"/>
      <c r="CG1684" s="16"/>
      <c r="CH1684" s="78">
        <v>69.669998168945313</v>
      </c>
      <c r="CI1684" s="16"/>
      <c r="CJ1684" s="78">
        <v>46</v>
      </c>
      <c r="CK1684" s="78">
        <v>61.909999847412109</v>
      </c>
      <c r="CL1684" s="16"/>
      <c r="CM1684" s="16"/>
      <c r="CN1684" s="78">
        <v>103</v>
      </c>
      <c r="CO1684" s="16"/>
      <c r="CP1684" s="78">
        <v>138</v>
      </c>
    </row>
    <row r="1685" spans="1:94">
      <c r="A1685" s="80">
        <v>45346</v>
      </c>
      <c r="D1685" s="16"/>
      <c r="G1685" s="16"/>
      <c r="I1685" s="78">
        <v>99</v>
      </c>
      <c r="K1685" s="78">
        <v>105</v>
      </c>
      <c r="L1685" s="16"/>
      <c r="M1685" s="16"/>
      <c r="N1685" s="16"/>
      <c r="O1685" s="78">
        <v>260</v>
      </c>
      <c r="P1685" s="78">
        <v>62</v>
      </c>
      <c r="Q1685" s="78">
        <v>42.860000610351563</v>
      </c>
      <c r="R1685" s="16"/>
      <c r="S1685" s="78">
        <v>59</v>
      </c>
      <c r="T1685" s="78">
        <v>129.6199951171875</v>
      </c>
      <c r="U1685" s="16"/>
      <c r="V1685" s="16"/>
      <c r="W1685" s="78">
        <v>157</v>
      </c>
      <c r="X1685" s="16"/>
      <c r="Y1685" s="78">
        <v>130.44999694824219</v>
      </c>
      <c r="Z1685" s="78">
        <v>103.66000366210938</v>
      </c>
      <c r="AA1685" s="16"/>
      <c r="AB1685" s="16"/>
      <c r="AC1685" s="16"/>
      <c r="AD1685" s="16"/>
      <c r="AE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  <c r="BC1685" s="16"/>
      <c r="BD1685" s="16"/>
      <c r="BE1685" s="16"/>
      <c r="BF1685" s="16"/>
      <c r="BG1685" s="16"/>
      <c r="BH1685" s="78">
        <v>69.180000305175781</v>
      </c>
      <c r="BI1685" s="78">
        <v>82</v>
      </c>
      <c r="BJ1685" s="16"/>
      <c r="BK1685" s="16"/>
      <c r="BL1685" s="16"/>
      <c r="BM1685" s="16"/>
      <c r="BN1685" s="16"/>
      <c r="BO1685" s="16"/>
      <c r="BP1685" s="16"/>
      <c r="BQ1685" s="78">
        <v>71.75</v>
      </c>
      <c r="BR1685" s="16"/>
      <c r="BS1685" s="16"/>
      <c r="BT1685" s="16"/>
      <c r="BU1685" s="16"/>
      <c r="BV1685" s="16"/>
      <c r="BW1685" s="16"/>
      <c r="BX1685" s="78">
        <v>105</v>
      </c>
      <c r="BY1685" s="16"/>
      <c r="BZ1685" s="78">
        <v>119.25</v>
      </c>
      <c r="CA1685" s="16"/>
      <c r="CB1685" s="16"/>
      <c r="CC1685" s="78">
        <v>80</v>
      </c>
      <c r="CD1685" s="16"/>
      <c r="CE1685" s="16"/>
      <c r="CF1685" s="16"/>
      <c r="CG1685" s="16"/>
      <c r="CH1685" s="16"/>
      <c r="CI1685" s="78">
        <v>78</v>
      </c>
      <c r="CJ1685" s="16"/>
      <c r="CK1685" s="78">
        <v>61</v>
      </c>
      <c r="CL1685" s="16"/>
      <c r="CM1685" s="78">
        <v>64</v>
      </c>
      <c r="CN1685" s="16"/>
      <c r="CO1685" s="16"/>
      <c r="CP1685" s="16"/>
    </row>
    <row r="1686" spans="1:94">
      <c r="A1686" s="80">
        <v>45353</v>
      </c>
      <c r="B1686" s="78">
        <v>110.63999938964844</v>
      </c>
      <c r="D1686" s="16"/>
      <c r="G1686" s="16"/>
      <c r="I1686" s="78">
        <v>103</v>
      </c>
      <c r="K1686" s="78">
        <v>104</v>
      </c>
      <c r="L1686" s="16"/>
      <c r="M1686" s="16"/>
      <c r="N1686" s="16"/>
      <c r="O1686" s="78">
        <v>273.17999267578125</v>
      </c>
      <c r="P1686" s="78">
        <v>65</v>
      </c>
      <c r="Q1686" s="78">
        <v>42</v>
      </c>
      <c r="R1686" s="16"/>
      <c r="S1686" s="16"/>
      <c r="T1686" s="78">
        <v>130</v>
      </c>
      <c r="U1686" s="16"/>
      <c r="V1686" s="78">
        <v>203.19000244140625</v>
      </c>
      <c r="W1686" s="78">
        <v>157</v>
      </c>
      <c r="X1686" s="16"/>
      <c r="Y1686" s="78">
        <v>134</v>
      </c>
      <c r="Z1686" s="78">
        <v>105</v>
      </c>
      <c r="AA1686" s="16"/>
      <c r="AB1686" s="16"/>
      <c r="AC1686" s="16"/>
      <c r="AD1686" s="16"/>
      <c r="AE1686" s="16"/>
      <c r="AF1686" s="16">
        <v>199.82</v>
      </c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78">
        <v>155</v>
      </c>
      <c r="AV1686" s="78">
        <v>155</v>
      </c>
      <c r="AW1686" s="78">
        <v>170</v>
      </c>
      <c r="AX1686" s="16"/>
      <c r="AY1686" s="78">
        <v>190</v>
      </c>
      <c r="AZ1686" s="16"/>
      <c r="BA1686" s="78">
        <v>215</v>
      </c>
      <c r="BB1686" s="16"/>
      <c r="BC1686" s="16"/>
      <c r="BD1686" s="78">
        <v>198</v>
      </c>
      <c r="BE1686" s="16"/>
      <c r="BF1686" s="16"/>
      <c r="BG1686" s="78">
        <v>67</v>
      </c>
      <c r="BH1686" s="78">
        <v>69.529998779296875</v>
      </c>
      <c r="BI1686" s="78">
        <v>77.5</v>
      </c>
      <c r="BJ1686" s="78">
        <v>95</v>
      </c>
      <c r="BK1686" s="78">
        <v>49</v>
      </c>
      <c r="BL1686" s="16"/>
      <c r="BM1686" s="78">
        <v>50</v>
      </c>
      <c r="BN1686" s="16"/>
      <c r="BO1686" s="16"/>
      <c r="BP1686" s="16"/>
      <c r="BQ1686" s="78">
        <v>67.080001831054688</v>
      </c>
      <c r="BR1686" s="16"/>
      <c r="BS1686" s="78">
        <v>124</v>
      </c>
      <c r="BT1686" s="78">
        <v>148.33000183105469</v>
      </c>
      <c r="BU1686" s="16"/>
      <c r="BV1686" s="16"/>
      <c r="BW1686" s="16"/>
      <c r="BX1686" s="78">
        <v>103.23999786376953</v>
      </c>
      <c r="BY1686" s="16"/>
      <c r="BZ1686" s="78">
        <v>117</v>
      </c>
      <c r="CA1686" s="16"/>
      <c r="CB1686" s="16"/>
      <c r="CC1686" s="78">
        <v>80</v>
      </c>
      <c r="CD1686" s="16"/>
      <c r="CE1686" s="16"/>
      <c r="CF1686" s="16"/>
      <c r="CG1686" s="16"/>
      <c r="CH1686" s="78">
        <v>77.470001220703125</v>
      </c>
      <c r="CI1686" s="16"/>
      <c r="CJ1686" s="16"/>
      <c r="CK1686" s="78">
        <v>62.900001525878906</v>
      </c>
      <c r="CL1686" s="16"/>
      <c r="CM1686" s="78">
        <v>66</v>
      </c>
      <c r="CN1686" s="16"/>
      <c r="CO1686" s="16"/>
      <c r="CP1686" s="78">
        <v>140</v>
      </c>
    </row>
    <row r="1687" spans="1:94">
      <c r="A1687" s="80">
        <v>45360</v>
      </c>
      <c r="B1687" s="78">
        <v>137.30999755859375</v>
      </c>
      <c r="C1687" s="78">
        <v>137.77999877929688</v>
      </c>
      <c r="D1687" s="16"/>
      <c r="G1687" s="16"/>
      <c r="I1687" s="78">
        <v>95.430000305175781</v>
      </c>
      <c r="K1687" s="78">
        <v>102.18000030517578</v>
      </c>
      <c r="L1687" s="16"/>
      <c r="M1687" s="16"/>
      <c r="N1687" s="78">
        <v>188.38999938964844</v>
      </c>
      <c r="O1687" s="78">
        <v>252.5</v>
      </c>
      <c r="P1687" s="78">
        <v>65.889999389648438</v>
      </c>
      <c r="Q1687" s="78">
        <v>41.669998168945313</v>
      </c>
      <c r="R1687" s="16"/>
      <c r="S1687" s="78">
        <v>47</v>
      </c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78">
        <v>120.5</v>
      </c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78">
        <v>170</v>
      </c>
      <c r="AX1687" s="16"/>
      <c r="AY1687" s="16"/>
      <c r="AZ1687" s="78">
        <v>200</v>
      </c>
      <c r="BA1687" s="78">
        <v>210</v>
      </c>
      <c r="BB1687" s="16"/>
      <c r="BC1687" s="16"/>
      <c r="BD1687" s="16"/>
      <c r="BE1687" s="16"/>
      <c r="BF1687" s="16"/>
      <c r="BG1687" s="16"/>
      <c r="BH1687" s="78">
        <v>69</v>
      </c>
      <c r="BI1687" s="78">
        <v>81</v>
      </c>
      <c r="BJ1687" s="78">
        <v>99</v>
      </c>
      <c r="BK1687" s="78">
        <v>49</v>
      </c>
      <c r="BL1687" s="16"/>
      <c r="BM1687" s="78">
        <v>46</v>
      </c>
      <c r="BN1687" s="16"/>
      <c r="BO1687" s="16"/>
      <c r="BP1687" s="16"/>
      <c r="BQ1687" s="78">
        <v>64.180000305175781</v>
      </c>
      <c r="BR1687" s="78">
        <v>206</v>
      </c>
      <c r="BS1687" s="78">
        <v>124</v>
      </c>
      <c r="BT1687" s="78">
        <v>144.8800048828125</v>
      </c>
      <c r="BU1687" s="16"/>
      <c r="BV1687" s="16"/>
      <c r="BW1687" s="16"/>
      <c r="BX1687" s="78">
        <v>104.47000122070313</v>
      </c>
      <c r="BY1687" s="16"/>
      <c r="BZ1687" s="78">
        <v>118.5</v>
      </c>
      <c r="CA1687" s="16"/>
      <c r="CB1687" s="16"/>
      <c r="CC1687" s="78">
        <v>66</v>
      </c>
      <c r="CD1687" s="16"/>
      <c r="CE1687" s="16"/>
      <c r="CF1687" s="16"/>
      <c r="CG1687" s="16"/>
      <c r="CH1687" s="16"/>
      <c r="CI1687" s="16"/>
      <c r="CJ1687" s="16"/>
      <c r="CK1687" s="78">
        <v>63.360000610351563</v>
      </c>
      <c r="CL1687" s="16"/>
      <c r="CM1687" s="16"/>
      <c r="CN1687" s="16"/>
      <c r="CO1687" s="16"/>
      <c r="CP1687" s="78">
        <v>140</v>
      </c>
    </row>
    <row r="1688" spans="1:94">
      <c r="A1688" s="80">
        <v>45367</v>
      </c>
      <c r="B1688" s="78">
        <v>131.6199951171875</v>
      </c>
      <c r="C1688" s="78">
        <v>139.66000366210938</v>
      </c>
      <c r="D1688" s="16"/>
      <c r="G1688" s="16"/>
      <c r="I1688" s="78">
        <v>94.260002136230469</v>
      </c>
      <c r="K1688" s="78">
        <v>104</v>
      </c>
      <c r="L1688" s="16"/>
      <c r="M1688" s="16"/>
      <c r="N1688" s="78">
        <v>192.36000061035156</v>
      </c>
      <c r="O1688" s="78">
        <v>254.28999328613281</v>
      </c>
      <c r="P1688" s="78">
        <v>66</v>
      </c>
      <c r="Q1688" s="78">
        <v>43.759998321533203</v>
      </c>
      <c r="R1688" s="16">
        <v>28</v>
      </c>
      <c r="S1688" s="78"/>
      <c r="T1688" s="16"/>
      <c r="U1688" s="16"/>
      <c r="V1688" s="16">
        <v>204</v>
      </c>
      <c r="W1688" s="16">
        <v>158.66999816894531</v>
      </c>
      <c r="X1688" s="16"/>
      <c r="Y1688" s="16"/>
      <c r="Z1688" s="16">
        <v>100.5</v>
      </c>
      <c r="AA1688" s="16"/>
      <c r="AB1688" s="16"/>
      <c r="AC1688" s="16"/>
      <c r="AD1688" s="16"/>
      <c r="AE1688" s="16"/>
      <c r="AF1688" s="78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78">
        <v>170</v>
      </c>
      <c r="AX1688" s="16">
        <v>195</v>
      </c>
      <c r="AY1688" s="16"/>
      <c r="AZ1688" s="78"/>
      <c r="BA1688" s="78"/>
      <c r="BB1688" s="16"/>
      <c r="BC1688" s="16"/>
      <c r="BD1688" s="16">
        <v>187.5</v>
      </c>
      <c r="BE1688" s="16"/>
      <c r="BF1688" s="16"/>
      <c r="BG1688" s="16">
        <v>56.919998168945313</v>
      </c>
      <c r="BH1688" s="78">
        <v>70.430000305175781</v>
      </c>
      <c r="BI1688" s="78">
        <v>82.709999084472656</v>
      </c>
      <c r="BJ1688" s="78">
        <v>101</v>
      </c>
      <c r="BK1688" s="78"/>
      <c r="BL1688" s="16"/>
      <c r="BM1688" s="78">
        <v>48</v>
      </c>
      <c r="BN1688" s="16"/>
      <c r="BO1688" s="16"/>
      <c r="BP1688" s="16"/>
      <c r="BQ1688" s="78">
        <v>65.620002746582031</v>
      </c>
      <c r="BR1688" s="78"/>
      <c r="BS1688" s="78">
        <v>112.05000305175781</v>
      </c>
      <c r="BT1688" s="78">
        <v>142</v>
      </c>
      <c r="BU1688" s="16"/>
      <c r="BV1688" s="16"/>
      <c r="BW1688" s="16">
        <v>89</v>
      </c>
      <c r="BX1688" s="78">
        <v>104.31999969482422</v>
      </c>
      <c r="BY1688" s="16"/>
      <c r="BZ1688" s="78">
        <v>119.87999725341797</v>
      </c>
      <c r="CA1688" s="16"/>
      <c r="CB1688" s="16"/>
      <c r="CC1688" s="78">
        <v>80</v>
      </c>
      <c r="CD1688" s="16"/>
      <c r="CE1688" s="16"/>
      <c r="CF1688" s="16"/>
      <c r="CG1688" s="16"/>
      <c r="CH1688" s="16">
        <v>78</v>
      </c>
      <c r="CI1688" s="16">
        <v>78</v>
      </c>
      <c r="CJ1688" s="16">
        <v>46</v>
      </c>
      <c r="CK1688" s="78">
        <v>63.560001373291016</v>
      </c>
      <c r="CL1688" s="16">
        <v>91.75</v>
      </c>
      <c r="CM1688" s="16">
        <v>66.5</v>
      </c>
      <c r="CN1688" s="16"/>
      <c r="CO1688" s="16"/>
      <c r="CP1688" s="78"/>
    </row>
    <row r="1689" spans="1:94">
      <c r="A1689" s="80">
        <v>45374</v>
      </c>
      <c r="B1689" s="78">
        <v>118.09999847412109</v>
      </c>
      <c r="C1689" s="78"/>
      <c r="D1689" s="16"/>
      <c r="G1689" s="16"/>
      <c r="I1689" s="78">
        <v>103</v>
      </c>
      <c r="K1689" s="78">
        <v>95.330001831054688</v>
      </c>
      <c r="L1689" s="16"/>
      <c r="M1689" s="16"/>
      <c r="N1689" s="78">
        <v>235</v>
      </c>
      <c r="O1689" s="78">
        <v>256</v>
      </c>
      <c r="P1689" s="78">
        <v>68.169998168945313</v>
      </c>
      <c r="Q1689" s="78">
        <v>43.919998168945313</v>
      </c>
      <c r="R1689" s="78">
        <v>38.669998168945313</v>
      </c>
      <c r="S1689" s="78">
        <v>59</v>
      </c>
      <c r="T1689" s="78">
        <v>131</v>
      </c>
      <c r="U1689" s="16"/>
      <c r="V1689" s="78">
        <v>202.5</v>
      </c>
      <c r="W1689" s="78">
        <v>158</v>
      </c>
      <c r="X1689" s="78">
        <v>119</v>
      </c>
      <c r="Y1689" s="16"/>
      <c r="Z1689" s="78">
        <v>102</v>
      </c>
      <c r="AA1689" s="16"/>
      <c r="AB1689" s="16"/>
      <c r="AC1689" s="16"/>
      <c r="AD1689" s="16"/>
      <c r="AE1689" s="16"/>
      <c r="AF1689" s="78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78">
        <v>170</v>
      </c>
      <c r="AX1689" s="78">
        <v>190</v>
      </c>
      <c r="AY1689" s="78">
        <v>190</v>
      </c>
      <c r="AZ1689" s="78">
        <v>205</v>
      </c>
      <c r="BA1689" s="78">
        <v>210</v>
      </c>
      <c r="BB1689" s="78">
        <v>200</v>
      </c>
      <c r="BC1689" s="16"/>
      <c r="BD1689" s="78">
        <v>180</v>
      </c>
      <c r="BE1689" s="78">
        <v>70</v>
      </c>
      <c r="BF1689" s="16"/>
      <c r="BG1689" s="78">
        <v>69</v>
      </c>
      <c r="BH1689" s="78">
        <v>70.129997253417969</v>
      </c>
      <c r="BI1689" s="78">
        <v>81</v>
      </c>
      <c r="BJ1689" s="78">
        <v>101</v>
      </c>
      <c r="BK1689" s="78">
        <v>49</v>
      </c>
      <c r="BL1689" s="16"/>
      <c r="BM1689" s="78">
        <v>48</v>
      </c>
      <c r="BN1689" s="16"/>
      <c r="BO1689" s="16"/>
      <c r="BP1689" s="16"/>
      <c r="BQ1689" s="78">
        <v>64.239997863769531</v>
      </c>
      <c r="BR1689" s="78"/>
      <c r="BS1689" s="78">
        <v>122.5</v>
      </c>
      <c r="BT1689" s="78">
        <v>140.71000671386719</v>
      </c>
      <c r="BU1689" s="16"/>
      <c r="BV1689" s="16"/>
      <c r="BW1689" s="16"/>
      <c r="BX1689" s="78">
        <v>104.38999938964844</v>
      </c>
      <c r="BY1689" s="16"/>
      <c r="BZ1689" s="78"/>
      <c r="CA1689" s="16"/>
      <c r="CB1689" s="16"/>
      <c r="CC1689" s="78"/>
      <c r="CD1689" s="16"/>
      <c r="CE1689" s="16"/>
      <c r="CF1689" s="16"/>
      <c r="CG1689" s="16"/>
      <c r="CH1689" s="16"/>
      <c r="CI1689" s="16"/>
      <c r="CJ1689" s="16"/>
      <c r="CK1689" s="78">
        <v>64.589996337890625</v>
      </c>
      <c r="CL1689" s="16"/>
      <c r="CM1689" s="16"/>
      <c r="CN1689" s="16"/>
      <c r="CO1689" s="16"/>
      <c r="CP1689" s="78"/>
    </row>
    <row r="1690" spans="1:94">
      <c r="A1690" s="80">
        <v>45381</v>
      </c>
      <c r="B1690" s="78">
        <v>123.81999969482422</v>
      </c>
      <c r="C1690" s="78"/>
      <c r="D1690" s="16"/>
      <c r="G1690" s="16"/>
      <c r="I1690" s="78">
        <v>84.900001525878906</v>
      </c>
      <c r="K1690" s="78">
        <v>104</v>
      </c>
      <c r="L1690" s="16"/>
      <c r="M1690" s="16"/>
      <c r="N1690" s="78">
        <v>243.80000305175781</v>
      </c>
      <c r="O1690" s="78">
        <v>252.5</v>
      </c>
      <c r="P1690" s="78">
        <v>69</v>
      </c>
      <c r="Q1690" s="78">
        <v>44</v>
      </c>
      <c r="R1690" s="78">
        <v>20</v>
      </c>
      <c r="S1690" s="78"/>
      <c r="T1690" s="16"/>
      <c r="U1690" s="16"/>
      <c r="V1690" s="16"/>
      <c r="W1690" s="16"/>
      <c r="X1690" s="78">
        <v>121</v>
      </c>
      <c r="Y1690" s="16"/>
      <c r="Z1690" s="16"/>
      <c r="AA1690" s="16"/>
      <c r="AB1690" s="16"/>
      <c r="AC1690" s="16"/>
      <c r="AD1690" s="16"/>
      <c r="AE1690" s="16"/>
      <c r="AF1690" s="78">
        <v>95</v>
      </c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78">
        <v>125</v>
      </c>
      <c r="AV1690" s="78">
        <v>152.27000427246094</v>
      </c>
      <c r="AW1690" s="78">
        <v>170</v>
      </c>
      <c r="AX1690" s="78">
        <v>190</v>
      </c>
      <c r="AY1690" s="16"/>
      <c r="AZ1690" s="78"/>
      <c r="BA1690" s="78">
        <v>210</v>
      </c>
      <c r="BB1690" s="16"/>
      <c r="BC1690" s="16"/>
      <c r="BD1690" s="78">
        <v>176</v>
      </c>
      <c r="BE1690" s="16"/>
      <c r="BF1690" s="16"/>
      <c r="BG1690" s="78">
        <v>70</v>
      </c>
      <c r="BH1690" s="78">
        <v>69.709999084472656</v>
      </c>
      <c r="BI1690" s="78">
        <v>78.400001525878906</v>
      </c>
      <c r="BJ1690" s="78"/>
      <c r="BK1690" s="78"/>
      <c r="BL1690" s="16"/>
      <c r="BM1690" s="78"/>
      <c r="BN1690" s="16"/>
      <c r="BO1690" s="16"/>
      <c r="BP1690" s="16"/>
      <c r="BQ1690" s="78">
        <v>66.55999755859375</v>
      </c>
      <c r="BR1690" s="78"/>
      <c r="BS1690" s="78">
        <v>124.97000122070313</v>
      </c>
      <c r="BT1690" s="78"/>
      <c r="BU1690" s="16"/>
      <c r="BV1690" s="16"/>
      <c r="BW1690" s="78">
        <v>89</v>
      </c>
      <c r="BX1690" s="78">
        <v>106.05000305175781</v>
      </c>
      <c r="BY1690" s="16"/>
      <c r="BZ1690" s="78">
        <v>124.69999694824219</v>
      </c>
      <c r="CA1690" s="16"/>
      <c r="CB1690" s="16"/>
      <c r="CC1690" s="78"/>
      <c r="CD1690" s="16"/>
      <c r="CE1690" s="16"/>
      <c r="CF1690" s="16"/>
      <c r="CG1690" s="16"/>
      <c r="CH1690" s="16"/>
      <c r="CI1690" s="16"/>
      <c r="CJ1690" s="16"/>
      <c r="CK1690" s="78">
        <v>63.400001525878906</v>
      </c>
      <c r="CL1690" s="78">
        <v>88</v>
      </c>
      <c r="CM1690" s="16"/>
      <c r="CN1690" s="16"/>
      <c r="CO1690" s="16"/>
      <c r="CP1690" s="78"/>
    </row>
    <row r="1691" spans="1:94">
      <c r="A1691" s="80">
        <v>45388</v>
      </c>
      <c r="B1691" s="78"/>
      <c r="C1691" s="78"/>
      <c r="D1691" s="16"/>
      <c r="G1691" s="16"/>
      <c r="I1691" s="78">
        <v>103</v>
      </c>
      <c r="K1691" s="78">
        <v>104</v>
      </c>
      <c r="L1691" s="16"/>
      <c r="M1691" s="16"/>
      <c r="N1691" s="78"/>
      <c r="O1691" s="78">
        <v>250.30000305175781</v>
      </c>
      <c r="P1691" s="78">
        <v>69.330001831054688</v>
      </c>
      <c r="Q1691" s="78">
        <v>44</v>
      </c>
      <c r="R1691" s="78">
        <v>37.5</v>
      </c>
      <c r="S1691" s="78"/>
      <c r="T1691" s="16"/>
      <c r="U1691" s="78">
        <v>66</v>
      </c>
      <c r="V1691" s="16"/>
      <c r="W1691" s="78">
        <v>170</v>
      </c>
      <c r="X1691" s="16"/>
      <c r="Y1691" s="16"/>
      <c r="Z1691" s="78">
        <v>100</v>
      </c>
      <c r="AA1691" s="16"/>
      <c r="AB1691" s="16"/>
      <c r="AC1691" s="16"/>
      <c r="AD1691" s="16"/>
      <c r="AE1691" s="78">
        <v>99</v>
      </c>
      <c r="AF1691" s="78">
        <v>78.330001831054688</v>
      </c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78"/>
      <c r="AX1691" s="16"/>
      <c r="AY1691" s="16"/>
      <c r="AZ1691" s="78"/>
      <c r="BA1691" s="78"/>
      <c r="BB1691" s="16"/>
      <c r="BC1691" s="16"/>
      <c r="BD1691" s="16"/>
      <c r="BE1691" s="16"/>
      <c r="BF1691" s="16"/>
      <c r="BG1691" s="78">
        <v>63</v>
      </c>
      <c r="BH1691" s="78">
        <v>71.610000610351563</v>
      </c>
      <c r="BI1691" s="78"/>
      <c r="BJ1691" s="78"/>
      <c r="BK1691" s="78"/>
      <c r="BL1691" s="16"/>
      <c r="BM1691" s="78">
        <v>50</v>
      </c>
      <c r="BN1691" s="16"/>
      <c r="BO1691" s="16"/>
      <c r="BP1691" s="16"/>
      <c r="BQ1691" s="78">
        <v>66.389999389648438</v>
      </c>
      <c r="BR1691" s="78"/>
      <c r="BS1691" s="78">
        <v>121</v>
      </c>
      <c r="BT1691" s="78">
        <v>158</v>
      </c>
      <c r="BU1691" s="16"/>
      <c r="BV1691" s="16"/>
      <c r="BW1691" s="16"/>
      <c r="BX1691" s="78">
        <v>107.31999969482422</v>
      </c>
      <c r="BY1691" s="78">
        <v>261.5</v>
      </c>
      <c r="BZ1691" s="78">
        <v>125.91000366210938</v>
      </c>
      <c r="CA1691" s="16"/>
      <c r="CB1691" s="16"/>
      <c r="CC1691" s="78">
        <v>70</v>
      </c>
      <c r="CD1691" s="16"/>
      <c r="CE1691" s="16"/>
      <c r="CF1691" s="16"/>
      <c r="CG1691" s="16"/>
      <c r="CH1691" s="16"/>
      <c r="CI1691" s="16"/>
      <c r="CJ1691" s="16"/>
      <c r="CK1691" s="78">
        <v>63.330001831054688</v>
      </c>
      <c r="CL1691" s="16"/>
      <c r="CM1691" s="16"/>
      <c r="CN1691" s="78">
        <v>105</v>
      </c>
      <c r="CO1691" s="16"/>
      <c r="CP1691" s="78"/>
    </row>
    <row r="1692" spans="1:94">
      <c r="A1692" s="80">
        <v>45395</v>
      </c>
      <c r="B1692" s="78">
        <v>116</v>
      </c>
      <c r="C1692" s="78"/>
      <c r="D1692" s="16"/>
      <c r="G1692" s="16"/>
      <c r="I1692" s="78">
        <v>92.25</v>
      </c>
      <c r="K1692" s="78">
        <v>92.400001525878906</v>
      </c>
      <c r="L1692" s="16"/>
      <c r="M1692" s="16"/>
      <c r="N1692" s="78"/>
      <c r="O1692" s="78">
        <v>258.32998657226563</v>
      </c>
      <c r="P1692" s="78">
        <v>69.680000305175781</v>
      </c>
      <c r="Q1692" s="78">
        <v>43.599998474121094</v>
      </c>
      <c r="R1692" s="78">
        <v>32.5</v>
      </c>
      <c r="S1692" s="78">
        <v>58</v>
      </c>
      <c r="T1692" s="16"/>
      <c r="U1692" s="16"/>
      <c r="V1692" s="78">
        <v>210</v>
      </c>
      <c r="W1692" s="78">
        <v>168</v>
      </c>
      <c r="X1692" s="16"/>
      <c r="Y1692" s="16"/>
      <c r="Z1692" s="78">
        <v>105</v>
      </c>
      <c r="AA1692" s="16"/>
      <c r="AB1692" s="16"/>
      <c r="AC1692" s="16"/>
      <c r="AD1692" s="78">
        <v>100</v>
      </c>
      <c r="AE1692" s="16"/>
      <c r="AF1692" s="78">
        <v>75</v>
      </c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78">
        <v>125</v>
      </c>
      <c r="AV1692" s="78">
        <v>155</v>
      </c>
      <c r="AW1692" s="78">
        <v>170</v>
      </c>
      <c r="AX1692" s="16"/>
      <c r="AY1692" s="78">
        <v>190</v>
      </c>
      <c r="AZ1692" s="78">
        <v>200</v>
      </c>
      <c r="BA1692" s="78">
        <v>210</v>
      </c>
      <c r="BB1692" s="16"/>
      <c r="BC1692" s="16"/>
      <c r="BD1692" s="16"/>
      <c r="BE1692" s="78">
        <v>74</v>
      </c>
      <c r="BF1692" s="16"/>
      <c r="BG1692" s="78">
        <v>66.860000610351563</v>
      </c>
      <c r="BH1692" s="78">
        <v>75.629997253417969</v>
      </c>
      <c r="BI1692" s="78">
        <v>82.910003662109375</v>
      </c>
      <c r="BJ1692" s="78"/>
      <c r="BK1692" s="78"/>
      <c r="BL1692" s="78">
        <v>54</v>
      </c>
      <c r="BM1692" s="78">
        <v>48</v>
      </c>
      <c r="BN1692" s="16"/>
      <c r="BO1692" s="16"/>
      <c r="BP1692" s="78">
        <v>95</v>
      </c>
      <c r="BQ1692" s="78">
        <v>69.290000915527344</v>
      </c>
      <c r="BR1692" s="78">
        <v>209</v>
      </c>
      <c r="BS1692" s="78">
        <v>120.94999694824219</v>
      </c>
      <c r="BT1692" s="78">
        <v>154.66999816894531</v>
      </c>
      <c r="BU1692" s="16"/>
      <c r="BV1692" s="16"/>
      <c r="BW1692" s="78">
        <v>89</v>
      </c>
      <c r="BX1692" s="78">
        <v>105</v>
      </c>
      <c r="BY1692" s="78">
        <v>235</v>
      </c>
      <c r="BZ1692" s="78">
        <v>126</v>
      </c>
      <c r="CA1692" s="16"/>
      <c r="CB1692" s="16"/>
      <c r="CC1692" s="78">
        <v>70</v>
      </c>
      <c r="CD1692" s="16"/>
      <c r="CE1692" s="16"/>
      <c r="CF1692" s="16"/>
      <c r="CG1692" s="16"/>
      <c r="CH1692" s="16"/>
      <c r="CI1692" s="78">
        <v>78</v>
      </c>
      <c r="CJ1692" s="78">
        <v>48</v>
      </c>
      <c r="CK1692" s="78">
        <v>63.159999847412109</v>
      </c>
      <c r="CL1692" s="78">
        <v>96.669998168945313</v>
      </c>
      <c r="CM1692" s="78">
        <v>68</v>
      </c>
      <c r="CN1692" s="16"/>
      <c r="CO1692" s="16"/>
      <c r="CP1692" s="78">
        <v>172</v>
      </c>
    </row>
    <row r="1693" spans="1:94">
      <c r="A1693" s="80">
        <v>45402</v>
      </c>
      <c r="B1693" s="78">
        <v>104</v>
      </c>
      <c r="C1693" s="78"/>
      <c r="D1693" s="16"/>
      <c r="G1693" s="16"/>
      <c r="I1693" s="78">
        <v>91</v>
      </c>
      <c r="K1693" s="78">
        <v>91.330001831054688</v>
      </c>
      <c r="L1693" s="16"/>
      <c r="M1693" s="16"/>
      <c r="N1693" s="78">
        <v>263</v>
      </c>
      <c r="O1693" s="78">
        <v>245</v>
      </c>
      <c r="P1693" s="78">
        <v>69.669998168945313</v>
      </c>
      <c r="Q1693" s="78">
        <v>44</v>
      </c>
      <c r="R1693" s="78">
        <v>32</v>
      </c>
      <c r="S1693" s="78"/>
      <c r="T1693" s="78">
        <v>131</v>
      </c>
      <c r="U1693" s="16"/>
      <c r="V1693" s="78">
        <v>204.55999755859375</v>
      </c>
      <c r="W1693" s="16"/>
      <c r="X1693" s="16"/>
      <c r="Y1693" s="16"/>
      <c r="Z1693" s="78">
        <v>105</v>
      </c>
      <c r="AA1693" s="16"/>
      <c r="AB1693" s="16"/>
      <c r="AC1693" s="16"/>
      <c r="AD1693" s="16"/>
      <c r="AE1693" s="78">
        <v>103</v>
      </c>
      <c r="AF1693" s="78"/>
      <c r="AG1693" s="16"/>
      <c r="AH1693" s="16"/>
      <c r="AI1693" s="16"/>
      <c r="AJ1693" s="16"/>
      <c r="AK1693" s="16"/>
      <c r="AL1693" s="78">
        <v>170</v>
      </c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78"/>
      <c r="AX1693" s="16"/>
      <c r="AY1693" s="16"/>
      <c r="AZ1693" s="78">
        <v>200</v>
      </c>
      <c r="BA1693" s="78">
        <v>210</v>
      </c>
      <c r="BB1693" s="16"/>
      <c r="BC1693" s="16"/>
      <c r="BD1693" s="16"/>
      <c r="BE1693" s="16"/>
      <c r="BF1693" s="16"/>
      <c r="BG1693" s="78">
        <v>66.150001525878906</v>
      </c>
      <c r="BH1693" s="78">
        <v>71.30999755859375</v>
      </c>
      <c r="BI1693" s="78">
        <v>74.489997863769531</v>
      </c>
      <c r="BJ1693" s="78"/>
      <c r="BK1693" s="78"/>
      <c r="BL1693" s="16"/>
      <c r="BM1693" s="78">
        <v>48</v>
      </c>
      <c r="BN1693" s="16"/>
      <c r="BO1693" s="16"/>
      <c r="BP1693" s="16"/>
      <c r="BQ1693" s="78">
        <v>68</v>
      </c>
      <c r="BR1693" s="78"/>
      <c r="BS1693" s="78"/>
      <c r="BT1693" s="78"/>
      <c r="BU1693" s="16"/>
      <c r="BV1693" s="78">
        <v>105</v>
      </c>
      <c r="BW1693" s="78">
        <v>89</v>
      </c>
      <c r="BX1693" s="78">
        <v>105.62000274658203</v>
      </c>
      <c r="BY1693" s="16"/>
      <c r="BZ1693" s="78">
        <v>126.16999816894531</v>
      </c>
      <c r="CA1693" s="16"/>
      <c r="CB1693" s="16"/>
      <c r="CC1693" s="78"/>
      <c r="CD1693" s="16"/>
      <c r="CE1693" s="16"/>
      <c r="CF1693" s="16"/>
      <c r="CG1693" s="16"/>
      <c r="CH1693" s="78">
        <v>70</v>
      </c>
      <c r="CI1693" s="16"/>
      <c r="CJ1693" s="16"/>
      <c r="CK1693" s="78">
        <v>63.270000457763672</v>
      </c>
      <c r="CL1693" s="78">
        <v>92</v>
      </c>
      <c r="CM1693" s="78">
        <v>68.959999084472656</v>
      </c>
      <c r="CN1693" s="16"/>
      <c r="CO1693" s="16"/>
      <c r="CP1693" s="78"/>
    </row>
    <row r="1694" spans="1:94">
      <c r="A1694" s="80">
        <v>45409</v>
      </c>
      <c r="B1694" s="78">
        <v>104</v>
      </c>
      <c r="C1694" s="78"/>
      <c r="D1694" s="16"/>
      <c r="G1694" s="16"/>
      <c r="I1694" s="78">
        <v>103</v>
      </c>
      <c r="K1694" s="78">
        <v>104</v>
      </c>
      <c r="L1694" s="16"/>
      <c r="M1694" s="16"/>
      <c r="N1694" s="78">
        <v>254</v>
      </c>
      <c r="O1694" s="78">
        <v>260</v>
      </c>
      <c r="P1694" s="78">
        <v>70.599998474121094</v>
      </c>
      <c r="Q1694" s="78">
        <v>44</v>
      </c>
      <c r="R1694" s="78">
        <v>26.379999160766602</v>
      </c>
      <c r="S1694" s="78">
        <v>59.560001373291016</v>
      </c>
      <c r="T1694" s="78">
        <v>131</v>
      </c>
      <c r="U1694" s="16"/>
      <c r="V1694" s="78">
        <v>203</v>
      </c>
      <c r="W1694" s="78">
        <v>173</v>
      </c>
      <c r="X1694" s="78">
        <v>125.88999938964844</v>
      </c>
      <c r="Y1694" s="16"/>
      <c r="Z1694" s="78">
        <v>100</v>
      </c>
      <c r="AA1694" s="16"/>
      <c r="AB1694" s="16"/>
      <c r="AC1694" s="16"/>
      <c r="AD1694" s="78">
        <v>60</v>
      </c>
      <c r="AE1694" s="16"/>
      <c r="AF1694" s="78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78"/>
      <c r="AX1694" s="16"/>
      <c r="AY1694" s="16"/>
      <c r="AZ1694" s="78"/>
      <c r="BA1694" s="78"/>
      <c r="BB1694" s="16"/>
      <c r="BC1694" s="16"/>
      <c r="BD1694" s="16"/>
      <c r="BE1694" s="16"/>
      <c r="BF1694" s="16"/>
      <c r="BG1694" s="16"/>
      <c r="BH1694" s="78">
        <v>71.919998168945313</v>
      </c>
      <c r="BI1694" s="78">
        <v>77.360000610351563</v>
      </c>
      <c r="BJ1694" s="78"/>
      <c r="BK1694" s="78"/>
      <c r="BL1694" s="16"/>
      <c r="BM1694" s="78">
        <v>48</v>
      </c>
      <c r="BN1694" s="16"/>
      <c r="BO1694" s="16"/>
      <c r="BP1694" s="16"/>
      <c r="BQ1694" s="78">
        <v>68.30999755859375</v>
      </c>
      <c r="BR1694" s="78"/>
      <c r="BS1694" s="78"/>
      <c r="BT1694" s="78">
        <v>158.3800048828125</v>
      </c>
      <c r="BU1694" s="16"/>
      <c r="BV1694" s="16"/>
      <c r="BW1694" s="16"/>
      <c r="BX1694" s="78">
        <v>104.44999694824219</v>
      </c>
      <c r="BY1694" s="16"/>
      <c r="BZ1694" s="78">
        <v>125</v>
      </c>
      <c r="CA1694" s="16"/>
      <c r="CB1694" s="16"/>
      <c r="CC1694" s="78">
        <v>70.5</v>
      </c>
      <c r="CD1694" s="16"/>
      <c r="CE1694" s="16"/>
      <c r="CF1694" s="16"/>
      <c r="CG1694" s="16"/>
      <c r="CH1694" s="16"/>
      <c r="CI1694" s="16"/>
      <c r="CJ1694" s="78">
        <v>48</v>
      </c>
      <c r="CK1694" s="78">
        <v>64</v>
      </c>
      <c r="CL1694" s="78">
        <v>99.5</v>
      </c>
      <c r="CM1694" s="78">
        <v>69</v>
      </c>
      <c r="CN1694" s="16"/>
      <c r="CO1694" s="16"/>
      <c r="CP1694" s="78">
        <v>179</v>
      </c>
    </row>
    <row r="1695" spans="1:94">
      <c r="A1695" s="80">
        <v>45416</v>
      </c>
      <c r="B1695" s="78"/>
      <c r="C1695" s="78"/>
      <c r="D1695" s="16"/>
      <c r="G1695" s="16"/>
      <c r="I1695" s="78"/>
      <c r="K1695" s="78"/>
      <c r="L1695" s="16"/>
      <c r="M1695" s="16"/>
      <c r="N1695" s="78"/>
      <c r="O1695" s="78"/>
      <c r="P1695" s="78"/>
      <c r="Q1695" s="78"/>
      <c r="R1695" s="16"/>
      <c r="S1695" s="78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78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78"/>
      <c r="AX1695" s="16"/>
      <c r="AY1695" s="16"/>
      <c r="AZ1695" s="78"/>
      <c r="BA1695" s="78"/>
      <c r="BB1695" s="16"/>
      <c r="BC1695" s="16"/>
      <c r="BD1695" s="16"/>
      <c r="BE1695" s="16"/>
      <c r="BF1695" s="16"/>
      <c r="BG1695" s="16"/>
      <c r="BH1695" s="78"/>
      <c r="BI1695" s="78"/>
      <c r="BJ1695" s="78"/>
      <c r="BK1695" s="78"/>
      <c r="BL1695" s="16"/>
      <c r="BM1695" s="78"/>
      <c r="BN1695" s="16"/>
      <c r="BO1695" s="16"/>
      <c r="BP1695" s="16"/>
      <c r="BQ1695" s="78"/>
      <c r="BR1695" s="78"/>
      <c r="BS1695" s="78"/>
      <c r="BT1695" s="78"/>
      <c r="BU1695" s="16"/>
      <c r="BV1695" s="16"/>
      <c r="BW1695" s="16"/>
      <c r="BX1695" s="78"/>
      <c r="BY1695" s="16"/>
      <c r="BZ1695" s="78"/>
      <c r="CA1695" s="16"/>
      <c r="CB1695" s="16"/>
      <c r="CC1695" s="78"/>
      <c r="CD1695" s="16"/>
      <c r="CE1695" s="16"/>
      <c r="CF1695" s="16"/>
      <c r="CG1695" s="16"/>
      <c r="CH1695" s="16"/>
      <c r="CI1695" s="16"/>
      <c r="CJ1695" s="16"/>
      <c r="CK1695" s="78"/>
      <c r="CL1695" s="16"/>
      <c r="CM1695" s="16"/>
      <c r="CN1695" s="16"/>
      <c r="CO1695" s="16"/>
      <c r="CP1695" s="78"/>
    </row>
    <row r="1696" spans="1:94">
      <c r="A1696" s="80">
        <v>45423</v>
      </c>
      <c r="B1696" s="78"/>
      <c r="C1696" s="78"/>
      <c r="D1696" s="16"/>
      <c r="G1696" s="16"/>
      <c r="I1696" s="78"/>
      <c r="K1696" s="78"/>
      <c r="L1696" s="16"/>
      <c r="M1696" s="16"/>
      <c r="N1696" s="78"/>
      <c r="O1696" s="78"/>
      <c r="P1696" s="78"/>
      <c r="Q1696" s="78"/>
      <c r="R1696" s="16"/>
      <c r="S1696" s="78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78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78"/>
      <c r="AX1696" s="16"/>
      <c r="AY1696" s="16"/>
      <c r="AZ1696" s="78"/>
      <c r="BA1696" s="78"/>
      <c r="BB1696" s="16"/>
      <c r="BC1696" s="16"/>
      <c r="BD1696" s="16"/>
      <c r="BE1696" s="16"/>
      <c r="BF1696" s="16"/>
      <c r="BG1696" s="16"/>
      <c r="BH1696" s="78"/>
      <c r="BI1696" s="78"/>
      <c r="BJ1696" s="78"/>
      <c r="BK1696" s="78"/>
      <c r="BL1696" s="16"/>
      <c r="BM1696" s="78"/>
      <c r="BN1696" s="16"/>
      <c r="BO1696" s="16"/>
      <c r="BP1696" s="16"/>
      <c r="BQ1696" s="78"/>
      <c r="BR1696" s="78"/>
      <c r="BS1696" s="78"/>
      <c r="BT1696" s="78"/>
      <c r="BU1696" s="16"/>
      <c r="BV1696" s="16"/>
      <c r="BW1696" s="16"/>
      <c r="BX1696" s="78"/>
      <c r="BY1696" s="16"/>
      <c r="BZ1696" s="78"/>
      <c r="CA1696" s="16"/>
      <c r="CB1696" s="16"/>
      <c r="CC1696" s="78"/>
      <c r="CD1696" s="16"/>
      <c r="CE1696" s="16"/>
      <c r="CF1696" s="16"/>
      <c r="CG1696" s="16"/>
      <c r="CH1696" s="16"/>
      <c r="CI1696" s="16"/>
      <c r="CJ1696" s="16"/>
      <c r="CK1696" s="78"/>
      <c r="CL1696" s="16"/>
      <c r="CM1696" s="16"/>
      <c r="CN1696" s="16"/>
      <c r="CO1696" s="16"/>
      <c r="CP1696" s="78"/>
    </row>
    <row r="1697" spans="1:94">
      <c r="A1697" s="80">
        <v>45430</v>
      </c>
      <c r="B1697" s="78"/>
      <c r="C1697" s="78"/>
      <c r="D1697" s="16"/>
      <c r="G1697" s="16"/>
      <c r="I1697" s="78"/>
      <c r="K1697" s="78"/>
      <c r="L1697" s="16"/>
      <c r="M1697" s="16"/>
      <c r="N1697" s="78"/>
      <c r="O1697" s="78"/>
      <c r="P1697" s="78"/>
      <c r="Q1697" s="78"/>
      <c r="R1697" s="16"/>
      <c r="S1697" s="78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78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78"/>
      <c r="AX1697" s="16"/>
      <c r="AY1697" s="16"/>
      <c r="AZ1697" s="78"/>
      <c r="BA1697" s="78"/>
      <c r="BB1697" s="16"/>
      <c r="BC1697" s="16"/>
      <c r="BD1697" s="16"/>
      <c r="BE1697" s="16"/>
      <c r="BF1697" s="16"/>
      <c r="BG1697" s="16"/>
      <c r="BH1697" s="78"/>
      <c r="BI1697" s="78"/>
      <c r="BJ1697" s="78"/>
      <c r="BK1697" s="78"/>
      <c r="BL1697" s="16"/>
      <c r="BM1697" s="78"/>
      <c r="BN1697" s="16"/>
      <c r="BO1697" s="16"/>
      <c r="BP1697" s="16"/>
      <c r="BQ1697" s="78"/>
      <c r="BR1697" s="78"/>
      <c r="BS1697" s="78"/>
      <c r="BT1697" s="78"/>
      <c r="BU1697" s="16"/>
      <c r="BV1697" s="16"/>
      <c r="BW1697" s="16"/>
      <c r="BX1697" s="78"/>
      <c r="BY1697" s="16"/>
      <c r="BZ1697" s="78"/>
      <c r="CA1697" s="16"/>
      <c r="CB1697" s="16"/>
      <c r="CC1697" s="78"/>
      <c r="CD1697" s="16"/>
      <c r="CE1697" s="16"/>
      <c r="CF1697" s="16"/>
      <c r="CG1697" s="16"/>
      <c r="CH1697" s="16"/>
      <c r="CI1697" s="16"/>
      <c r="CJ1697" s="16"/>
      <c r="CK1697" s="78"/>
      <c r="CL1697" s="16"/>
      <c r="CM1697" s="16"/>
      <c r="CN1697" s="16"/>
      <c r="CO1697" s="16"/>
      <c r="CP1697" s="78"/>
    </row>
    <row r="1698" spans="1:94">
      <c r="A1698" s="80">
        <v>45437</v>
      </c>
      <c r="B1698" s="78"/>
      <c r="C1698" s="78"/>
      <c r="D1698" s="16"/>
      <c r="G1698" s="16"/>
      <c r="I1698" s="78"/>
      <c r="K1698" s="78"/>
      <c r="L1698" s="16"/>
      <c r="M1698" s="16"/>
      <c r="N1698" s="78"/>
      <c r="O1698" s="78"/>
      <c r="P1698" s="78"/>
      <c r="Q1698" s="78"/>
      <c r="R1698" s="16"/>
      <c r="S1698" s="78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78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78"/>
      <c r="AX1698" s="16"/>
      <c r="AY1698" s="16"/>
      <c r="AZ1698" s="78"/>
      <c r="BA1698" s="78"/>
      <c r="BB1698" s="16"/>
      <c r="BC1698" s="16"/>
      <c r="BD1698" s="16"/>
      <c r="BE1698" s="16"/>
      <c r="BF1698" s="16"/>
      <c r="BG1698" s="16"/>
      <c r="BH1698" s="78"/>
      <c r="BI1698" s="78"/>
      <c r="BJ1698" s="78"/>
      <c r="BK1698" s="78"/>
      <c r="BL1698" s="16"/>
      <c r="BM1698" s="78"/>
      <c r="BN1698" s="16"/>
      <c r="BO1698" s="16"/>
      <c r="BP1698" s="16"/>
      <c r="BQ1698" s="78"/>
      <c r="BR1698" s="78"/>
      <c r="BS1698" s="78"/>
      <c r="BT1698" s="78"/>
      <c r="BU1698" s="16"/>
      <c r="BV1698" s="16"/>
      <c r="BW1698" s="16"/>
      <c r="BX1698" s="78"/>
      <c r="BY1698" s="16"/>
      <c r="BZ1698" s="78"/>
      <c r="CA1698" s="16"/>
      <c r="CB1698" s="16"/>
      <c r="CC1698" s="78"/>
      <c r="CD1698" s="16"/>
      <c r="CE1698" s="16"/>
      <c r="CF1698" s="16"/>
      <c r="CG1698" s="16"/>
      <c r="CH1698" s="16"/>
      <c r="CI1698" s="16"/>
      <c r="CJ1698" s="16"/>
      <c r="CK1698" s="78"/>
      <c r="CL1698" s="16"/>
      <c r="CM1698" s="16"/>
      <c r="CN1698" s="16"/>
      <c r="CO1698" s="16"/>
      <c r="CP1698" s="78"/>
    </row>
    <row r="1699" spans="1:94">
      <c r="A1699" s="80">
        <v>45444</v>
      </c>
      <c r="B1699" s="78"/>
      <c r="C1699" s="78"/>
      <c r="D1699" s="16"/>
      <c r="G1699" s="16"/>
      <c r="I1699" s="78"/>
      <c r="K1699" s="78"/>
      <c r="L1699" s="16"/>
      <c r="M1699" s="16"/>
      <c r="N1699" s="78"/>
      <c r="O1699" s="78"/>
      <c r="P1699" s="78"/>
      <c r="Q1699" s="78"/>
      <c r="R1699" s="16"/>
      <c r="S1699" s="78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78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78"/>
      <c r="AX1699" s="16"/>
      <c r="AY1699" s="16"/>
      <c r="AZ1699" s="78"/>
      <c r="BA1699" s="78"/>
      <c r="BB1699" s="16"/>
      <c r="BC1699" s="16"/>
      <c r="BD1699" s="16"/>
      <c r="BE1699" s="16"/>
      <c r="BF1699" s="16"/>
      <c r="BG1699" s="16"/>
      <c r="BH1699" s="78"/>
      <c r="BI1699" s="78"/>
      <c r="BJ1699" s="78"/>
      <c r="BK1699" s="78"/>
      <c r="BL1699" s="16"/>
      <c r="BM1699" s="78"/>
      <c r="BN1699" s="16"/>
      <c r="BO1699" s="16"/>
      <c r="BP1699" s="16"/>
      <c r="BQ1699" s="78"/>
      <c r="BR1699" s="78"/>
      <c r="BS1699" s="78"/>
      <c r="BT1699" s="78"/>
      <c r="BU1699" s="16"/>
      <c r="BV1699" s="16"/>
      <c r="BW1699" s="16"/>
      <c r="BX1699" s="78"/>
      <c r="BY1699" s="16"/>
      <c r="BZ1699" s="78"/>
      <c r="CA1699" s="16"/>
      <c r="CB1699" s="16"/>
      <c r="CC1699" s="78"/>
      <c r="CD1699" s="16"/>
      <c r="CE1699" s="16"/>
      <c r="CF1699" s="16"/>
      <c r="CG1699" s="16"/>
      <c r="CH1699" s="16"/>
      <c r="CI1699" s="16"/>
      <c r="CJ1699" s="16"/>
      <c r="CK1699" s="78"/>
      <c r="CL1699" s="16"/>
      <c r="CM1699" s="16"/>
      <c r="CN1699" s="16"/>
      <c r="CO1699" s="16"/>
      <c r="CP1699" s="78"/>
    </row>
  </sheetData>
  <hyperlinks>
    <hyperlink ref="I7" r:id="rId1" xr:uid="{8277BDAD-79B3-479B-A0EF-5683D91339B1}"/>
    <hyperlink ref="AF7" r:id="rId2" xr:uid="{88CE3D3B-63D9-4BB3-9D62-BFFA28D665E8}"/>
  </hyperlinks>
  <pageMargins left="0.5" right="0.5" top="0.5" bottom="0.5" header="0.5" footer="0.5"/>
  <pageSetup scale="15" orientation="portrait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F6836-FC58-49EE-A1FB-1E24C578053F}">
  <sheetPr transitionEvaluation="1" codeName="Sheet8"/>
  <dimension ref="A1:C1385"/>
  <sheetViews>
    <sheetView defaultGridColor="0" colorId="22" zoomScaleNormal="100" workbookViewId="0">
      <pane xSplit="1" ySplit="7" topLeftCell="B1357" activePane="bottomRight" state="frozenSplit"/>
      <selection pane="topRight" activeCell="B1" sqref="B1"/>
      <selection pane="bottomLeft" activeCell="A2" sqref="A2"/>
      <selection pane="bottomRight" sqref="A1:AZ1396"/>
    </sheetView>
  </sheetViews>
  <sheetFormatPr defaultColWidth="10.6640625" defaultRowHeight="12.75"/>
  <cols>
    <col min="1" max="1" width="8.21875" style="11" bestFit="1" customWidth="1"/>
    <col min="2" max="2" width="10.6640625" style="15"/>
    <col min="3" max="3" width="10" style="15" customWidth="1"/>
    <col min="4" max="16384" width="10.6640625" style="11"/>
  </cols>
  <sheetData>
    <row r="1" spans="1:3" ht="15.75">
      <c r="B1" s="14" t="s">
        <v>180</v>
      </c>
    </row>
    <row r="2" spans="1:3" s="136" customFormat="1">
      <c r="A2" s="141"/>
      <c r="B2" s="142"/>
      <c r="C2" s="142"/>
    </row>
    <row r="3" spans="1:3">
      <c r="B3" s="11" t="s">
        <v>181</v>
      </c>
    </row>
    <row r="4" spans="1:3" ht="15.75">
      <c r="B4" s="14"/>
    </row>
    <row r="5" spans="1:3" ht="20.25" customHeight="1">
      <c r="B5" s="143" t="s">
        <v>182</v>
      </c>
      <c r="C5" s="144"/>
    </row>
    <row r="6" spans="1:3" ht="41.25" customHeight="1">
      <c r="B6" s="129" t="s">
        <v>183</v>
      </c>
      <c r="C6" s="129" t="s">
        <v>184</v>
      </c>
    </row>
    <row r="7" spans="1:3" s="93" customFormat="1" ht="11.25">
      <c r="A7" s="145" t="s">
        <v>185</v>
      </c>
      <c r="B7" s="146" t="s">
        <v>186</v>
      </c>
      <c r="C7" s="146" t="s">
        <v>187</v>
      </c>
    </row>
    <row r="8" spans="1:3">
      <c r="A8" s="71">
        <v>35805</v>
      </c>
      <c r="B8" s="15">
        <v>83.64</v>
      </c>
    </row>
    <row r="9" spans="1:3">
      <c r="A9" s="71">
        <v>35812</v>
      </c>
      <c r="B9" s="15">
        <v>83.97</v>
      </c>
    </row>
    <row r="10" spans="1:3">
      <c r="A10" s="71">
        <v>35819</v>
      </c>
      <c r="B10" s="15">
        <v>89.44</v>
      </c>
    </row>
    <row r="11" spans="1:3">
      <c r="A11" s="71">
        <v>35826</v>
      </c>
      <c r="B11" s="15">
        <v>90.56</v>
      </c>
    </row>
    <row r="12" spans="1:3">
      <c r="A12" s="71">
        <v>35833</v>
      </c>
      <c r="B12" s="15">
        <v>85.24</v>
      </c>
    </row>
    <row r="13" spans="1:3">
      <c r="A13" s="71">
        <v>35840</v>
      </c>
      <c r="B13" s="15">
        <v>73.92</v>
      </c>
    </row>
    <row r="14" spans="1:3">
      <c r="A14" s="71">
        <v>35847</v>
      </c>
      <c r="B14" s="15">
        <v>71.930000000000007</v>
      </c>
    </row>
    <row r="15" spans="1:3">
      <c r="A15" s="71">
        <v>35854</v>
      </c>
      <c r="B15" s="15">
        <v>73.239999999999995</v>
      </c>
    </row>
    <row r="16" spans="1:3">
      <c r="A16" s="71">
        <v>35861</v>
      </c>
      <c r="B16" s="15">
        <v>78.31</v>
      </c>
    </row>
    <row r="17" spans="1:2">
      <c r="A17" s="71">
        <v>35868</v>
      </c>
      <c r="B17" s="15">
        <v>84.22</v>
      </c>
    </row>
    <row r="18" spans="1:2">
      <c r="A18" s="71">
        <v>35875</v>
      </c>
      <c r="B18" s="15">
        <v>88.92</v>
      </c>
    </row>
    <row r="19" spans="1:2">
      <c r="A19" s="71">
        <v>35882</v>
      </c>
      <c r="B19" s="15">
        <v>89</v>
      </c>
    </row>
    <row r="20" spans="1:2">
      <c r="A20" s="71">
        <v>35889</v>
      </c>
      <c r="B20" s="15">
        <v>89</v>
      </c>
    </row>
    <row r="21" spans="1:2">
      <c r="A21" s="71">
        <v>35896</v>
      </c>
      <c r="B21" s="15">
        <v>86.1</v>
      </c>
    </row>
    <row r="22" spans="1:2">
      <c r="A22" s="71">
        <v>35903</v>
      </c>
      <c r="B22" s="15">
        <v>72.430000000000007</v>
      </c>
    </row>
    <row r="23" spans="1:2">
      <c r="A23" s="71">
        <v>35910</v>
      </c>
      <c r="B23" s="15">
        <v>69.22</v>
      </c>
    </row>
    <row r="24" spans="1:2">
      <c r="A24" s="71">
        <v>35917</v>
      </c>
      <c r="B24" s="15">
        <v>67.489999999999995</v>
      </c>
    </row>
    <row r="25" spans="1:2">
      <c r="A25" s="71">
        <v>35924</v>
      </c>
      <c r="B25" s="15">
        <v>63.15</v>
      </c>
    </row>
    <row r="26" spans="1:2">
      <c r="A26" s="71">
        <v>35931</v>
      </c>
      <c r="B26" s="15">
        <v>58.89</v>
      </c>
    </row>
    <row r="27" spans="1:2">
      <c r="A27" s="71">
        <v>35938</v>
      </c>
      <c r="B27" s="15">
        <v>60.42</v>
      </c>
    </row>
    <row r="28" spans="1:2">
      <c r="A28" s="71">
        <v>35945</v>
      </c>
      <c r="B28" s="15">
        <v>66.03</v>
      </c>
    </row>
    <row r="29" spans="1:2">
      <c r="A29" s="71">
        <v>35952</v>
      </c>
      <c r="B29" s="15">
        <v>70.290000000000006</v>
      </c>
    </row>
    <row r="30" spans="1:2">
      <c r="A30" s="71">
        <v>35959</v>
      </c>
      <c r="B30" s="15">
        <v>73.540000000000006</v>
      </c>
    </row>
    <row r="31" spans="1:2">
      <c r="A31" s="71">
        <v>35966</v>
      </c>
      <c r="B31" s="15">
        <v>73.47</v>
      </c>
    </row>
    <row r="32" spans="1:2">
      <c r="A32" s="71">
        <v>35973</v>
      </c>
      <c r="B32" s="15">
        <v>71.77</v>
      </c>
    </row>
    <row r="33" spans="1:2">
      <c r="A33" s="71">
        <v>35980</v>
      </c>
      <c r="B33" s="15">
        <v>69.84</v>
      </c>
    </row>
    <row r="34" spans="1:2">
      <c r="A34" s="71">
        <v>35987</v>
      </c>
      <c r="B34" s="15">
        <v>64.84</v>
      </c>
    </row>
    <row r="35" spans="1:2">
      <c r="A35" s="71">
        <v>35994</v>
      </c>
      <c r="B35" s="15">
        <v>66.33</v>
      </c>
    </row>
    <row r="36" spans="1:2">
      <c r="A36" s="71">
        <v>36001</v>
      </c>
      <c r="B36" s="15">
        <v>76.959999999999994</v>
      </c>
    </row>
    <row r="37" spans="1:2">
      <c r="A37" s="71">
        <v>36008</v>
      </c>
      <c r="B37" s="15">
        <v>84.31</v>
      </c>
    </row>
    <row r="38" spans="1:2">
      <c r="A38" s="71">
        <v>36015</v>
      </c>
      <c r="B38" s="15">
        <v>84.73</v>
      </c>
    </row>
    <row r="39" spans="1:2">
      <c r="A39" s="71">
        <v>36022</v>
      </c>
      <c r="B39" s="15">
        <v>80.459999999999994</v>
      </c>
    </row>
    <row r="40" spans="1:2">
      <c r="A40" s="71">
        <v>36029</v>
      </c>
      <c r="B40" s="15">
        <v>78.06</v>
      </c>
    </row>
    <row r="41" spans="1:2">
      <c r="A41" s="71">
        <v>36036</v>
      </c>
      <c r="B41" s="15">
        <v>77.78</v>
      </c>
    </row>
    <row r="42" spans="1:2">
      <c r="A42" s="71">
        <v>36043</v>
      </c>
      <c r="B42" s="15">
        <v>76.14</v>
      </c>
    </row>
    <row r="43" spans="1:2">
      <c r="A43" s="71">
        <v>36050</v>
      </c>
      <c r="B43" s="15">
        <v>76.03</v>
      </c>
    </row>
    <row r="44" spans="1:2">
      <c r="A44" s="71">
        <v>36057</v>
      </c>
      <c r="B44" s="15">
        <v>76.62</v>
      </c>
    </row>
    <row r="45" spans="1:2">
      <c r="A45" s="71">
        <v>36064</v>
      </c>
      <c r="B45" s="15">
        <v>81.99</v>
      </c>
    </row>
    <row r="46" spans="1:2">
      <c r="A46" s="71">
        <v>36071</v>
      </c>
      <c r="B46" s="15">
        <v>85.06</v>
      </c>
    </row>
    <row r="47" spans="1:2">
      <c r="A47" s="71">
        <v>36078</v>
      </c>
      <c r="B47" s="15">
        <v>84.1</v>
      </c>
    </row>
    <row r="48" spans="1:2">
      <c r="A48" s="71">
        <v>36085</v>
      </c>
      <c r="B48" s="15">
        <v>77.819999999999993</v>
      </c>
    </row>
    <row r="49" spans="1:2">
      <c r="A49" s="71">
        <v>36092</v>
      </c>
      <c r="B49" s="15">
        <v>81.069999999999993</v>
      </c>
    </row>
    <row r="50" spans="1:2">
      <c r="A50" s="71">
        <v>36099</v>
      </c>
      <c r="B50" s="15">
        <v>83.69</v>
      </c>
    </row>
    <row r="51" spans="1:2">
      <c r="A51" s="71">
        <v>36106</v>
      </c>
      <c r="B51" s="15">
        <v>84.68</v>
      </c>
    </row>
    <row r="52" spans="1:2">
      <c r="A52" s="71">
        <v>36113</v>
      </c>
      <c r="B52" s="15">
        <v>84.68</v>
      </c>
    </row>
    <row r="53" spans="1:2">
      <c r="A53" s="71">
        <v>36120</v>
      </c>
      <c r="B53" s="15">
        <v>86.27</v>
      </c>
    </row>
    <row r="54" spans="1:2">
      <c r="A54" s="71">
        <v>36127</v>
      </c>
      <c r="B54" s="15">
        <v>89.94</v>
      </c>
    </row>
    <row r="55" spans="1:2">
      <c r="A55" s="71">
        <v>36134</v>
      </c>
      <c r="B55" s="15">
        <v>90.01</v>
      </c>
    </row>
    <row r="56" spans="1:2">
      <c r="A56" s="71">
        <v>36141</v>
      </c>
      <c r="B56" s="15">
        <v>89.93</v>
      </c>
    </row>
    <row r="57" spans="1:2">
      <c r="A57" s="71">
        <v>36148</v>
      </c>
      <c r="B57" s="15">
        <v>89.9</v>
      </c>
    </row>
    <row r="58" spans="1:2">
      <c r="A58" s="71">
        <v>36155</v>
      </c>
      <c r="B58" s="15">
        <v>87.03</v>
      </c>
    </row>
    <row r="59" spans="1:2">
      <c r="A59" s="71">
        <v>36162</v>
      </c>
      <c r="B59" s="15">
        <v>78.19</v>
      </c>
    </row>
    <row r="60" spans="1:2">
      <c r="A60" s="71">
        <v>36169</v>
      </c>
      <c r="B60" s="15">
        <v>77.48</v>
      </c>
    </row>
    <row r="61" spans="1:2">
      <c r="A61" s="71">
        <v>36176</v>
      </c>
      <c r="B61" s="15">
        <v>80.38</v>
      </c>
    </row>
    <row r="62" spans="1:2">
      <c r="A62" s="71">
        <v>36183</v>
      </c>
      <c r="B62" s="15">
        <v>89.43</v>
      </c>
    </row>
    <row r="63" spans="1:2">
      <c r="A63" s="71">
        <v>36190</v>
      </c>
      <c r="B63" s="15">
        <v>88.83</v>
      </c>
    </row>
    <row r="64" spans="1:2">
      <c r="A64" s="71">
        <v>36197</v>
      </c>
      <c r="B64" s="15">
        <v>80.86</v>
      </c>
    </row>
    <row r="65" spans="1:2">
      <c r="A65" s="71">
        <v>36204</v>
      </c>
      <c r="B65" s="15">
        <v>71.03</v>
      </c>
    </row>
    <row r="66" spans="1:2">
      <c r="A66" s="71">
        <v>36211</v>
      </c>
      <c r="B66" s="15">
        <v>70.83</v>
      </c>
    </row>
    <row r="67" spans="1:2">
      <c r="A67" s="71">
        <v>36218</v>
      </c>
      <c r="B67" s="15">
        <v>71.73</v>
      </c>
    </row>
    <row r="68" spans="1:2">
      <c r="A68" s="71">
        <v>36225</v>
      </c>
      <c r="B68" s="15">
        <v>73.63</v>
      </c>
    </row>
    <row r="69" spans="1:2">
      <c r="A69" s="71">
        <v>36232</v>
      </c>
      <c r="B69" s="15">
        <v>76.28</v>
      </c>
    </row>
    <row r="70" spans="1:2">
      <c r="A70" s="71">
        <v>36239</v>
      </c>
      <c r="B70" s="15">
        <v>80.06</v>
      </c>
    </row>
    <row r="71" spans="1:2">
      <c r="A71" s="71">
        <v>36246</v>
      </c>
      <c r="B71" s="15">
        <v>82.74</v>
      </c>
    </row>
    <row r="72" spans="1:2">
      <c r="A72" s="71">
        <v>36253</v>
      </c>
      <c r="B72" s="15">
        <v>80.47</v>
      </c>
    </row>
    <row r="73" spans="1:2">
      <c r="A73" s="71">
        <v>36260</v>
      </c>
      <c r="B73" s="15">
        <v>69.040000000000006</v>
      </c>
    </row>
    <row r="74" spans="1:2">
      <c r="A74" s="71">
        <v>36267</v>
      </c>
      <c r="B74" s="15">
        <v>64.05</v>
      </c>
    </row>
    <row r="75" spans="1:2">
      <c r="A75" s="71">
        <v>36274</v>
      </c>
      <c r="B75" s="15">
        <v>62.51</v>
      </c>
    </row>
    <row r="76" spans="1:2">
      <c r="A76" s="71">
        <v>36281</v>
      </c>
      <c r="B76" s="15">
        <v>57.87</v>
      </c>
    </row>
    <row r="77" spans="1:2">
      <c r="A77" s="71">
        <v>36288</v>
      </c>
      <c r="B77" s="15">
        <v>57.03</v>
      </c>
    </row>
    <row r="78" spans="1:2">
      <c r="A78" s="71">
        <v>36295</v>
      </c>
      <c r="B78" s="15">
        <v>56.03</v>
      </c>
    </row>
    <row r="79" spans="1:2">
      <c r="A79" s="71">
        <v>36302</v>
      </c>
      <c r="B79" s="15">
        <v>60.96</v>
      </c>
    </row>
    <row r="80" spans="1:2">
      <c r="A80" s="71">
        <v>36309</v>
      </c>
      <c r="B80" s="15">
        <v>69.540000000000006</v>
      </c>
    </row>
    <row r="81" spans="1:2">
      <c r="A81" s="71">
        <v>36316</v>
      </c>
      <c r="B81" s="15">
        <v>68.319999999999993</v>
      </c>
    </row>
    <row r="82" spans="1:2">
      <c r="A82" s="71">
        <v>36323</v>
      </c>
      <c r="B82" s="15">
        <v>62.55</v>
      </c>
    </row>
    <row r="83" spans="1:2">
      <c r="A83" s="71">
        <v>36330</v>
      </c>
      <c r="B83" s="15">
        <v>59.63</v>
      </c>
    </row>
    <row r="84" spans="1:2">
      <c r="A84" s="71">
        <v>36337</v>
      </c>
      <c r="B84" s="15">
        <v>53.67</v>
      </c>
    </row>
    <row r="85" spans="1:2">
      <c r="A85" s="71">
        <v>36344</v>
      </c>
      <c r="B85" s="15">
        <v>48.78</v>
      </c>
    </row>
    <row r="86" spans="1:2">
      <c r="A86" s="71">
        <v>36351</v>
      </c>
      <c r="B86" s="15">
        <v>50.33</v>
      </c>
    </row>
    <row r="87" spans="1:2">
      <c r="A87" s="71">
        <v>36358</v>
      </c>
      <c r="B87" s="15">
        <v>60.76</v>
      </c>
    </row>
    <row r="88" spans="1:2">
      <c r="A88" s="71">
        <v>36365</v>
      </c>
      <c r="B88" s="15">
        <v>75.42</v>
      </c>
    </row>
    <row r="89" spans="1:2">
      <c r="A89" s="71">
        <v>36372</v>
      </c>
      <c r="B89" s="15">
        <v>86.02</v>
      </c>
    </row>
    <row r="90" spans="1:2">
      <c r="A90" s="71">
        <v>36379</v>
      </c>
      <c r="B90" s="15">
        <v>83.63</v>
      </c>
    </row>
    <row r="91" spans="1:2">
      <c r="A91" s="71">
        <v>36386</v>
      </c>
      <c r="B91" s="15">
        <v>72.540000000000006</v>
      </c>
    </row>
    <row r="92" spans="1:2">
      <c r="A92" s="71">
        <v>36393</v>
      </c>
      <c r="B92" s="15">
        <v>66.58</v>
      </c>
    </row>
    <row r="93" spans="1:2">
      <c r="A93" s="71">
        <v>36400</v>
      </c>
      <c r="B93" s="15">
        <v>66.44</v>
      </c>
    </row>
    <row r="94" spans="1:2">
      <c r="A94" s="71">
        <v>36407</v>
      </c>
      <c r="B94" s="15">
        <v>66.44</v>
      </c>
    </row>
    <row r="95" spans="1:2">
      <c r="A95" s="71">
        <v>36414</v>
      </c>
      <c r="B95" s="15">
        <v>66.349999999999994</v>
      </c>
    </row>
    <row r="96" spans="1:2">
      <c r="A96" s="71">
        <v>36421</v>
      </c>
      <c r="B96" s="15">
        <v>64.11</v>
      </c>
    </row>
    <row r="97" spans="1:2">
      <c r="A97" s="71">
        <v>36428</v>
      </c>
      <c r="B97" s="15">
        <v>63.31</v>
      </c>
    </row>
    <row r="98" spans="1:2">
      <c r="A98" s="71">
        <v>36435</v>
      </c>
      <c r="B98" s="15">
        <v>58.81</v>
      </c>
    </row>
    <row r="99" spans="1:2">
      <c r="A99" s="71">
        <v>36442</v>
      </c>
      <c r="B99" s="15">
        <v>54.55</v>
      </c>
    </row>
    <row r="100" spans="1:2">
      <c r="A100" s="71">
        <v>36449</v>
      </c>
      <c r="B100" s="15">
        <v>51.3</v>
      </c>
    </row>
    <row r="101" spans="1:2">
      <c r="A101" s="71">
        <v>36456</v>
      </c>
      <c r="B101" s="15">
        <v>55.08</v>
      </c>
    </row>
    <row r="102" spans="1:2">
      <c r="A102" s="71">
        <v>36463</v>
      </c>
      <c r="B102" s="15">
        <v>66.25</v>
      </c>
    </row>
    <row r="103" spans="1:2">
      <c r="A103" s="71">
        <v>36470</v>
      </c>
      <c r="B103" s="15">
        <v>72.16</v>
      </c>
    </row>
    <row r="104" spans="1:2">
      <c r="A104" s="71">
        <v>36477</v>
      </c>
      <c r="B104" s="15">
        <v>73.540000000000006</v>
      </c>
    </row>
    <row r="105" spans="1:2">
      <c r="A105" s="71">
        <v>36484</v>
      </c>
      <c r="B105" s="15">
        <v>73.48</v>
      </c>
    </row>
    <row r="106" spans="1:2">
      <c r="A106" s="71">
        <v>36491</v>
      </c>
      <c r="B106" s="15">
        <v>70.180000000000007</v>
      </c>
    </row>
    <row r="107" spans="1:2">
      <c r="A107" s="71">
        <v>36498</v>
      </c>
      <c r="B107" s="15">
        <v>59.31</v>
      </c>
    </row>
    <row r="108" spans="1:2">
      <c r="A108" s="71">
        <v>36505</v>
      </c>
      <c r="B108" s="15">
        <v>54.6</v>
      </c>
    </row>
    <row r="109" spans="1:2">
      <c r="A109" s="71">
        <v>36512</v>
      </c>
      <c r="B109" s="15">
        <v>61.97</v>
      </c>
    </row>
    <row r="110" spans="1:2">
      <c r="A110" s="71">
        <v>36519</v>
      </c>
      <c r="B110" s="15">
        <v>77.349999999999994</v>
      </c>
    </row>
    <row r="111" spans="1:2">
      <c r="A111" s="71">
        <v>36526</v>
      </c>
      <c r="B111" s="15">
        <v>83.07</v>
      </c>
    </row>
    <row r="112" spans="1:2">
      <c r="A112" s="71">
        <v>36533</v>
      </c>
      <c r="B112" s="15">
        <v>80.66</v>
      </c>
    </row>
    <row r="113" spans="1:2">
      <c r="A113" s="71">
        <v>36540</v>
      </c>
      <c r="B113" s="15">
        <v>69.489999999999995</v>
      </c>
    </row>
    <row r="114" spans="1:2">
      <c r="A114" s="71">
        <v>36547</v>
      </c>
      <c r="B114" s="15">
        <v>64.87</v>
      </c>
    </row>
    <row r="115" spans="1:2">
      <c r="A115" s="71">
        <v>36554</v>
      </c>
      <c r="B115" s="15">
        <v>57.51</v>
      </c>
    </row>
    <row r="116" spans="1:2">
      <c r="A116" s="71">
        <v>36561</v>
      </c>
      <c r="B116" s="15">
        <v>63.42</v>
      </c>
    </row>
    <row r="117" spans="1:2">
      <c r="A117" s="71">
        <v>36568</v>
      </c>
      <c r="B117" s="15">
        <v>74.42</v>
      </c>
    </row>
    <row r="118" spans="1:2">
      <c r="A118" s="71">
        <v>36575</v>
      </c>
      <c r="B118" s="15">
        <v>79.86</v>
      </c>
    </row>
    <row r="119" spans="1:2">
      <c r="A119" s="71">
        <v>36582</v>
      </c>
      <c r="B119" s="15">
        <v>67.849999999999994</v>
      </c>
    </row>
    <row r="120" spans="1:2">
      <c r="A120" s="71">
        <v>36589</v>
      </c>
      <c r="B120" s="15">
        <v>61.27</v>
      </c>
    </row>
    <row r="121" spans="1:2">
      <c r="A121" s="71">
        <v>36596</v>
      </c>
      <c r="B121" s="15">
        <v>61.01</v>
      </c>
    </row>
    <row r="122" spans="1:2">
      <c r="A122" s="71">
        <v>36603</v>
      </c>
      <c r="B122" s="15">
        <v>62</v>
      </c>
    </row>
    <row r="123" spans="1:2">
      <c r="A123" s="71">
        <v>36610</v>
      </c>
      <c r="B123" s="15">
        <v>66.52</v>
      </c>
    </row>
    <row r="124" spans="1:2">
      <c r="A124" s="71">
        <v>36617</v>
      </c>
      <c r="B124" s="15">
        <v>72.7</v>
      </c>
    </row>
    <row r="125" spans="1:2">
      <c r="A125" s="71">
        <v>36624</v>
      </c>
      <c r="B125" s="15">
        <v>74.66</v>
      </c>
    </row>
    <row r="126" spans="1:2">
      <c r="A126" s="71">
        <v>36631</v>
      </c>
      <c r="B126" s="15">
        <v>74.7</v>
      </c>
    </row>
    <row r="127" spans="1:2">
      <c r="A127" s="71">
        <v>36638</v>
      </c>
      <c r="B127" s="15">
        <v>74.28</v>
      </c>
    </row>
    <row r="128" spans="1:2">
      <c r="A128" s="71">
        <v>36645</v>
      </c>
      <c r="B128" s="15">
        <v>68.87</v>
      </c>
    </row>
    <row r="129" spans="1:2">
      <c r="A129" s="71">
        <v>36652</v>
      </c>
      <c r="B129" s="15">
        <v>60.88</v>
      </c>
    </row>
    <row r="130" spans="1:2">
      <c r="A130" s="71">
        <v>36659</v>
      </c>
      <c r="B130" s="15">
        <v>57.75</v>
      </c>
    </row>
    <row r="131" spans="1:2">
      <c r="A131" s="71">
        <v>36666</v>
      </c>
      <c r="B131" s="15">
        <v>57.57</v>
      </c>
    </row>
    <row r="132" spans="1:2">
      <c r="A132" s="71">
        <v>36673</v>
      </c>
      <c r="B132" s="15">
        <v>57.86</v>
      </c>
    </row>
    <row r="133" spans="1:2">
      <c r="A133" s="71">
        <v>36680</v>
      </c>
      <c r="B133" s="15">
        <v>60.7</v>
      </c>
    </row>
    <row r="134" spans="1:2">
      <c r="A134" s="71">
        <v>36687</v>
      </c>
      <c r="B134" s="15">
        <v>64.739999999999995</v>
      </c>
    </row>
    <row r="135" spans="1:2">
      <c r="A135" s="71">
        <v>36694</v>
      </c>
      <c r="B135" s="15">
        <v>70.489999999999995</v>
      </c>
    </row>
    <row r="136" spans="1:2">
      <c r="A136" s="71">
        <v>36701</v>
      </c>
      <c r="B136" s="15">
        <v>70.319999999999993</v>
      </c>
    </row>
    <row r="137" spans="1:2">
      <c r="A137" s="71">
        <v>36708</v>
      </c>
      <c r="B137" s="15">
        <v>66.25</v>
      </c>
    </row>
    <row r="138" spans="1:2">
      <c r="A138" s="71">
        <v>36715</v>
      </c>
      <c r="B138" s="15">
        <v>60.47</v>
      </c>
    </row>
    <row r="139" spans="1:2">
      <c r="A139" s="71">
        <v>36722</v>
      </c>
      <c r="B139" s="15">
        <v>59.16</v>
      </c>
    </row>
    <row r="140" spans="1:2">
      <c r="A140" s="71">
        <v>36729</v>
      </c>
      <c r="B140" s="15">
        <v>60.8</v>
      </c>
    </row>
    <row r="141" spans="1:2">
      <c r="A141" s="71">
        <v>36736</v>
      </c>
      <c r="B141" s="15">
        <v>68.44</v>
      </c>
    </row>
    <row r="142" spans="1:2">
      <c r="A142" s="71">
        <v>36743</v>
      </c>
      <c r="B142" s="15">
        <v>71.91</v>
      </c>
    </row>
    <row r="143" spans="1:2">
      <c r="A143" s="71">
        <v>36750</v>
      </c>
      <c r="B143" s="15">
        <v>72.72</v>
      </c>
    </row>
    <row r="144" spans="1:2">
      <c r="A144" s="71">
        <v>36757</v>
      </c>
      <c r="B144" s="15">
        <v>77.430000000000007</v>
      </c>
    </row>
    <row r="145" spans="1:2">
      <c r="A145" s="71">
        <v>36764</v>
      </c>
      <c r="B145" s="15">
        <v>79.61</v>
      </c>
    </row>
    <row r="146" spans="1:2">
      <c r="A146" s="71">
        <v>36771</v>
      </c>
      <c r="B146" s="15">
        <v>74.95</v>
      </c>
    </row>
    <row r="147" spans="1:2">
      <c r="A147" s="71">
        <v>36778</v>
      </c>
      <c r="B147" s="15">
        <v>69.64</v>
      </c>
    </row>
    <row r="148" spans="1:2">
      <c r="A148" s="71">
        <v>36785</v>
      </c>
      <c r="B148" s="15">
        <v>65.86</v>
      </c>
    </row>
    <row r="149" spans="1:2">
      <c r="A149" s="71">
        <v>36792</v>
      </c>
      <c r="B149" s="15">
        <v>67.11</v>
      </c>
    </row>
    <row r="150" spans="1:2">
      <c r="A150" s="71">
        <v>36799</v>
      </c>
      <c r="B150" s="15">
        <v>72.77</v>
      </c>
    </row>
    <row r="151" spans="1:2">
      <c r="A151" s="71">
        <v>36806</v>
      </c>
      <c r="B151" s="15">
        <v>75.430000000000007</v>
      </c>
    </row>
    <row r="152" spans="1:2">
      <c r="A152" s="71">
        <v>36813</v>
      </c>
      <c r="B152" s="15">
        <v>77.180000000000007</v>
      </c>
    </row>
    <row r="153" spans="1:2">
      <c r="A153" s="71">
        <v>36820</v>
      </c>
      <c r="B153" s="15">
        <v>77.27</v>
      </c>
    </row>
    <row r="154" spans="1:2">
      <c r="A154" s="71">
        <v>36827</v>
      </c>
      <c r="B154" s="15">
        <v>77.400000000000006</v>
      </c>
    </row>
    <row r="155" spans="1:2">
      <c r="A155" s="71">
        <v>36834</v>
      </c>
      <c r="B155" s="15">
        <v>80.989999999999995</v>
      </c>
    </row>
    <row r="156" spans="1:2">
      <c r="A156" s="71">
        <v>36841</v>
      </c>
      <c r="B156" s="15">
        <v>85.59</v>
      </c>
    </row>
    <row r="157" spans="1:2">
      <c r="A157" s="71">
        <v>36848</v>
      </c>
      <c r="B157" s="15">
        <v>85.66</v>
      </c>
    </row>
    <row r="158" spans="1:2">
      <c r="A158" s="71">
        <v>36855</v>
      </c>
      <c r="B158" s="15">
        <v>85.66</v>
      </c>
    </row>
    <row r="159" spans="1:2">
      <c r="A159" s="71">
        <v>36862</v>
      </c>
      <c r="B159" s="15">
        <v>85.56</v>
      </c>
    </row>
    <row r="160" spans="1:2">
      <c r="A160" s="71">
        <v>36869</v>
      </c>
      <c r="B160" s="15">
        <v>86.84</v>
      </c>
    </row>
    <row r="161" spans="1:2">
      <c r="A161" s="71">
        <v>36876</v>
      </c>
      <c r="B161" s="15">
        <v>93.49</v>
      </c>
    </row>
    <row r="162" spans="1:2">
      <c r="A162" s="71">
        <v>36883</v>
      </c>
      <c r="B162" s="15">
        <v>101.44</v>
      </c>
    </row>
    <row r="163" spans="1:2">
      <c r="A163" s="71">
        <v>36890</v>
      </c>
      <c r="B163" s="15">
        <v>104.82</v>
      </c>
    </row>
    <row r="164" spans="1:2">
      <c r="A164" s="71">
        <v>36897</v>
      </c>
      <c r="B164" s="15">
        <v>100.91</v>
      </c>
    </row>
    <row r="165" spans="1:2">
      <c r="A165" s="71">
        <v>36904</v>
      </c>
      <c r="B165" s="15">
        <v>82.65</v>
      </c>
    </row>
    <row r="166" spans="1:2">
      <c r="A166" s="71">
        <v>36911</v>
      </c>
      <c r="B166" s="15">
        <v>73.89</v>
      </c>
    </row>
    <row r="167" spans="1:2">
      <c r="A167" s="71">
        <v>36918</v>
      </c>
      <c r="B167" s="15">
        <v>73.72</v>
      </c>
    </row>
    <row r="168" spans="1:2">
      <c r="A168" s="71">
        <v>36925</v>
      </c>
      <c r="B168" s="15">
        <v>73.819999999999993</v>
      </c>
    </row>
    <row r="169" spans="1:2">
      <c r="A169" s="71">
        <v>36932</v>
      </c>
      <c r="B169" s="15">
        <v>74.3</v>
      </c>
    </row>
    <row r="170" spans="1:2">
      <c r="A170" s="71">
        <v>36939</v>
      </c>
      <c r="B170" s="15">
        <v>76</v>
      </c>
    </row>
    <row r="171" spans="1:2">
      <c r="A171" s="71">
        <v>36946</v>
      </c>
      <c r="B171" s="15">
        <v>77.73</v>
      </c>
    </row>
    <row r="172" spans="1:2">
      <c r="A172" s="71">
        <v>36953</v>
      </c>
      <c r="B172" s="15">
        <v>75.7</v>
      </c>
    </row>
    <row r="173" spans="1:2">
      <c r="A173" s="71">
        <v>36960</v>
      </c>
      <c r="B173" s="15">
        <v>72.989999999999995</v>
      </c>
    </row>
    <row r="174" spans="1:2">
      <c r="A174" s="71">
        <v>36967</v>
      </c>
      <c r="B174" s="15">
        <v>74.97</v>
      </c>
    </row>
    <row r="175" spans="1:2">
      <c r="A175" s="71">
        <v>36974</v>
      </c>
      <c r="B175" s="15">
        <v>83.31</v>
      </c>
    </row>
    <row r="176" spans="1:2">
      <c r="A176" s="71">
        <v>36981</v>
      </c>
      <c r="B176" s="15">
        <v>90.67</v>
      </c>
    </row>
    <row r="177" spans="1:2">
      <c r="A177" s="71">
        <v>36988</v>
      </c>
      <c r="B177" s="15">
        <v>90.89</v>
      </c>
    </row>
    <row r="178" spans="1:2">
      <c r="A178" s="71">
        <v>36995</v>
      </c>
      <c r="B178" s="15">
        <v>88.81</v>
      </c>
    </row>
    <row r="179" spans="1:2">
      <c r="A179" s="71">
        <v>37002</v>
      </c>
      <c r="B179" s="15">
        <v>75.83</v>
      </c>
    </row>
    <row r="180" spans="1:2">
      <c r="A180" s="71">
        <v>37009</v>
      </c>
      <c r="B180" s="15">
        <v>66.680000000000007</v>
      </c>
    </row>
    <row r="181" spans="1:2">
      <c r="A181" s="71">
        <v>37016</v>
      </c>
      <c r="B181" s="15">
        <v>59.75</v>
      </c>
    </row>
    <row r="182" spans="1:2">
      <c r="A182" s="71">
        <v>37023</v>
      </c>
      <c r="B182" s="15">
        <v>56.28</v>
      </c>
    </row>
    <row r="183" spans="1:2">
      <c r="A183" s="71">
        <v>37030</v>
      </c>
      <c r="B183" s="15">
        <v>59.19</v>
      </c>
    </row>
    <row r="184" spans="1:2">
      <c r="A184" s="71">
        <v>37037</v>
      </c>
      <c r="B184" s="15">
        <v>66.62</v>
      </c>
    </row>
    <row r="185" spans="1:2">
      <c r="A185" s="71">
        <v>37044</v>
      </c>
      <c r="B185" s="15">
        <v>66.010000000000005</v>
      </c>
    </row>
    <row r="186" spans="1:2">
      <c r="A186" s="71">
        <v>37051</v>
      </c>
      <c r="B186" s="15">
        <v>61.41</v>
      </c>
    </row>
    <row r="187" spans="1:2">
      <c r="A187" s="71">
        <v>37058</v>
      </c>
      <c r="B187" s="15">
        <v>61.04</v>
      </c>
    </row>
    <row r="188" spans="1:2">
      <c r="A188" s="71">
        <v>37065</v>
      </c>
      <c r="B188" s="15">
        <v>61.04</v>
      </c>
    </row>
    <row r="189" spans="1:2">
      <c r="A189" s="71">
        <v>37072</v>
      </c>
      <c r="B189" s="15">
        <v>60.83</v>
      </c>
    </row>
    <row r="190" spans="1:2">
      <c r="A190" s="71">
        <v>37079</v>
      </c>
      <c r="B190" s="15">
        <v>59.14</v>
      </c>
    </row>
    <row r="191" spans="1:2">
      <c r="A191" s="71">
        <v>37086</v>
      </c>
      <c r="B191" s="15">
        <v>59.1</v>
      </c>
    </row>
    <row r="192" spans="1:2">
      <c r="A192" s="71">
        <v>37093</v>
      </c>
      <c r="B192" s="15">
        <v>60.11</v>
      </c>
    </row>
    <row r="193" spans="1:2">
      <c r="A193" s="71">
        <v>37100</v>
      </c>
      <c r="B193" s="15">
        <v>66.989999999999995</v>
      </c>
    </row>
    <row r="194" spans="1:2">
      <c r="A194" s="71">
        <v>37107</v>
      </c>
      <c r="B194" s="15">
        <v>72.680000000000007</v>
      </c>
    </row>
    <row r="195" spans="1:2">
      <c r="A195" s="71">
        <v>37114</v>
      </c>
      <c r="B195" s="15">
        <v>70.14</v>
      </c>
    </row>
    <row r="196" spans="1:2">
      <c r="A196" s="71">
        <v>37121</v>
      </c>
      <c r="B196" s="15">
        <v>64.75</v>
      </c>
    </row>
    <row r="197" spans="1:2">
      <c r="A197" s="71">
        <v>37128</v>
      </c>
      <c r="B197" s="15">
        <v>64.53</v>
      </c>
    </row>
    <row r="198" spans="1:2">
      <c r="A198" s="71">
        <v>37135</v>
      </c>
      <c r="B198" s="15">
        <v>64.53</v>
      </c>
    </row>
    <row r="199" spans="1:2">
      <c r="A199" s="71">
        <v>37142</v>
      </c>
      <c r="B199" s="15">
        <v>64.47</v>
      </c>
    </row>
    <row r="200" spans="1:2">
      <c r="A200" s="71">
        <v>37149</v>
      </c>
      <c r="B200" s="15">
        <v>62.24</v>
      </c>
    </row>
    <row r="201" spans="1:2">
      <c r="A201" s="71">
        <v>37156</v>
      </c>
      <c r="B201" s="15">
        <v>61.63</v>
      </c>
    </row>
    <row r="202" spans="1:2">
      <c r="A202" s="71">
        <v>37163</v>
      </c>
      <c r="B202" s="15">
        <v>61.39</v>
      </c>
    </row>
    <row r="203" spans="1:2">
      <c r="A203" s="71">
        <v>37170</v>
      </c>
      <c r="B203" s="15">
        <v>61.97</v>
      </c>
    </row>
    <row r="204" spans="1:2">
      <c r="A204" s="71">
        <v>37177</v>
      </c>
      <c r="B204" s="15">
        <v>65.239999999999995</v>
      </c>
    </row>
    <row r="205" spans="1:2">
      <c r="A205" s="71">
        <v>37184</v>
      </c>
      <c r="B205" s="15">
        <v>69.75</v>
      </c>
    </row>
    <row r="206" spans="1:2">
      <c r="A206" s="71">
        <v>37191</v>
      </c>
      <c r="B206" s="15">
        <v>72.430000000000007</v>
      </c>
    </row>
    <row r="207" spans="1:2">
      <c r="A207" s="71">
        <v>37198</v>
      </c>
      <c r="B207" s="15">
        <v>72.959999999999994</v>
      </c>
    </row>
    <row r="208" spans="1:2">
      <c r="A208" s="71">
        <v>37205</v>
      </c>
      <c r="B208" s="15">
        <v>74.09</v>
      </c>
    </row>
    <row r="209" spans="1:2">
      <c r="A209" s="71">
        <v>37212</v>
      </c>
      <c r="B209" s="15">
        <v>75.37</v>
      </c>
    </row>
    <row r="210" spans="1:2">
      <c r="A210" s="71">
        <v>37219</v>
      </c>
      <c r="B210" s="15">
        <v>75.84</v>
      </c>
    </row>
    <row r="211" spans="1:2">
      <c r="A211" s="71">
        <v>37226</v>
      </c>
      <c r="B211" s="15">
        <v>73.069999999999993</v>
      </c>
    </row>
    <row r="212" spans="1:2">
      <c r="A212" s="71">
        <v>37233</v>
      </c>
      <c r="B212" s="15">
        <v>68.97</v>
      </c>
    </row>
    <row r="213" spans="1:2">
      <c r="A213" s="71">
        <v>37240</v>
      </c>
      <c r="B213" s="15">
        <v>69.040000000000006</v>
      </c>
    </row>
    <row r="214" spans="1:2">
      <c r="A214" s="71">
        <v>37247</v>
      </c>
      <c r="B214" s="15">
        <v>69.78</v>
      </c>
    </row>
    <row r="215" spans="1:2">
      <c r="A215" s="71">
        <v>37254</v>
      </c>
      <c r="B215" s="15">
        <v>69.8</v>
      </c>
    </row>
    <row r="216" spans="1:2">
      <c r="A216" s="71">
        <v>37261</v>
      </c>
      <c r="B216" s="15">
        <v>68.209999999999994</v>
      </c>
    </row>
    <row r="217" spans="1:2">
      <c r="A217" s="71">
        <v>37268</v>
      </c>
      <c r="B217" s="15">
        <v>66.98</v>
      </c>
    </row>
    <row r="218" spans="1:2">
      <c r="A218" s="71">
        <v>37275</v>
      </c>
      <c r="B218" s="15">
        <v>70.44</v>
      </c>
    </row>
    <row r="219" spans="1:2">
      <c r="A219" s="71">
        <v>37282</v>
      </c>
      <c r="B219" s="15">
        <v>78.959999999999994</v>
      </c>
    </row>
    <row r="220" spans="1:2">
      <c r="A220" s="71">
        <v>37289</v>
      </c>
      <c r="B220" s="15">
        <v>76.97</v>
      </c>
    </row>
    <row r="221" spans="1:2">
      <c r="A221" s="71">
        <v>37296</v>
      </c>
      <c r="B221" s="15">
        <v>65.099999999999994</v>
      </c>
    </row>
    <row r="222" spans="1:2">
      <c r="A222" s="71">
        <v>37303</v>
      </c>
      <c r="B222" s="15">
        <v>60.1</v>
      </c>
    </row>
    <row r="223" spans="1:2">
      <c r="A223" s="71">
        <v>37310</v>
      </c>
      <c r="B223" s="15">
        <v>60.78</v>
      </c>
    </row>
    <row r="224" spans="1:2">
      <c r="A224" s="71">
        <v>37317</v>
      </c>
      <c r="B224" s="15">
        <v>66.709999999999994</v>
      </c>
    </row>
    <row r="225" spans="1:2">
      <c r="A225" s="71">
        <v>37324</v>
      </c>
      <c r="B225" s="15">
        <v>71.900000000000006</v>
      </c>
    </row>
    <row r="226" spans="1:2">
      <c r="A226" s="71">
        <v>37331</v>
      </c>
      <c r="B226" s="15">
        <v>77.400000000000006</v>
      </c>
    </row>
    <row r="227" spans="1:2">
      <c r="A227" s="71">
        <v>37338</v>
      </c>
      <c r="B227" s="15">
        <v>85.64</v>
      </c>
    </row>
    <row r="228" spans="1:2">
      <c r="A228" s="71">
        <v>37345</v>
      </c>
      <c r="B228" s="15">
        <v>83.34</v>
      </c>
    </row>
    <row r="229" spans="1:2">
      <c r="A229" s="71">
        <v>37352</v>
      </c>
      <c r="B229" s="15">
        <v>69.489999999999995</v>
      </c>
    </row>
    <row r="230" spans="1:2">
      <c r="A230" s="71">
        <v>37359</v>
      </c>
      <c r="B230" s="15">
        <v>58.75</v>
      </c>
    </row>
    <row r="231" spans="1:2">
      <c r="A231" s="71">
        <v>37366</v>
      </c>
      <c r="B231" s="15">
        <v>56.68</v>
      </c>
    </row>
    <row r="232" spans="1:2">
      <c r="A232" s="71">
        <v>37373</v>
      </c>
      <c r="B232" s="15">
        <v>56.58</v>
      </c>
    </row>
    <row r="233" spans="1:2">
      <c r="A233" s="71">
        <v>37380</v>
      </c>
      <c r="B233" s="15">
        <v>55.63</v>
      </c>
    </row>
    <row r="234" spans="1:2">
      <c r="A234" s="71">
        <v>37387</v>
      </c>
      <c r="B234" s="15">
        <v>53.01</v>
      </c>
    </row>
    <row r="235" spans="1:2">
      <c r="A235" s="71">
        <v>37394</v>
      </c>
      <c r="B235" s="15">
        <v>53.18</v>
      </c>
    </row>
    <row r="236" spans="1:2">
      <c r="A236" s="71">
        <v>37401</v>
      </c>
      <c r="B236" s="15">
        <v>55.96</v>
      </c>
    </row>
    <row r="237" spans="1:2">
      <c r="A237" s="71">
        <v>37408</v>
      </c>
      <c r="B237" s="15">
        <v>61.15</v>
      </c>
    </row>
    <row r="238" spans="1:2">
      <c r="A238" s="71">
        <v>37415</v>
      </c>
      <c r="B238" s="15">
        <v>66.13</v>
      </c>
    </row>
    <row r="239" spans="1:2">
      <c r="A239" s="71">
        <v>37422</v>
      </c>
      <c r="B239" s="15">
        <v>71.13</v>
      </c>
    </row>
    <row r="240" spans="1:2">
      <c r="A240" s="71">
        <v>37429</v>
      </c>
      <c r="B240" s="15">
        <v>70.989999999999995</v>
      </c>
    </row>
    <row r="241" spans="1:2">
      <c r="A241" s="71">
        <v>37436</v>
      </c>
      <c r="B241" s="15">
        <v>66.900000000000006</v>
      </c>
    </row>
    <row r="242" spans="1:2">
      <c r="A242" s="71">
        <v>37443</v>
      </c>
      <c r="B242" s="15">
        <v>62.94</v>
      </c>
    </row>
    <row r="243" spans="1:2">
      <c r="A243" s="71">
        <v>37450</v>
      </c>
      <c r="B243" s="15">
        <v>62.47</v>
      </c>
    </row>
    <row r="244" spans="1:2">
      <c r="A244" s="71">
        <v>37457</v>
      </c>
      <c r="B244" s="15">
        <v>63.07</v>
      </c>
    </row>
    <row r="245" spans="1:2">
      <c r="A245" s="71">
        <v>37464</v>
      </c>
      <c r="B245" s="15">
        <v>66.7</v>
      </c>
    </row>
    <row r="246" spans="1:2">
      <c r="A246" s="71">
        <v>37471</v>
      </c>
      <c r="B246" s="15">
        <v>72.7</v>
      </c>
    </row>
    <row r="247" spans="1:2">
      <c r="A247" s="71">
        <v>37478</v>
      </c>
      <c r="B247" s="15">
        <v>73.45</v>
      </c>
    </row>
    <row r="248" spans="1:2">
      <c r="A248" s="71">
        <v>37485</v>
      </c>
      <c r="B248" s="15">
        <v>71.78</v>
      </c>
    </row>
    <row r="249" spans="1:2">
      <c r="A249" s="71">
        <v>37492</v>
      </c>
      <c r="B249" s="15">
        <v>67.98</v>
      </c>
    </row>
    <row r="250" spans="1:2">
      <c r="A250" s="71">
        <v>37499</v>
      </c>
      <c r="B250" s="15">
        <v>64.33</v>
      </c>
    </row>
    <row r="251" spans="1:2">
      <c r="A251" s="71">
        <v>37506</v>
      </c>
      <c r="B251" s="15">
        <v>63.37</v>
      </c>
    </row>
    <row r="252" spans="1:2">
      <c r="A252" s="71">
        <v>37513</v>
      </c>
      <c r="B252" s="15">
        <v>63.58</v>
      </c>
    </row>
    <row r="253" spans="1:2">
      <c r="A253" s="71">
        <v>37520</v>
      </c>
      <c r="B253" s="15">
        <v>65.650000000000006</v>
      </c>
    </row>
    <row r="254" spans="1:2">
      <c r="A254" s="71">
        <v>37527</v>
      </c>
      <c r="B254" s="15">
        <v>67.819999999999993</v>
      </c>
    </row>
    <row r="255" spans="1:2">
      <c r="A255" s="71">
        <v>37534</v>
      </c>
      <c r="B255" s="15">
        <v>64.91</v>
      </c>
    </row>
    <row r="256" spans="1:2">
      <c r="A256" s="71">
        <v>37541</v>
      </c>
      <c r="B256" s="15">
        <v>60.1</v>
      </c>
    </row>
    <row r="257" spans="1:2">
      <c r="A257" s="71">
        <v>37548</v>
      </c>
      <c r="B257" s="15">
        <v>60.43</v>
      </c>
    </row>
    <row r="258" spans="1:2">
      <c r="A258" s="71">
        <v>37555</v>
      </c>
      <c r="B258" s="15">
        <v>66.430000000000007</v>
      </c>
    </row>
    <row r="259" spans="1:2">
      <c r="A259" s="71">
        <v>37562</v>
      </c>
      <c r="B259" s="15">
        <v>79.040000000000006</v>
      </c>
    </row>
    <row r="260" spans="1:2">
      <c r="A260" s="71">
        <v>37569</v>
      </c>
      <c r="B260" s="15">
        <v>85.53</v>
      </c>
    </row>
    <row r="261" spans="1:2">
      <c r="A261" s="71">
        <v>37576</v>
      </c>
      <c r="B261" s="15">
        <v>85.8</v>
      </c>
    </row>
    <row r="262" spans="1:2">
      <c r="A262" s="71">
        <v>37583</v>
      </c>
      <c r="B262" s="15">
        <v>85.83</v>
      </c>
    </row>
    <row r="263" spans="1:2">
      <c r="A263" s="71">
        <v>37590</v>
      </c>
      <c r="B263" s="15">
        <v>85.83</v>
      </c>
    </row>
    <row r="264" spans="1:2">
      <c r="A264" s="71">
        <v>37597</v>
      </c>
      <c r="B264" s="15">
        <v>84.9</v>
      </c>
    </row>
    <row r="265" spans="1:2">
      <c r="A265" s="71">
        <v>37604</v>
      </c>
      <c r="B265" s="15">
        <v>81.38</v>
      </c>
    </row>
    <row r="266" spans="1:2">
      <c r="A266" s="71">
        <v>37611</v>
      </c>
      <c r="B266" s="15">
        <v>79.790000000000006</v>
      </c>
    </row>
    <row r="267" spans="1:2">
      <c r="A267" s="71">
        <v>37618</v>
      </c>
      <c r="B267" s="15">
        <v>74.150000000000006</v>
      </c>
    </row>
    <row r="268" spans="1:2">
      <c r="A268" s="71">
        <v>37625</v>
      </c>
      <c r="B268" s="15">
        <v>61.19</v>
      </c>
    </row>
    <row r="269" spans="1:2">
      <c r="A269" s="71">
        <v>37632</v>
      </c>
      <c r="B269" s="15">
        <v>61.19</v>
      </c>
    </row>
    <row r="270" spans="1:2">
      <c r="A270" s="71">
        <v>37639</v>
      </c>
      <c r="B270" s="15">
        <v>62.9</v>
      </c>
    </row>
    <row r="271" spans="1:2">
      <c r="A271" s="71">
        <v>37646</v>
      </c>
      <c r="B271" s="15">
        <v>76.489999999999995</v>
      </c>
    </row>
    <row r="272" spans="1:2">
      <c r="A272" s="71">
        <v>37653</v>
      </c>
      <c r="B272" s="15">
        <v>77.489999999999995</v>
      </c>
    </row>
    <row r="273" spans="1:2">
      <c r="A273" s="71">
        <v>37660</v>
      </c>
      <c r="B273" s="15">
        <v>71.19</v>
      </c>
    </row>
    <row r="274" spans="1:2">
      <c r="A274" s="71">
        <v>37667</v>
      </c>
      <c r="B274" s="15">
        <v>62.31</v>
      </c>
    </row>
    <row r="275" spans="1:2">
      <c r="A275" s="71">
        <v>37674</v>
      </c>
      <c r="B275" s="15">
        <v>62.42</v>
      </c>
    </row>
    <row r="276" spans="1:2">
      <c r="A276" s="71">
        <v>37681</v>
      </c>
      <c r="B276" s="15">
        <v>67.77</v>
      </c>
    </row>
    <row r="277" spans="1:2">
      <c r="A277" s="71">
        <v>37688</v>
      </c>
      <c r="B277" s="15">
        <v>70.11</v>
      </c>
    </row>
    <row r="278" spans="1:2">
      <c r="A278" s="71">
        <v>37695</v>
      </c>
      <c r="B278" s="15">
        <v>70.7</v>
      </c>
    </row>
    <row r="279" spans="1:2">
      <c r="A279" s="71">
        <v>37702</v>
      </c>
      <c r="B279" s="15">
        <v>70.94</v>
      </c>
    </row>
    <row r="280" spans="1:2">
      <c r="A280" s="71">
        <v>37709</v>
      </c>
      <c r="B280" s="15">
        <v>71.48</v>
      </c>
    </row>
    <row r="281" spans="1:2">
      <c r="A281" s="71">
        <v>37716</v>
      </c>
      <c r="B281" s="15">
        <v>71.48</v>
      </c>
    </row>
    <row r="282" spans="1:2">
      <c r="A282" s="71">
        <v>37723</v>
      </c>
      <c r="B282" s="15">
        <v>71.709999999999994</v>
      </c>
    </row>
    <row r="283" spans="1:2">
      <c r="A283" s="71">
        <v>37730</v>
      </c>
      <c r="B283" s="15">
        <v>72.17</v>
      </c>
    </row>
    <row r="284" spans="1:2">
      <c r="A284" s="71">
        <v>37737</v>
      </c>
      <c r="B284" s="15">
        <v>70.06</v>
      </c>
    </row>
    <row r="285" spans="1:2">
      <c r="A285" s="71">
        <v>37744</v>
      </c>
      <c r="B285" s="15">
        <v>62.77</v>
      </c>
    </row>
    <row r="286" spans="1:2">
      <c r="A286" s="71">
        <v>37751</v>
      </c>
      <c r="B286" s="15">
        <v>56.3</v>
      </c>
    </row>
    <row r="287" spans="1:2">
      <c r="A287" s="71">
        <v>37758</v>
      </c>
      <c r="B287" s="15">
        <v>55.66</v>
      </c>
    </row>
    <row r="288" spans="1:2">
      <c r="A288" s="71">
        <v>37765</v>
      </c>
      <c r="B288" s="15">
        <v>57.42</v>
      </c>
    </row>
    <row r="289" spans="1:2">
      <c r="A289" s="71">
        <v>37772</v>
      </c>
      <c r="B289" s="15">
        <v>64.5</v>
      </c>
    </row>
    <row r="290" spans="1:2">
      <c r="A290" s="71">
        <v>37779</v>
      </c>
      <c r="B290" s="15">
        <v>67.760000000000005</v>
      </c>
    </row>
    <row r="291" spans="1:2">
      <c r="A291" s="71">
        <v>37786</v>
      </c>
      <c r="B291" s="15">
        <v>67.760000000000005</v>
      </c>
    </row>
    <row r="292" spans="1:2">
      <c r="A292" s="71">
        <v>37793</v>
      </c>
      <c r="B292" s="15">
        <v>67.760000000000005</v>
      </c>
    </row>
    <row r="293" spans="1:2">
      <c r="A293" s="71">
        <v>37800</v>
      </c>
      <c r="B293" s="15">
        <v>69.89</v>
      </c>
    </row>
    <row r="294" spans="1:2">
      <c r="A294" s="71">
        <v>37807</v>
      </c>
      <c r="B294" s="15">
        <v>59.89</v>
      </c>
    </row>
    <row r="295" spans="1:2">
      <c r="A295" s="71">
        <v>37814</v>
      </c>
      <c r="B295" s="15">
        <v>70.13</v>
      </c>
    </row>
    <row r="296" spans="1:2">
      <c r="A296" s="71">
        <v>37821</v>
      </c>
      <c r="B296" s="15">
        <v>70.13</v>
      </c>
    </row>
    <row r="297" spans="1:2">
      <c r="A297" s="71">
        <v>37828</v>
      </c>
      <c r="B297" s="15">
        <v>71.13</v>
      </c>
    </row>
    <row r="298" spans="1:2">
      <c r="A298" s="71">
        <v>37835</v>
      </c>
      <c r="B298" s="15">
        <v>73.36</v>
      </c>
    </row>
    <row r="299" spans="1:2">
      <c r="A299" s="71">
        <v>37842</v>
      </c>
      <c r="B299" s="15">
        <v>76.37</v>
      </c>
    </row>
    <row r="300" spans="1:2">
      <c r="A300" s="71">
        <v>37849</v>
      </c>
      <c r="B300" s="15">
        <v>84.21</v>
      </c>
    </row>
    <row r="301" spans="1:2">
      <c r="A301" s="71">
        <v>37856</v>
      </c>
      <c r="B301" s="15">
        <v>88.68</v>
      </c>
    </row>
    <row r="302" spans="1:2">
      <c r="A302" s="71">
        <v>37863</v>
      </c>
      <c r="B302" s="15">
        <v>89.26</v>
      </c>
    </row>
    <row r="303" spans="1:2">
      <c r="A303" s="71">
        <v>37870</v>
      </c>
      <c r="B303" s="15">
        <v>84.86</v>
      </c>
    </row>
    <row r="304" spans="1:2">
      <c r="A304" s="71">
        <v>37877</v>
      </c>
      <c r="B304" s="15">
        <v>83.71</v>
      </c>
    </row>
    <row r="305" spans="1:2">
      <c r="A305" s="71">
        <v>37884</v>
      </c>
      <c r="B305" s="15">
        <v>84.15</v>
      </c>
    </row>
    <row r="306" spans="1:2">
      <c r="A306" s="71">
        <v>37891</v>
      </c>
      <c r="B306" s="15">
        <v>86.74</v>
      </c>
    </row>
    <row r="307" spans="1:2">
      <c r="A307" s="71">
        <v>37898</v>
      </c>
      <c r="B307" s="15">
        <v>89.13</v>
      </c>
    </row>
    <row r="308" spans="1:2">
      <c r="A308" s="71">
        <v>37905</v>
      </c>
      <c r="B308" s="15">
        <v>89.13</v>
      </c>
    </row>
    <row r="309" spans="1:2">
      <c r="A309" s="71">
        <v>37912</v>
      </c>
      <c r="B309" s="15">
        <v>89.13</v>
      </c>
    </row>
    <row r="310" spans="1:2">
      <c r="A310" s="71">
        <v>37919</v>
      </c>
      <c r="B310" s="15">
        <v>91.83</v>
      </c>
    </row>
    <row r="311" spans="1:2">
      <c r="A311" s="71">
        <v>37926</v>
      </c>
      <c r="B311" s="15">
        <v>94.82</v>
      </c>
    </row>
    <row r="312" spans="1:2">
      <c r="A312" s="71">
        <v>37933</v>
      </c>
      <c r="B312" s="15">
        <v>98.63</v>
      </c>
    </row>
    <row r="313" spans="1:2">
      <c r="A313" s="71">
        <v>37940</v>
      </c>
      <c r="B313" s="15">
        <v>105.7</v>
      </c>
    </row>
    <row r="314" spans="1:2">
      <c r="A314" s="71">
        <v>37947</v>
      </c>
      <c r="B314" s="15">
        <v>115.18</v>
      </c>
    </row>
    <row r="315" spans="1:2">
      <c r="A315" s="71">
        <v>37954</v>
      </c>
      <c r="B315" s="15">
        <v>123.95</v>
      </c>
    </row>
    <row r="316" spans="1:2">
      <c r="A316" s="71">
        <v>37961</v>
      </c>
      <c r="B316" s="15">
        <v>123.95</v>
      </c>
    </row>
    <row r="317" spans="1:2">
      <c r="A317" s="71">
        <v>37968</v>
      </c>
      <c r="B317" s="15">
        <v>108.98</v>
      </c>
    </row>
    <row r="318" spans="1:2">
      <c r="A318" s="71">
        <v>37975</v>
      </c>
      <c r="B318" s="15">
        <v>96.98</v>
      </c>
    </row>
    <row r="319" spans="1:2">
      <c r="A319" s="71">
        <v>37982</v>
      </c>
      <c r="B319" s="15">
        <v>97.98</v>
      </c>
    </row>
    <row r="320" spans="1:2">
      <c r="A320" s="71">
        <v>37989</v>
      </c>
      <c r="B320" s="15">
        <v>94.98</v>
      </c>
    </row>
    <row r="321" spans="1:2">
      <c r="A321" s="71">
        <v>37996</v>
      </c>
      <c r="B321" s="15">
        <v>94.98</v>
      </c>
    </row>
    <row r="322" spans="1:2">
      <c r="A322" s="71">
        <v>38003</v>
      </c>
      <c r="B322" s="15">
        <v>94.98</v>
      </c>
    </row>
    <row r="323" spans="1:2">
      <c r="A323" s="71">
        <v>38010</v>
      </c>
      <c r="B323" s="15">
        <v>107.7</v>
      </c>
    </row>
    <row r="324" spans="1:2">
      <c r="A324" s="71">
        <v>38017</v>
      </c>
      <c r="B324" s="15">
        <v>118.96</v>
      </c>
    </row>
    <row r="325" spans="1:2">
      <c r="A325" s="71">
        <v>38024</v>
      </c>
      <c r="B325" s="15">
        <v>118.47</v>
      </c>
    </row>
    <row r="326" spans="1:2">
      <c r="A326" s="71">
        <v>38031</v>
      </c>
      <c r="B326" s="15">
        <v>99.17</v>
      </c>
    </row>
    <row r="327" spans="1:2">
      <c r="A327" s="71">
        <v>38038</v>
      </c>
      <c r="B327" s="15">
        <v>95.4</v>
      </c>
    </row>
    <row r="328" spans="1:2">
      <c r="A328" s="71">
        <v>38045</v>
      </c>
      <c r="B328" s="15">
        <v>95.4</v>
      </c>
    </row>
    <row r="329" spans="1:2">
      <c r="A329" s="71">
        <v>38052</v>
      </c>
      <c r="B329" s="15">
        <v>99.17</v>
      </c>
    </row>
    <row r="330" spans="1:2">
      <c r="A330" s="71">
        <v>38059</v>
      </c>
      <c r="B330" s="15">
        <v>111.17</v>
      </c>
    </row>
    <row r="331" spans="1:2">
      <c r="A331" s="71">
        <v>38066</v>
      </c>
      <c r="B331" s="15">
        <v>121.4</v>
      </c>
    </row>
    <row r="332" spans="1:2">
      <c r="A332" s="71">
        <v>38073</v>
      </c>
      <c r="B332" s="15">
        <v>121.4</v>
      </c>
    </row>
    <row r="333" spans="1:2">
      <c r="A333" s="71">
        <v>38080</v>
      </c>
      <c r="B333" s="15">
        <v>114.64</v>
      </c>
    </row>
    <row r="334" spans="1:2">
      <c r="A334" s="71">
        <v>38087</v>
      </c>
      <c r="B334" s="15">
        <v>94.41</v>
      </c>
    </row>
    <row r="335" spans="1:2">
      <c r="A335" s="71">
        <v>38094</v>
      </c>
      <c r="B335" s="15">
        <v>84.18</v>
      </c>
    </row>
    <row r="336" spans="1:2">
      <c r="A336" s="71">
        <v>38101</v>
      </c>
      <c r="B336" s="15">
        <v>76.180000000000007</v>
      </c>
    </row>
    <row r="337" spans="1:2">
      <c r="A337" s="71">
        <v>38108</v>
      </c>
      <c r="B337" s="15">
        <v>76.180000000000007</v>
      </c>
    </row>
    <row r="338" spans="1:2">
      <c r="A338" s="71">
        <v>38115</v>
      </c>
      <c r="B338" s="15">
        <v>71.180000000000007</v>
      </c>
    </row>
    <row r="339" spans="1:2">
      <c r="A339" s="71">
        <v>38122</v>
      </c>
      <c r="B339" s="15">
        <v>62.18</v>
      </c>
    </row>
    <row r="340" spans="1:2">
      <c r="A340" s="71">
        <v>38129</v>
      </c>
      <c r="B340" s="15">
        <v>62.18</v>
      </c>
    </row>
    <row r="341" spans="1:2">
      <c r="A341" s="71">
        <v>38136</v>
      </c>
      <c r="B341" s="15">
        <v>66.06</v>
      </c>
    </row>
    <row r="342" spans="1:2">
      <c r="A342" s="71">
        <v>38143</v>
      </c>
      <c r="B342" s="15">
        <v>68.760000000000005</v>
      </c>
    </row>
    <row r="343" spans="1:2">
      <c r="A343" s="71">
        <v>38150</v>
      </c>
      <c r="B343" s="15">
        <v>68.760000000000005</v>
      </c>
    </row>
    <row r="344" spans="1:2">
      <c r="A344" s="71">
        <v>38157</v>
      </c>
      <c r="B344" s="15">
        <v>68.760000000000005</v>
      </c>
    </row>
    <row r="345" spans="1:2">
      <c r="A345" s="71">
        <v>38164</v>
      </c>
      <c r="B345" s="15">
        <v>68.760000000000005</v>
      </c>
    </row>
    <row r="346" spans="1:2">
      <c r="A346" s="71">
        <v>38171</v>
      </c>
      <c r="B346" s="15">
        <v>68.760000000000005</v>
      </c>
    </row>
    <row r="347" spans="1:2">
      <c r="A347" s="71">
        <v>38178</v>
      </c>
      <c r="B347" s="15">
        <v>61.99</v>
      </c>
    </row>
    <row r="348" spans="1:2">
      <c r="A348" s="71">
        <v>38185</v>
      </c>
      <c r="B348" s="15">
        <v>57.99</v>
      </c>
    </row>
    <row r="349" spans="1:2">
      <c r="A349" s="71">
        <v>38192</v>
      </c>
      <c r="B349" s="15">
        <v>57.99</v>
      </c>
    </row>
    <row r="350" spans="1:2">
      <c r="A350" s="71">
        <v>38199</v>
      </c>
      <c r="B350" s="15">
        <v>66.27</v>
      </c>
    </row>
    <row r="351" spans="1:2">
      <c r="A351" s="71">
        <v>38206</v>
      </c>
      <c r="B351" s="15">
        <v>69.63</v>
      </c>
    </row>
    <row r="352" spans="1:2">
      <c r="A352" s="71">
        <v>38213</v>
      </c>
      <c r="B352" s="15">
        <v>62.99</v>
      </c>
    </row>
    <row r="353" spans="1:2">
      <c r="A353" s="71">
        <v>38220</v>
      </c>
      <c r="B353" s="15">
        <v>51.93</v>
      </c>
    </row>
    <row r="354" spans="1:2">
      <c r="A354" s="71">
        <v>38227</v>
      </c>
      <c r="B354" s="15">
        <v>48.92</v>
      </c>
    </row>
    <row r="355" spans="1:2">
      <c r="A355" s="71">
        <v>38234</v>
      </c>
      <c r="B355" s="15">
        <v>48.920999999999999</v>
      </c>
    </row>
    <row r="356" spans="1:2">
      <c r="A356" s="71">
        <v>38241</v>
      </c>
      <c r="B356" s="15">
        <v>48.92</v>
      </c>
    </row>
    <row r="357" spans="1:2">
      <c r="A357" s="71">
        <v>38248</v>
      </c>
      <c r="B357" s="15">
        <v>51.66</v>
      </c>
    </row>
    <row r="358" spans="1:2">
      <c r="A358" s="71">
        <v>38255</v>
      </c>
      <c r="B358" s="15">
        <v>58.4</v>
      </c>
    </row>
    <row r="359" spans="1:2">
      <c r="A359" s="71">
        <v>38262</v>
      </c>
      <c r="B359" s="15">
        <v>61.68</v>
      </c>
    </row>
    <row r="360" spans="1:2">
      <c r="A360" s="71">
        <v>38269</v>
      </c>
      <c r="B360" s="15">
        <v>61.68</v>
      </c>
    </row>
    <row r="361" spans="1:2">
      <c r="A361" s="71">
        <v>38276</v>
      </c>
      <c r="B361" s="15">
        <v>51.93</v>
      </c>
    </row>
    <row r="362" spans="1:2">
      <c r="A362" s="71">
        <v>38283</v>
      </c>
      <c r="B362" s="15">
        <v>45.93</v>
      </c>
    </row>
    <row r="363" spans="1:2">
      <c r="A363" s="71">
        <v>38290</v>
      </c>
      <c r="B363" s="15">
        <v>45.93</v>
      </c>
    </row>
    <row r="364" spans="1:2">
      <c r="A364" s="71">
        <v>38297</v>
      </c>
      <c r="B364" s="15">
        <v>47.7</v>
      </c>
    </row>
    <row r="365" spans="1:2">
      <c r="A365" s="71">
        <v>38304</v>
      </c>
      <c r="B365" s="15">
        <v>53.98</v>
      </c>
    </row>
    <row r="366" spans="1:2">
      <c r="A366" s="71">
        <v>38311</v>
      </c>
      <c r="B366" s="15">
        <v>62.81</v>
      </c>
    </row>
    <row r="367" spans="1:2">
      <c r="A367" s="71">
        <v>38318</v>
      </c>
      <c r="B367" s="15">
        <v>72.8</v>
      </c>
    </row>
    <row r="368" spans="1:2">
      <c r="A368" s="71">
        <v>38325</v>
      </c>
      <c r="B368" s="15">
        <v>72.08</v>
      </c>
    </row>
    <row r="369" spans="1:3">
      <c r="A369" s="71">
        <v>38332</v>
      </c>
      <c r="B369" s="15">
        <v>72.08</v>
      </c>
    </row>
    <row r="370" spans="1:3">
      <c r="A370" s="71">
        <v>38339</v>
      </c>
      <c r="B370" s="15">
        <v>72.08</v>
      </c>
    </row>
    <row r="371" spans="1:3">
      <c r="A371" s="71">
        <v>38346</v>
      </c>
      <c r="B371" s="15">
        <v>72.08</v>
      </c>
    </row>
    <row r="372" spans="1:3">
      <c r="A372" s="71">
        <v>38353</v>
      </c>
      <c r="B372" s="15">
        <v>57.09</v>
      </c>
    </row>
    <row r="373" spans="1:3">
      <c r="A373" s="71">
        <v>38360</v>
      </c>
      <c r="B373" s="15">
        <v>48.97</v>
      </c>
      <c r="C373" s="15">
        <v>56.6</v>
      </c>
    </row>
    <row r="374" spans="1:3">
      <c r="A374" s="71">
        <v>38367</v>
      </c>
      <c r="B374" s="15">
        <v>46.49</v>
      </c>
      <c r="C374" s="15">
        <v>57.8</v>
      </c>
    </row>
    <row r="375" spans="1:3">
      <c r="A375" s="71">
        <v>38374</v>
      </c>
      <c r="B375" s="15">
        <v>51.03</v>
      </c>
      <c r="C375" s="15">
        <v>70.25</v>
      </c>
    </row>
    <row r="376" spans="1:3">
      <c r="A376" s="71">
        <v>38381</v>
      </c>
      <c r="B376" s="15">
        <v>64.8</v>
      </c>
      <c r="C376" s="15">
        <v>74</v>
      </c>
    </row>
    <row r="377" spans="1:3">
      <c r="A377" s="71">
        <v>38388</v>
      </c>
      <c r="B377" s="15">
        <v>67.61</v>
      </c>
      <c r="C377" s="15">
        <v>75</v>
      </c>
    </row>
    <row r="378" spans="1:3">
      <c r="A378" s="71">
        <v>38395</v>
      </c>
      <c r="B378" s="15">
        <v>67.61</v>
      </c>
      <c r="C378" s="15">
        <v>70.400000000000006</v>
      </c>
    </row>
    <row r="379" spans="1:3">
      <c r="A379" s="71">
        <v>38402</v>
      </c>
      <c r="B379" s="15">
        <v>58.54</v>
      </c>
      <c r="C379" s="15">
        <v>64.2</v>
      </c>
    </row>
    <row r="380" spans="1:3">
      <c r="A380" s="71">
        <v>38409</v>
      </c>
      <c r="B380" s="15">
        <v>54.06</v>
      </c>
      <c r="C380" s="15">
        <v>63</v>
      </c>
    </row>
    <row r="381" spans="1:3">
      <c r="A381" s="71">
        <v>38416</v>
      </c>
      <c r="B381" s="15">
        <v>54.36</v>
      </c>
      <c r="C381" s="15">
        <v>63</v>
      </c>
    </row>
    <row r="382" spans="1:3">
      <c r="A382" s="71">
        <v>38423</v>
      </c>
      <c r="B382" s="15">
        <v>54.36</v>
      </c>
      <c r="C382" s="15">
        <v>63</v>
      </c>
    </row>
    <row r="383" spans="1:3">
      <c r="A383" s="71">
        <v>38430</v>
      </c>
      <c r="B383" s="15">
        <v>54.36</v>
      </c>
      <c r="C383" s="15">
        <v>63</v>
      </c>
    </row>
    <row r="384" spans="1:3">
      <c r="A384" s="71">
        <v>38437</v>
      </c>
      <c r="B384" s="15">
        <v>54.36</v>
      </c>
      <c r="C384" s="15">
        <v>60.2</v>
      </c>
    </row>
    <row r="385" spans="1:3">
      <c r="A385" s="71">
        <v>38444</v>
      </c>
      <c r="B385" s="15">
        <v>47.25</v>
      </c>
      <c r="C385" s="15">
        <v>54</v>
      </c>
    </row>
    <row r="386" spans="1:3">
      <c r="A386" s="71">
        <v>38451</v>
      </c>
      <c r="B386" s="15">
        <v>43.73</v>
      </c>
      <c r="C386" s="15">
        <v>53</v>
      </c>
    </row>
    <row r="387" spans="1:3">
      <c r="A387" s="71">
        <v>38458</v>
      </c>
      <c r="B387" s="15">
        <v>43.73</v>
      </c>
      <c r="C387" s="15">
        <v>53.4</v>
      </c>
    </row>
    <row r="388" spans="1:3">
      <c r="A388" s="71">
        <v>38465</v>
      </c>
      <c r="B388" s="15">
        <v>43.96</v>
      </c>
      <c r="C388" s="15">
        <v>58</v>
      </c>
    </row>
    <row r="389" spans="1:3">
      <c r="A389" s="71">
        <v>38472</v>
      </c>
      <c r="B389" s="15">
        <v>51.73</v>
      </c>
      <c r="C389" s="15">
        <v>61</v>
      </c>
    </row>
    <row r="390" spans="1:3">
      <c r="A390" s="71">
        <v>38479</v>
      </c>
      <c r="B390" s="15">
        <v>51.73</v>
      </c>
      <c r="C390" s="15">
        <v>56.6</v>
      </c>
    </row>
    <row r="391" spans="1:3">
      <c r="A391" s="71">
        <v>38486</v>
      </c>
      <c r="B391" s="15">
        <v>43.73</v>
      </c>
      <c r="C391" s="15">
        <v>54</v>
      </c>
    </row>
    <row r="392" spans="1:3">
      <c r="A392" s="71">
        <v>38493</v>
      </c>
      <c r="B392" s="15">
        <v>43.73</v>
      </c>
      <c r="C392" s="15">
        <v>54</v>
      </c>
    </row>
    <row r="393" spans="1:3">
      <c r="A393" s="71">
        <v>38500</v>
      </c>
      <c r="B393" s="15">
        <v>43.49</v>
      </c>
      <c r="C393" s="15">
        <v>54</v>
      </c>
    </row>
    <row r="394" spans="1:3">
      <c r="A394" s="71">
        <v>38507</v>
      </c>
      <c r="B394" s="15">
        <v>42.43</v>
      </c>
      <c r="C394" s="15">
        <v>53</v>
      </c>
    </row>
    <row r="395" spans="1:3">
      <c r="A395" s="71">
        <v>38514</v>
      </c>
      <c r="B395" s="15">
        <v>40.42</v>
      </c>
      <c r="C395" s="15">
        <v>52</v>
      </c>
    </row>
    <row r="396" spans="1:3">
      <c r="A396" s="71">
        <v>38521</v>
      </c>
      <c r="B396" s="15">
        <v>40.42</v>
      </c>
      <c r="C396" s="15">
        <v>55.2</v>
      </c>
    </row>
    <row r="397" spans="1:3">
      <c r="A397" s="71">
        <v>38528</v>
      </c>
      <c r="B397" s="15">
        <v>47.97</v>
      </c>
      <c r="C397" s="15">
        <v>60.4</v>
      </c>
    </row>
    <row r="398" spans="1:3">
      <c r="A398" s="71">
        <v>38535</v>
      </c>
      <c r="B398" s="15">
        <v>53.39</v>
      </c>
      <c r="C398" s="15">
        <v>63.4</v>
      </c>
    </row>
    <row r="399" spans="1:3">
      <c r="A399" s="71">
        <v>38542</v>
      </c>
      <c r="B399" s="15">
        <v>56.03</v>
      </c>
      <c r="C399" s="15">
        <v>64</v>
      </c>
    </row>
    <row r="400" spans="1:3">
      <c r="A400" s="71">
        <v>38549</v>
      </c>
      <c r="B400" s="15">
        <v>56.03</v>
      </c>
      <c r="C400" s="15">
        <v>64</v>
      </c>
    </row>
    <row r="401" spans="1:3">
      <c r="A401" s="71">
        <v>38556</v>
      </c>
      <c r="B401" s="15">
        <v>55.25</v>
      </c>
      <c r="C401" s="15">
        <v>64</v>
      </c>
    </row>
    <row r="402" spans="1:3">
      <c r="A402" s="71">
        <v>38563</v>
      </c>
      <c r="B402" s="15">
        <v>54.2</v>
      </c>
      <c r="C402" s="15">
        <v>62.8</v>
      </c>
    </row>
    <row r="403" spans="1:3">
      <c r="A403" s="71">
        <v>38570</v>
      </c>
      <c r="B403" s="15">
        <v>51.25</v>
      </c>
      <c r="C403" s="15">
        <v>56</v>
      </c>
    </row>
    <row r="404" spans="1:3">
      <c r="A404" s="71">
        <v>38577</v>
      </c>
      <c r="B404" s="15">
        <v>43.54</v>
      </c>
      <c r="C404" s="15">
        <v>53</v>
      </c>
    </row>
    <row r="405" spans="1:3">
      <c r="A405" s="71">
        <v>38584</v>
      </c>
      <c r="B405" s="15">
        <v>43.54</v>
      </c>
      <c r="C405" s="15">
        <v>57</v>
      </c>
    </row>
    <row r="406" spans="1:3">
      <c r="A406" s="71">
        <v>38591</v>
      </c>
      <c r="B406" s="15">
        <v>49.61</v>
      </c>
      <c r="C406" s="15">
        <v>66.2</v>
      </c>
    </row>
    <row r="407" spans="1:3">
      <c r="A407" s="71">
        <v>38598</v>
      </c>
      <c r="B407" s="15">
        <v>58.88</v>
      </c>
      <c r="C407" s="15">
        <v>75.400000000000006</v>
      </c>
    </row>
    <row r="408" spans="1:3">
      <c r="A408" s="71">
        <v>38605</v>
      </c>
      <c r="B408" s="15">
        <v>67.47</v>
      </c>
      <c r="C408" s="15">
        <v>79</v>
      </c>
    </row>
    <row r="409" spans="1:3">
      <c r="A409" s="71">
        <v>38612</v>
      </c>
      <c r="B409" s="15">
        <v>70.52</v>
      </c>
      <c r="C409" s="15">
        <v>80</v>
      </c>
    </row>
    <row r="410" spans="1:3">
      <c r="A410" s="71">
        <v>38619</v>
      </c>
      <c r="B410" s="15">
        <v>70.52</v>
      </c>
      <c r="C410" s="15">
        <v>76.599999999999994</v>
      </c>
    </row>
    <row r="411" spans="1:3">
      <c r="A411" s="71">
        <v>38626</v>
      </c>
      <c r="B411" s="15">
        <v>63.71</v>
      </c>
      <c r="C411" s="15">
        <v>68.599999999999994</v>
      </c>
    </row>
    <row r="412" spans="1:3">
      <c r="A412" s="71">
        <v>38633</v>
      </c>
      <c r="B412" s="15">
        <v>56.19</v>
      </c>
      <c r="C412" s="15">
        <v>61.4</v>
      </c>
    </row>
    <row r="413" spans="1:3">
      <c r="A413" s="71">
        <v>38640</v>
      </c>
      <c r="B413" s="15">
        <v>47.61</v>
      </c>
      <c r="C413" s="15">
        <v>58</v>
      </c>
    </row>
    <row r="414" spans="1:3">
      <c r="A414" s="71">
        <v>38647</v>
      </c>
      <c r="B414" s="15">
        <v>47.61</v>
      </c>
      <c r="C414" s="15">
        <v>61.6</v>
      </c>
    </row>
    <row r="415" spans="1:3">
      <c r="A415" s="71">
        <v>38654</v>
      </c>
      <c r="B415" s="15">
        <v>55.56</v>
      </c>
      <c r="C415" s="15">
        <v>67.8</v>
      </c>
    </row>
    <row r="416" spans="1:3">
      <c r="A416" s="71">
        <v>38661</v>
      </c>
      <c r="B416" s="15">
        <v>61.62</v>
      </c>
      <c r="C416" s="15">
        <v>73</v>
      </c>
    </row>
    <row r="417" spans="1:3">
      <c r="A417" s="71">
        <v>38668</v>
      </c>
      <c r="B417" s="15">
        <v>66.84</v>
      </c>
      <c r="C417" s="15">
        <v>76.25</v>
      </c>
    </row>
    <row r="418" spans="1:3">
      <c r="A418" s="71">
        <v>38675</v>
      </c>
      <c r="B418" s="15">
        <v>70.83</v>
      </c>
      <c r="C418" s="15">
        <v>78</v>
      </c>
    </row>
    <row r="419" spans="1:3">
      <c r="A419" s="71">
        <v>38682</v>
      </c>
      <c r="B419" s="15">
        <v>71.83</v>
      </c>
      <c r="C419" s="15">
        <v>78</v>
      </c>
    </row>
    <row r="420" spans="1:3">
      <c r="A420" s="71">
        <v>38689</v>
      </c>
      <c r="B420" s="15">
        <v>71.83</v>
      </c>
      <c r="C420" s="15">
        <v>78</v>
      </c>
    </row>
    <row r="421" spans="1:3">
      <c r="A421" s="71">
        <v>38696</v>
      </c>
      <c r="B421" s="15">
        <v>71.83</v>
      </c>
      <c r="C421" s="15">
        <v>78</v>
      </c>
    </row>
    <row r="422" spans="1:3">
      <c r="A422" s="71">
        <v>38703</v>
      </c>
      <c r="B422" s="15">
        <v>71.83</v>
      </c>
      <c r="C422" s="15">
        <v>83.2</v>
      </c>
    </row>
    <row r="423" spans="1:3">
      <c r="A423" s="71">
        <v>38710</v>
      </c>
      <c r="B423" s="15">
        <v>79.31</v>
      </c>
      <c r="C423" s="15">
        <v>91.6</v>
      </c>
    </row>
    <row r="424" spans="1:3">
      <c r="A424" s="71">
        <v>38717</v>
      </c>
      <c r="B424" s="15">
        <v>86.24</v>
      </c>
      <c r="C424" s="15">
        <v>94</v>
      </c>
    </row>
    <row r="425" spans="1:3">
      <c r="A425" s="71">
        <v>38724</v>
      </c>
      <c r="B425" s="15">
        <v>86.24</v>
      </c>
      <c r="C425" s="15">
        <v>88</v>
      </c>
    </row>
    <row r="426" spans="1:3">
      <c r="A426" s="71">
        <v>38731</v>
      </c>
      <c r="B426" s="15">
        <v>76.14</v>
      </c>
      <c r="C426" s="15">
        <v>76</v>
      </c>
    </row>
    <row r="427" spans="1:3">
      <c r="A427" s="71">
        <v>38738</v>
      </c>
      <c r="B427" s="15">
        <v>62.37</v>
      </c>
      <c r="C427" s="15">
        <v>72</v>
      </c>
    </row>
    <row r="428" spans="1:3">
      <c r="A428" s="71">
        <v>38745</v>
      </c>
      <c r="B428" s="15">
        <v>62.37</v>
      </c>
      <c r="C428" s="15">
        <v>71.2</v>
      </c>
    </row>
    <row r="429" spans="1:3">
      <c r="A429" s="71">
        <v>38752</v>
      </c>
      <c r="B429" s="15">
        <v>61.42</v>
      </c>
      <c r="C429" s="15">
        <v>60.5</v>
      </c>
    </row>
    <row r="430" spans="1:3">
      <c r="A430" s="71">
        <v>38759</v>
      </c>
      <c r="B430" s="15">
        <v>47.68</v>
      </c>
      <c r="C430" s="15">
        <v>57</v>
      </c>
    </row>
    <row r="431" spans="1:3">
      <c r="A431" s="71">
        <v>38766</v>
      </c>
      <c r="B431" s="15">
        <v>47.68</v>
      </c>
      <c r="C431" s="15">
        <v>57.4</v>
      </c>
    </row>
    <row r="432" spans="1:3">
      <c r="A432" s="71">
        <v>38773</v>
      </c>
      <c r="B432" s="15">
        <v>49.44</v>
      </c>
      <c r="C432" s="15">
        <v>61</v>
      </c>
    </row>
    <row r="433" spans="1:3">
      <c r="A433" s="71">
        <v>38780</v>
      </c>
      <c r="B433" s="15">
        <v>55.79</v>
      </c>
      <c r="C433" s="15">
        <v>71.5</v>
      </c>
    </row>
    <row r="434" spans="1:3">
      <c r="A434" s="71">
        <v>38787</v>
      </c>
      <c r="B434" s="15">
        <v>67.25</v>
      </c>
      <c r="C434" s="15">
        <v>77.2</v>
      </c>
    </row>
    <row r="435" spans="1:3">
      <c r="A435" s="71">
        <v>38794</v>
      </c>
      <c r="B435" s="15">
        <v>71.25</v>
      </c>
      <c r="C435" s="15">
        <v>81</v>
      </c>
    </row>
    <row r="436" spans="1:3">
      <c r="A436" s="71">
        <v>38801</v>
      </c>
      <c r="B436" s="15">
        <v>74.25</v>
      </c>
      <c r="C436" s="15">
        <v>82</v>
      </c>
    </row>
    <row r="437" spans="1:3">
      <c r="A437" s="71">
        <v>38808</v>
      </c>
      <c r="B437" s="15">
        <v>74.25</v>
      </c>
      <c r="C437" s="15">
        <v>82</v>
      </c>
    </row>
    <row r="438" spans="1:3">
      <c r="A438" s="71">
        <v>38815</v>
      </c>
      <c r="B438" s="15">
        <v>74.25</v>
      </c>
      <c r="C438" s="15">
        <v>82</v>
      </c>
    </row>
    <row r="439" spans="1:3">
      <c r="A439" s="71">
        <v>38822</v>
      </c>
      <c r="B439" s="15">
        <v>74.25</v>
      </c>
      <c r="C439" s="15">
        <v>68</v>
      </c>
    </row>
    <row r="440" spans="1:3">
      <c r="A440" s="71">
        <v>38829</v>
      </c>
      <c r="B440" s="15">
        <v>53.67</v>
      </c>
      <c r="C440" s="15">
        <v>58.4</v>
      </c>
    </row>
    <row r="441" spans="1:3">
      <c r="A441" s="71">
        <v>38836</v>
      </c>
      <c r="B441" s="15">
        <v>47.44</v>
      </c>
      <c r="C441" s="15">
        <v>55.2</v>
      </c>
    </row>
    <row r="442" spans="1:3">
      <c r="A442" s="71">
        <v>38843</v>
      </c>
      <c r="B442" s="15">
        <v>44.91</v>
      </c>
      <c r="C442" s="15">
        <v>51.2</v>
      </c>
    </row>
    <row r="443" spans="1:3">
      <c r="A443" s="71">
        <v>38850</v>
      </c>
      <c r="B443" s="15">
        <v>39.92</v>
      </c>
      <c r="C443" s="15">
        <v>49</v>
      </c>
    </row>
    <row r="444" spans="1:3">
      <c r="A444" s="71">
        <v>38857</v>
      </c>
      <c r="B444" s="15">
        <v>39.92</v>
      </c>
      <c r="C444" s="15">
        <v>52</v>
      </c>
    </row>
    <row r="445" spans="1:3">
      <c r="A445" s="71">
        <v>38864</v>
      </c>
      <c r="B445" s="15">
        <v>46.41</v>
      </c>
      <c r="C445" s="15">
        <v>65.8</v>
      </c>
    </row>
    <row r="446" spans="1:3">
      <c r="A446" s="71">
        <v>38871</v>
      </c>
      <c r="B446" s="15">
        <v>62.63</v>
      </c>
      <c r="C446" s="15">
        <v>76.5</v>
      </c>
    </row>
    <row r="447" spans="1:3">
      <c r="A447" s="71">
        <v>38878</v>
      </c>
      <c r="B447" s="15">
        <v>68.92</v>
      </c>
      <c r="C447" s="15">
        <v>78</v>
      </c>
    </row>
    <row r="448" spans="1:3">
      <c r="A448" s="71">
        <v>38885</v>
      </c>
      <c r="B448" s="15">
        <v>68.92</v>
      </c>
      <c r="C448" s="15">
        <v>69</v>
      </c>
    </row>
    <row r="449" spans="1:3">
      <c r="A449" s="71">
        <v>38892</v>
      </c>
      <c r="B449" s="15">
        <v>53.91</v>
      </c>
      <c r="C449" s="15">
        <v>58.2</v>
      </c>
    </row>
    <row r="450" spans="1:3">
      <c r="A450" s="71">
        <v>38899</v>
      </c>
      <c r="B450" s="15">
        <v>45.16</v>
      </c>
      <c r="C450" s="15">
        <v>53</v>
      </c>
    </row>
    <row r="451" spans="1:3">
      <c r="A451" s="71">
        <v>38906</v>
      </c>
      <c r="B451" s="15">
        <v>40.619999999999997</v>
      </c>
      <c r="C451" s="15">
        <v>51</v>
      </c>
    </row>
    <row r="452" spans="1:3">
      <c r="A452" s="71">
        <v>38913</v>
      </c>
      <c r="B452" s="15">
        <v>40.619999999999997</v>
      </c>
      <c r="C452" s="15">
        <v>51.8</v>
      </c>
    </row>
    <row r="453" spans="1:3">
      <c r="A453" s="71">
        <v>38920</v>
      </c>
      <c r="B453" s="15">
        <v>42.62</v>
      </c>
      <c r="C453" s="15">
        <v>56.2</v>
      </c>
    </row>
    <row r="454" spans="1:3">
      <c r="A454" s="71">
        <v>38927</v>
      </c>
      <c r="B454" s="15">
        <v>50.14</v>
      </c>
      <c r="C454" s="15">
        <v>64</v>
      </c>
    </row>
    <row r="455" spans="1:3">
      <c r="A455" s="71">
        <v>38934</v>
      </c>
      <c r="B455" s="15">
        <v>61.72</v>
      </c>
      <c r="C455" s="15">
        <v>68</v>
      </c>
    </row>
    <row r="456" spans="1:3">
      <c r="A456" s="71">
        <v>38941</v>
      </c>
      <c r="B456" s="15">
        <v>61.72</v>
      </c>
      <c r="C456" s="15">
        <v>68</v>
      </c>
    </row>
    <row r="457" spans="1:3">
      <c r="A457" s="71">
        <v>38948</v>
      </c>
      <c r="B457" s="15">
        <v>61.72</v>
      </c>
      <c r="C457" s="15">
        <v>68</v>
      </c>
    </row>
    <row r="458" spans="1:3">
      <c r="A458" s="71">
        <v>38955</v>
      </c>
      <c r="B458" s="15">
        <v>61.72</v>
      </c>
      <c r="C458" s="15">
        <v>68</v>
      </c>
    </row>
    <row r="459" spans="1:3">
      <c r="A459" s="71">
        <v>38962</v>
      </c>
      <c r="B459" s="15">
        <v>61.72</v>
      </c>
      <c r="C459" s="15">
        <v>68</v>
      </c>
    </row>
    <row r="460" spans="1:3">
      <c r="A460" s="71">
        <v>38969</v>
      </c>
      <c r="B460" s="15">
        <v>61.72</v>
      </c>
      <c r="C460" s="15">
        <v>68</v>
      </c>
    </row>
    <row r="461" spans="1:3">
      <c r="A461" s="71">
        <v>38976</v>
      </c>
      <c r="B461" s="15">
        <v>59.9</v>
      </c>
      <c r="C461" s="15">
        <v>67.2</v>
      </c>
    </row>
    <row r="462" spans="1:3">
      <c r="A462" s="71">
        <v>38983</v>
      </c>
      <c r="B462" s="15">
        <v>57.83</v>
      </c>
      <c r="C462" s="15">
        <v>67</v>
      </c>
    </row>
    <row r="463" spans="1:3">
      <c r="A463" s="71">
        <v>38990</v>
      </c>
      <c r="B463" s="15">
        <v>57.83</v>
      </c>
      <c r="C463" s="15">
        <v>67</v>
      </c>
    </row>
    <row r="464" spans="1:3">
      <c r="A464" s="71">
        <v>38997</v>
      </c>
      <c r="B464" s="15">
        <v>57.14</v>
      </c>
      <c r="C464" s="15">
        <v>67</v>
      </c>
    </row>
    <row r="465" spans="1:3">
      <c r="A465" s="71">
        <v>39004</v>
      </c>
      <c r="B465" s="15">
        <v>57.14</v>
      </c>
      <c r="C465" s="15">
        <v>67</v>
      </c>
    </row>
    <row r="466" spans="1:3">
      <c r="A466" s="71">
        <v>39011</v>
      </c>
      <c r="B466" s="15">
        <v>57.14</v>
      </c>
      <c r="C466" s="15">
        <v>69</v>
      </c>
    </row>
    <row r="467" spans="1:3">
      <c r="A467" s="71">
        <v>39018</v>
      </c>
      <c r="B467" s="15">
        <v>61.67</v>
      </c>
      <c r="C467" s="15">
        <v>77</v>
      </c>
    </row>
    <row r="468" spans="1:3">
      <c r="A468" s="71">
        <v>39025</v>
      </c>
      <c r="B468" s="15">
        <v>72.97</v>
      </c>
      <c r="C468" s="15">
        <v>91</v>
      </c>
    </row>
    <row r="469" spans="1:3">
      <c r="A469" s="71">
        <v>39032</v>
      </c>
      <c r="B469" s="15">
        <v>82.28</v>
      </c>
      <c r="C469" s="15">
        <v>97</v>
      </c>
    </row>
    <row r="470" spans="1:3">
      <c r="A470" s="71">
        <v>39039</v>
      </c>
      <c r="B470" s="15">
        <v>88.8</v>
      </c>
      <c r="C470" s="15">
        <v>106</v>
      </c>
    </row>
    <row r="471" spans="1:3">
      <c r="A471" s="71">
        <v>39046</v>
      </c>
      <c r="B471" s="15">
        <v>97.79</v>
      </c>
      <c r="C471" s="15">
        <v>106</v>
      </c>
    </row>
    <row r="472" spans="1:3">
      <c r="A472" s="71">
        <v>39053</v>
      </c>
      <c r="B472" s="15">
        <v>97.79</v>
      </c>
      <c r="C472" s="15">
        <v>103</v>
      </c>
    </row>
    <row r="473" spans="1:3">
      <c r="A473" s="71">
        <v>39060</v>
      </c>
      <c r="B473" s="15">
        <v>94.8</v>
      </c>
      <c r="C473" s="15">
        <v>103</v>
      </c>
    </row>
    <row r="474" spans="1:3">
      <c r="A474" s="71">
        <v>39067</v>
      </c>
      <c r="B474" s="15">
        <v>94.8</v>
      </c>
      <c r="C474" s="15">
        <v>103</v>
      </c>
    </row>
    <row r="475" spans="1:3">
      <c r="A475" s="71">
        <v>39074</v>
      </c>
      <c r="B475" s="15">
        <v>93.92</v>
      </c>
      <c r="C475" s="15">
        <v>89.6</v>
      </c>
    </row>
    <row r="476" spans="1:3">
      <c r="A476" s="71">
        <v>39081</v>
      </c>
      <c r="B476" s="15">
        <v>73.91</v>
      </c>
      <c r="C476" s="15">
        <v>83</v>
      </c>
    </row>
    <row r="477" spans="1:3">
      <c r="A477" s="71">
        <v>39088</v>
      </c>
      <c r="B477" s="15">
        <v>73.91</v>
      </c>
      <c r="C477" s="15">
        <v>87.67</v>
      </c>
    </row>
    <row r="478" spans="1:3">
      <c r="A478" s="71">
        <v>39095</v>
      </c>
      <c r="B478" s="15">
        <v>79.69</v>
      </c>
      <c r="C478" s="15">
        <v>99.8</v>
      </c>
    </row>
    <row r="479" spans="1:3">
      <c r="A479" s="71">
        <v>39102</v>
      </c>
      <c r="B479" s="15">
        <v>97.19</v>
      </c>
      <c r="C479" s="15">
        <v>119.75</v>
      </c>
    </row>
    <row r="480" spans="1:3">
      <c r="A480" s="71">
        <v>39109</v>
      </c>
      <c r="B480" s="15">
        <v>114.2</v>
      </c>
      <c r="C480" s="15">
        <v>129.6</v>
      </c>
    </row>
    <row r="481" spans="1:3">
      <c r="A481" s="71">
        <v>39116</v>
      </c>
      <c r="B481" s="15">
        <v>122.35</v>
      </c>
      <c r="C481" s="15">
        <v>124.6</v>
      </c>
    </row>
    <row r="482" spans="1:3">
      <c r="A482" s="71">
        <v>39123</v>
      </c>
      <c r="B482" s="15">
        <v>111.21</v>
      </c>
      <c r="C482" s="15">
        <v>100.4</v>
      </c>
    </row>
    <row r="483" spans="1:3">
      <c r="A483" s="71">
        <v>39130</v>
      </c>
      <c r="B483" s="15">
        <v>85.97</v>
      </c>
      <c r="C483" s="15">
        <v>94</v>
      </c>
    </row>
    <row r="484" spans="1:3">
      <c r="A484" s="71">
        <v>39137</v>
      </c>
      <c r="B484" s="15">
        <v>85.97</v>
      </c>
      <c r="C484" s="15">
        <v>98.25</v>
      </c>
    </row>
    <row r="485" spans="1:3">
      <c r="A485" s="71">
        <v>39144</v>
      </c>
      <c r="B485" s="15">
        <v>91.37</v>
      </c>
      <c r="C485" s="15">
        <v>101.4</v>
      </c>
    </row>
    <row r="486" spans="1:3">
      <c r="A486" s="71">
        <v>39151</v>
      </c>
      <c r="B486" s="15">
        <v>93.38</v>
      </c>
      <c r="C486" s="15">
        <v>102</v>
      </c>
    </row>
    <row r="487" spans="1:3">
      <c r="A487" s="71">
        <v>39158</v>
      </c>
      <c r="B487" s="15">
        <v>93.38</v>
      </c>
      <c r="C487" s="15">
        <v>102</v>
      </c>
    </row>
    <row r="488" spans="1:3">
      <c r="A488" s="71">
        <v>39165</v>
      </c>
      <c r="B488" s="15">
        <v>93.38</v>
      </c>
      <c r="C488" s="15">
        <v>102</v>
      </c>
    </row>
    <row r="489" spans="1:3">
      <c r="A489" s="71">
        <v>39172</v>
      </c>
      <c r="B489" s="15">
        <v>93.38</v>
      </c>
      <c r="C489" s="15">
        <v>102</v>
      </c>
    </row>
    <row r="490" spans="1:3">
      <c r="A490" s="71">
        <v>39179</v>
      </c>
      <c r="B490" s="15">
        <v>93.38</v>
      </c>
      <c r="C490" s="15">
        <v>93</v>
      </c>
    </row>
    <row r="491" spans="1:3">
      <c r="A491" s="71">
        <v>39186</v>
      </c>
      <c r="B491" s="15">
        <v>78.38</v>
      </c>
      <c r="C491" s="15">
        <v>87</v>
      </c>
    </row>
    <row r="492" spans="1:3">
      <c r="A492" s="71">
        <v>39193</v>
      </c>
      <c r="B492" s="15">
        <v>78.38</v>
      </c>
      <c r="C492" s="15">
        <v>91</v>
      </c>
    </row>
    <row r="493" spans="1:3">
      <c r="A493" s="71">
        <v>39200</v>
      </c>
      <c r="B493" s="15">
        <v>86.43</v>
      </c>
      <c r="C493" s="15">
        <v>102.2</v>
      </c>
    </row>
    <row r="494" spans="1:3">
      <c r="A494" s="71">
        <v>39207</v>
      </c>
      <c r="B494" s="15">
        <v>97.18</v>
      </c>
      <c r="C494" s="15">
        <v>106</v>
      </c>
    </row>
    <row r="495" spans="1:3">
      <c r="A495" s="71">
        <v>39214</v>
      </c>
      <c r="B495" s="15">
        <v>97.18</v>
      </c>
      <c r="C495" s="15">
        <v>99.4</v>
      </c>
    </row>
    <row r="496" spans="1:3">
      <c r="A496" s="71">
        <v>39221</v>
      </c>
      <c r="B496" s="15">
        <v>86.19</v>
      </c>
      <c r="C496" s="15">
        <v>92.6</v>
      </c>
    </row>
    <row r="497" spans="1:3">
      <c r="A497" s="71">
        <v>39228</v>
      </c>
      <c r="B497" s="15">
        <v>81.599999999999994</v>
      </c>
      <c r="C497" s="15">
        <v>91</v>
      </c>
    </row>
    <row r="498" spans="1:3">
      <c r="A498" s="71">
        <v>39235</v>
      </c>
      <c r="B498" s="15">
        <v>81.599999999999994</v>
      </c>
      <c r="C498" s="15">
        <v>96.5</v>
      </c>
    </row>
    <row r="499" spans="1:3">
      <c r="A499" s="71">
        <v>39242</v>
      </c>
      <c r="B499" s="15">
        <v>74.38</v>
      </c>
      <c r="C499" s="15">
        <v>78.8</v>
      </c>
    </row>
    <row r="500" spans="1:3">
      <c r="A500" s="71">
        <v>39249</v>
      </c>
      <c r="B500" s="15">
        <v>67.14</v>
      </c>
      <c r="C500" s="15">
        <v>78.8</v>
      </c>
    </row>
    <row r="501" spans="1:3">
      <c r="A501" s="71">
        <v>39256</v>
      </c>
      <c r="B501" s="15">
        <v>71.14</v>
      </c>
      <c r="C501" s="15">
        <v>87.8</v>
      </c>
    </row>
    <row r="502" spans="1:3">
      <c r="A502" s="71">
        <v>39263</v>
      </c>
      <c r="B502" s="15">
        <v>83.73</v>
      </c>
      <c r="C502" s="15">
        <v>101</v>
      </c>
    </row>
    <row r="503" spans="1:3">
      <c r="A503" s="71">
        <v>39270</v>
      </c>
      <c r="B503" s="15">
        <v>97.5</v>
      </c>
      <c r="C503" s="15">
        <v>107.5</v>
      </c>
    </row>
    <row r="504" spans="1:3">
      <c r="A504" s="71">
        <v>39277</v>
      </c>
      <c r="B504" s="15">
        <v>99.5</v>
      </c>
      <c r="C504" s="15">
        <v>114</v>
      </c>
    </row>
    <row r="505" spans="1:3">
      <c r="A505" s="71">
        <v>39284</v>
      </c>
      <c r="B505" s="15">
        <v>107.81</v>
      </c>
      <c r="C505" s="15">
        <v>118.2</v>
      </c>
    </row>
    <row r="506" spans="1:3">
      <c r="A506" s="71">
        <v>39291</v>
      </c>
      <c r="B506" s="15">
        <v>110.34</v>
      </c>
      <c r="C506" s="15">
        <v>119</v>
      </c>
    </row>
    <row r="507" spans="1:3">
      <c r="A507" s="71">
        <v>39298</v>
      </c>
      <c r="B507" s="15">
        <v>110.34</v>
      </c>
      <c r="C507" s="15">
        <v>110.6</v>
      </c>
    </row>
    <row r="508" spans="1:3">
      <c r="A508" s="71">
        <v>39305</v>
      </c>
      <c r="B508" s="15">
        <v>96.57</v>
      </c>
      <c r="C508" s="15">
        <v>104</v>
      </c>
    </row>
    <row r="509" spans="1:3">
      <c r="A509" s="71">
        <v>39312</v>
      </c>
      <c r="B509" s="15">
        <v>94.27</v>
      </c>
      <c r="C509" s="15">
        <v>105</v>
      </c>
    </row>
    <row r="510" spans="1:3">
      <c r="A510" s="71">
        <v>39319</v>
      </c>
      <c r="B510" s="15">
        <v>98.49</v>
      </c>
      <c r="C510" s="15">
        <v>116.2</v>
      </c>
    </row>
    <row r="511" spans="1:3">
      <c r="A511" s="71">
        <v>39326</v>
      </c>
      <c r="B511" s="15">
        <v>112.97</v>
      </c>
      <c r="C511" s="15">
        <v>127.4</v>
      </c>
    </row>
    <row r="512" spans="1:3">
      <c r="A512" s="71">
        <v>39333</v>
      </c>
      <c r="B512" s="15">
        <v>121.96</v>
      </c>
      <c r="C512" s="15">
        <v>131</v>
      </c>
    </row>
    <row r="513" spans="1:3">
      <c r="A513" s="71">
        <v>39340</v>
      </c>
      <c r="B513" s="15">
        <v>121.96</v>
      </c>
      <c r="C513" s="15">
        <v>131</v>
      </c>
    </row>
    <row r="514" spans="1:3">
      <c r="A514" s="71">
        <v>39347</v>
      </c>
      <c r="B514" s="15">
        <v>121.96</v>
      </c>
      <c r="C514" s="15">
        <v>131</v>
      </c>
    </row>
    <row r="515" spans="1:3">
      <c r="A515" s="71">
        <v>39354</v>
      </c>
      <c r="B515" s="15">
        <v>121.96</v>
      </c>
      <c r="C515" s="15">
        <v>126.8</v>
      </c>
    </row>
    <row r="516" spans="1:3">
      <c r="A516" s="71">
        <v>39361</v>
      </c>
      <c r="B516" s="15">
        <v>114.97</v>
      </c>
      <c r="C516" s="15">
        <v>119.6</v>
      </c>
    </row>
    <row r="517" spans="1:3">
      <c r="A517" s="71">
        <v>39368</v>
      </c>
      <c r="B517" s="15">
        <v>108.44</v>
      </c>
      <c r="C517" s="15">
        <v>111.75</v>
      </c>
    </row>
    <row r="518" spans="1:3">
      <c r="A518" s="71">
        <v>39375</v>
      </c>
      <c r="B518" s="15">
        <v>101.67</v>
      </c>
      <c r="C518" s="15">
        <v>111</v>
      </c>
    </row>
    <row r="519" spans="1:3">
      <c r="A519" s="71">
        <v>39382</v>
      </c>
      <c r="B519" s="15">
        <v>101.67</v>
      </c>
      <c r="C519" s="15">
        <v>111.4</v>
      </c>
    </row>
    <row r="520" spans="1:3">
      <c r="A520" s="71">
        <v>39389</v>
      </c>
      <c r="B520" s="15">
        <v>102.67</v>
      </c>
      <c r="C520" s="15">
        <v>119.2</v>
      </c>
    </row>
    <row r="521" spans="1:3">
      <c r="A521" s="71">
        <v>39396</v>
      </c>
      <c r="B521" s="15">
        <v>114.69</v>
      </c>
      <c r="C521" s="15">
        <v>137</v>
      </c>
    </row>
    <row r="522" spans="1:3">
      <c r="A522" s="71">
        <v>39403</v>
      </c>
      <c r="B522" s="15">
        <v>135.5</v>
      </c>
      <c r="C522" s="15">
        <v>152.5</v>
      </c>
    </row>
    <row r="523" spans="1:3">
      <c r="A523" s="71">
        <v>39410</v>
      </c>
      <c r="B523" s="15">
        <v>149.37</v>
      </c>
      <c r="C523" s="15">
        <v>158.25</v>
      </c>
    </row>
    <row r="524" spans="1:3">
      <c r="A524" s="71">
        <v>39417</v>
      </c>
      <c r="B524" s="15">
        <v>152.49</v>
      </c>
      <c r="C524" s="15">
        <v>159</v>
      </c>
    </row>
    <row r="525" spans="1:3">
      <c r="A525" s="71">
        <v>39424</v>
      </c>
      <c r="B525" s="15">
        <v>152.49</v>
      </c>
      <c r="C525" s="15">
        <v>159</v>
      </c>
    </row>
    <row r="526" spans="1:3">
      <c r="A526" s="71">
        <v>39431</v>
      </c>
      <c r="B526" s="15">
        <v>152.49</v>
      </c>
      <c r="C526" s="15">
        <v>159</v>
      </c>
    </row>
    <row r="527" spans="1:3">
      <c r="A527" s="71">
        <v>39438</v>
      </c>
      <c r="B527" s="15">
        <v>152.49</v>
      </c>
      <c r="C527" s="15">
        <v>161.80000000000001</v>
      </c>
    </row>
    <row r="528" spans="1:3">
      <c r="A528" s="71">
        <v>39445</v>
      </c>
      <c r="B528" s="15">
        <v>153.66999999999999</v>
      </c>
      <c r="C528" s="15">
        <v>165</v>
      </c>
    </row>
    <row r="529" spans="1:3">
      <c r="A529" s="71">
        <v>39452</v>
      </c>
      <c r="B529" s="15">
        <v>153.66999999999999</v>
      </c>
      <c r="C529" s="15">
        <v>163</v>
      </c>
    </row>
    <row r="530" spans="1:3">
      <c r="A530" s="71">
        <v>39459</v>
      </c>
      <c r="B530" s="15">
        <v>153.66999999999999</v>
      </c>
      <c r="C530" s="15">
        <v>157.80000000000001</v>
      </c>
    </row>
    <row r="531" spans="1:3">
      <c r="A531" s="71">
        <v>39466</v>
      </c>
      <c r="B531" s="15">
        <v>146.9</v>
      </c>
      <c r="C531" s="15">
        <v>156</v>
      </c>
    </row>
    <row r="532" spans="1:3">
      <c r="A532" s="71">
        <v>39473</v>
      </c>
      <c r="B532" s="15">
        <v>147.94999999999999</v>
      </c>
      <c r="C532" s="15">
        <v>156</v>
      </c>
    </row>
    <row r="533" spans="1:3">
      <c r="A533" s="71">
        <v>39480</v>
      </c>
      <c r="B533" s="15">
        <v>147.94999999999999</v>
      </c>
      <c r="C533" s="15">
        <v>156</v>
      </c>
    </row>
    <row r="534" spans="1:3">
      <c r="A534" s="71">
        <v>39487</v>
      </c>
      <c r="B534" s="15">
        <v>147.94999999999999</v>
      </c>
      <c r="C534" s="15">
        <v>156</v>
      </c>
    </row>
    <row r="535" spans="1:3">
      <c r="A535" s="71">
        <v>39494</v>
      </c>
      <c r="B535" s="15">
        <v>147.94999999999999</v>
      </c>
      <c r="C535" s="15">
        <v>156</v>
      </c>
    </row>
    <row r="536" spans="1:3">
      <c r="A536" s="71">
        <v>39501</v>
      </c>
      <c r="B536" s="15">
        <v>147.94999999999999</v>
      </c>
      <c r="C536" s="15">
        <v>156.5</v>
      </c>
    </row>
    <row r="537" spans="1:3">
      <c r="A537" s="71">
        <v>39508</v>
      </c>
      <c r="B537" s="15">
        <v>148.72999999999999</v>
      </c>
      <c r="C537" s="15">
        <v>160.6</v>
      </c>
    </row>
    <row r="538" spans="1:3">
      <c r="A538" s="71">
        <v>39515</v>
      </c>
      <c r="B538" s="15">
        <v>154.96</v>
      </c>
      <c r="C538" s="15">
        <v>163</v>
      </c>
    </row>
    <row r="539" spans="1:3">
      <c r="A539" s="71">
        <v>39522</v>
      </c>
      <c r="B539" s="15">
        <v>154.96</v>
      </c>
      <c r="C539" s="15">
        <v>163</v>
      </c>
    </row>
    <row r="540" spans="1:3">
      <c r="A540" s="71">
        <v>39529</v>
      </c>
      <c r="B540" s="15">
        <v>154.96</v>
      </c>
      <c r="C540" s="15">
        <v>163</v>
      </c>
    </row>
    <row r="541" spans="1:3">
      <c r="A541" s="71">
        <v>39536</v>
      </c>
      <c r="B541" s="15">
        <v>154.96</v>
      </c>
      <c r="C541" s="15">
        <v>160</v>
      </c>
    </row>
    <row r="542" spans="1:3">
      <c r="A542" s="71">
        <v>39543</v>
      </c>
      <c r="B542" s="15">
        <v>149.72</v>
      </c>
      <c r="C542" s="15">
        <v>141.80000000000001</v>
      </c>
    </row>
    <row r="543" spans="1:3">
      <c r="A543" s="71">
        <v>39550</v>
      </c>
      <c r="B543" s="15">
        <v>125.72</v>
      </c>
      <c r="C543" s="15">
        <v>127.2</v>
      </c>
    </row>
    <row r="544" spans="1:3">
      <c r="A544" s="71">
        <v>39557</v>
      </c>
      <c r="B544" s="15">
        <v>113.96</v>
      </c>
      <c r="C544" s="15">
        <v>119.4</v>
      </c>
    </row>
    <row r="545" spans="1:3">
      <c r="A545" s="71">
        <v>39564</v>
      </c>
      <c r="B545" s="15">
        <v>107.66</v>
      </c>
      <c r="C545" s="15">
        <v>116</v>
      </c>
    </row>
    <row r="546" spans="1:3">
      <c r="A546" s="71">
        <v>39571</v>
      </c>
      <c r="B546" s="15">
        <v>107.2</v>
      </c>
      <c r="C546" s="15">
        <v>111.6</v>
      </c>
    </row>
    <row r="547" spans="1:3">
      <c r="A547" s="71">
        <v>39578</v>
      </c>
      <c r="B547" s="15">
        <v>98.43</v>
      </c>
      <c r="C547" s="15">
        <v>102.8</v>
      </c>
    </row>
    <row r="548" spans="1:3">
      <c r="A548" s="71">
        <v>39585</v>
      </c>
      <c r="B548" s="15">
        <v>92.43</v>
      </c>
      <c r="C548" s="15">
        <v>102</v>
      </c>
    </row>
    <row r="549" spans="1:3">
      <c r="A549" s="71">
        <v>39592</v>
      </c>
      <c r="B549" s="15">
        <v>92.43</v>
      </c>
      <c r="C549" s="15">
        <v>102.8</v>
      </c>
    </row>
    <row r="550" spans="1:3">
      <c r="A550" s="71">
        <v>39599</v>
      </c>
      <c r="B550" s="15">
        <v>94.43</v>
      </c>
      <c r="C550" s="15">
        <v>107</v>
      </c>
    </row>
    <row r="551" spans="1:3">
      <c r="A551" s="71">
        <v>39606</v>
      </c>
      <c r="B551" s="15">
        <v>98.43</v>
      </c>
      <c r="C551" s="15">
        <v>114.4</v>
      </c>
    </row>
    <row r="552" spans="1:3">
      <c r="A552" s="71">
        <v>39613</v>
      </c>
      <c r="B552" s="15">
        <v>108.44</v>
      </c>
      <c r="C552" s="15">
        <v>123.4</v>
      </c>
    </row>
    <row r="553" spans="1:3">
      <c r="A553" s="71">
        <v>39620</v>
      </c>
      <c r="B553" s="15">
        <v>118.44</v>
      </c>
      <c r="C553" s="15">
        <v>129.4</v>
      </c>
    </row>
    <row r="554" spans="1:3">
      <c r="A554" s="71">
        <v>39627</v>
      </c>
      <c r="B554" s="15">
        <v>122.71</v>
      </c>
      <c r="C554" s="15">
        <v>131</v>
      </c>
    </row>
    <row r="555" spans="1:3">
      <c r="A555" s="71">
        <v>39634</v>
      </c>
      <c r="B555" s="15">
        <v>122.71</v>
      </c>
      <c r="C555" s="15">
        <v>127.75</v>
      </c>
    </row>
    <row r="556" spans="1:3">
      <c r="A556" s="71">
        <v>39641</v>
      </c>
      <c r="B556" s="15">
        <v>113.5</v>
      </c>
      <c r="C556" s="15">
        <v>113</v>
      </c>
    </row>
    <row r="557" spans="1:3">
      <c r="A557" s="71">
        <v>39648</v>
      </c>
      <c r="B557" s="15">
        <v>98.49</v>
      </c>
      <c r="C557" s="15">
        <v>98.8</v>
      </c>
    </row>
    <row r="558" spans="1:3">
      <c r="A558" s="71">
        <v>39655</v>
      </c>
      <c r="B558" s="15">
        <v>85.73</v>
      </c>
      <c r="C558" s="15">
        <v>95</v>
      </c>
    </row>
    <row r="559" spans="1:3">
      <c r="A559" s="71">
        <v>39662</v>
      </c>
      <c r="B559" s="15">
        <v>85.73</v>
      </c>
      <c r="C559" s="15">
        <v>102</v>
      </c>
    </row>
    <row r="560" spans="1:3">
      <c r="A560" s="71">
        <v>39669</v>
      </c>
      <c r="B560" s="15">
        <v>95.73</v>
      </c>
      <c r="C560" s="15">
        <v>109</v>
      </c>
    </row>
    <row r="561" spans="1:3">
      <c r="A561" s="71">
        <v>39676</v>
      </c>
      <c r="B561" s="15">
        <v>103.01</v>
      </c>
      <c r="C561" s="15">
        <v>116.4</v>
      </c>
    </row>
    <row r="562" spans="1:3">
      <c r="A562" s="71">
        <v>39683</v>
      </c>
      <c r="B562" s="15">
        <v>110.55</v>
      </c>
      <c r="C562" s="15">
        <v>123.8</v>
      </c>
    </row>
    <row r="563" spans="1:3">
      <c r="A563" s="71">
        <v>39690</v>
      </c>
      <c r="B563" s="15">
        <v>118.85</v>
      </c>
      <c r="C563" s="15">
        <v>129.6</v>
      </c>
    </row>
    <row r="564" spans="1:3">
      <c r="A564" s="71">
        <v>39697</v>
      </c>
      <c r="B564" s="15">
        <v>123.3</v>
      </c>
      <c r="C564" s="15">
        <v>131</v>
      </c>
    </row>
    <row r="565" spans="1:3">
      <c r="A565" s="71">
        <v>39704</v>
      </c>
      <c r="B565" s="15">
        <v>123.3</v>
      </c>
      <c r="C565" s="15">
        <v>125.4</v>
      </c>
    </row>
    <row r="566" spans="1:3">
      <c r="A566" s="71">
        <v>39711</v>
      </c>
      <c r="B566" s="15">
        <v>115.01</v>
      </c>
      <c r="C566" s="15">
        <v>114.6</v>
      </c>
    </row>
    <row r="567" spans="1:3">
      <c r="A567" s="71">
        <v>39718</v>
      </c>
      <c r="B567" s="15">
        <v>102.72</v>
      </c>
      <c r="C567" s="15">
        <v>111</v>
      </c>
    </row>
    <row r="568" spans="1:3">
      <c r="A568" s="71">
        <v>39725</v>
      </c>
      <c r="B568" s="15">
        <v>102.72</v>
      </c>
      <c r="C568" s="15">
        <v>111.8</v>
      </c>
    </row>
    <row r="569" spans="1:3">
      <c r="A569" s="71">
        <v>39732</v>
      </c>
      <c r="B569" s="15">
        <v>104.73</v>
      </c>
      <c r="C569" s="15">
        <v>115.2</v>
      </c>
    </row>
    <row r="570" spans="1:3">
      <c r="A570" s="71">
        <v>39739</v>
      </c>
      <c r="B570" s="15">
        <v>108.96</v>
      </c>
      <c r="C570" s="15">
        <v>119.75</v>
      </c>
    </row>
    <row r="571" spans="1:3">
      <c r="A571" s="71">
        <v>39746</v>
      </c>
      <c r="B571" s="15">
        <v>112.95</v>
      </c>
      <c r="C571" s="15">
        <v>122.2</v>
      </c>
    </row>
    <row r="572" spans="1:3">
      <c r="A572" s="71">
        <v>39753</v>
      </c>
      <c r="B572" s="15">
        <v>115.19</v>
      </c>
      <c r="C572" s="15">
        <v>124</v>
      </c>
    </row>
    <row r="573" spans="1:3">
      <c r="A573" s="71">
        <v>39760</v>
      </c>
      <c r="B573" s="15">
        <v>116.25</v>
      </c>
      <c r="C573" s="15">
        <v>124</v>
      </c>
    </row>
    <row r="574" spans="1:3">
      <c r="A574" s="71">
        <v>39767</v>
      </c>
      <c r="B574" s="15">
        <v>116.25</v>
      </c>
      <c r="C574" s="15">
        <v>124</v>
      </c>
    </row>
    <row r="575" spans="1:3">
      <c r="A575" s="71">
        <v>39774</v>
      </c>
      <c r="B575" s="15">
        <v>116.25</v>
      </c>
      <c r="C575" s="15">
        <v>124</v>
      </c>
    </row>
    <row r="576" spans="1:3">
      <c r="A576" s="71">
        <v>39781</v>
      </c>
      <c r="B576" s="15">
        <v>116.25</v>
      </c>
      <c r="C576" s="15">
        <v>123</v>
      </c>
    </row>
    <row r="577" spans="1:3">
      <c r="A577" s="71">
        <v>39788</v>
      </c>
      <c r="B577" s="15">
        <v>113.49</v>
      </c>
      <c r="C577" s="15">
        <v>122</v>
      </c>
    </row>
    <row r="578" spans="1:3">
      <c r="A578" s="71">
        <v>39795</v>
      </c>
      <c r="B578" s="15">
        <v>113.49</v>
      </c>
      <c r="C578" s="15">
        <v>122</v>
      </c>
    </row>
    <row r="579" spans="1:3">
      <c r="A579" s="71">
        <v>39802</v>
      </c>
      <c r="B579" s="15">
        <v>113.49</v>
      </c>
      <c r="C579" s="15">
        <v>125</v>
      </c>
    </row>
    <row r="580" spans="1:3">
      <c r="A580" s="71">
        <v>39809</v>
      </c>
      <c r="B580" s="15">
        <v>118.48</v>
      </c>
      <c r="C580" s="15">
        <v>128.66999999999999</v>
      </c>
    </row>
    <row r="581" spans="1:3">
      <c r="A581" s="71">
        <v>39816</v>
      </c>
      <c r="B581" s="15">
        <v>121.48</v>
      </c>
      <c r="C581" s="15">
        <v>130</v>
      </c>
    </row>
    <row r="582" spans="1:3">
      <c r="A582" s="71">
        <v>39823</v>
      </c>
      <c r="B582" s="15">
        <v>121.48</v>
      </c>
      <c r="C582" s="15">
        <v>127.6</v>
      </c>
    </row>
    <row r="583" spans="1:3">
      <c r="A583" s="71">
        <v>39830</v>
      </c>
      <c r="B583" s="15">
        <v>118.48</v>
      </c>
      <c r="C583" s="15">
        <v>127</v>
      </c>
    </row>
    <row r="584" spans="1:3">
      <c r="A584" s="71">
        <v>39837</v>
      </c>
      <c r="B584" s="15">
        <v>118.48</v>
      </c>
      <c r="C584" s="15">
        <v>127</v>
      </c>
    </row>
    <row r="585" spans="1:3">
      <c r="A585" s="71">
        <v>39844</v>
      </c>
      <c r="B585" s="15">
        <v>118.48</v>
      </c>
      <c r="C585" s="15">
        <v>125.4</v>
      </c>
    </row>
    <row r="586" spans="1:3">
      <c r="A586" s="71">
        <v>39851</v>
      </c>
      <c r="B586" s="15">
        <v>116.48</v>
      </c>
      <c r="C586" s="15">
        <v>113.4</v>
      </c>
    </row>
    <row r="587" spans="1:3">
      <c r="A587" s="71">
        <v>39858</v>
      </c>
      <c r="B587" s="15">
        <v>99.47</v>
      </c>
      <c r="C587" s="15">
        <v>98.2</v>
      </c>
    </row>
    <row r="588" spans="1:3">
      <c r="A588" s="71">
        <v>39865</v>
      </c>
      <c r="B588" s="15">
        <v>87.47</v>
      </c>
      <c r="C588" s="15">
        <v>95</v>
      </c>
    </row>
    <row r="589" spans="1:3">
      <c r="A589" s="71">
        <v>39872</v>
      </c>
      <c r="B589" s="15">
        <v>87.47</v>
      </c>
      <c r="C589" s="15">
        <v>95</v>
      </c>
    </row>
    <row r="590" spans="1:3">
      <c r="A590" s="71">
        <v>39879</v>
      </c>
      <c r="B590" s="15">
        <v>87.47</v>
      </c>
      <c r="C590" s="15">
        <v>95</v>
      </c>
    </row>
    <row r="591" spans="1:3">
      <c r="A591" s="71">
        <v>39886</v>
      </c>
      <c r="B591" s="15">
        <v>87.47</v>
      </c>
      <c r="C591" s="15">
        <v>95.4</v>
      </c>
    </row>
    <row r="592" spans="1:3">
      <c r="A592" s="71">
        <v>39893</v>
      </c>
      <c r="B592" s="15">
        <v>88.78</v>
      </c>
      <c r="C592" s="15">
        <v>100.2</v>
      </c>
    </row>
    <row r="593" spans="1:3">
      <c r="A593" s="71">
        <v>39900</v>
      </c>
      <c r="B593" s="15">
        <v>95.32</v>
      </c>
      <c r="C593" s="15">
        <v>108.8</v>
      </c>
    </row>
    <row r="594" spans="1:3">
      <c r="A594" s="71">
        <v>39907</v>
      </c>
      <c r="B594" s="15">
        <v>104.54</v>
      </c>
      <c r="C594" s="15">
        <v>126.25</v>
      </c>
    </row>
    <row r="595" spans="1:3">
      <c r="A595" s="71">
        <v>39914</v>
      </c>
      <c r="B595" s="15">
        <v>120.5</v>
      </c>
      <c r="C595" s="15">
        <v>131</v>
      </c>
    </row>
    <row r="596" spans="1:3">
      <c r="A596" s="71">
        <v>39921</v>
      </c>
      <c r="B596" s="15">
        <v>121.72</v>
      </c>
      <c r="C596" s="15">
        <v>115.2</v>
      </c>
    </row>
    <row r="597" spans="1:3">
      <c r="A597" s="71">
        <v>39928</v>
      </c>
      <c r="B597" s="15">
        <v>98.72</v>
      </c>
      <c r="C597" s="15">
        <v>85.8</v>
      </c>
    </row>
    <row r="598" spans="1:3">
      <c r="A598" s="71">
        <v>39935</v>
      </c>
      <c r="B598" s="15">
        <v>72.2</v>
      </c>
      <c r="C598" s="15">
        <v>80.400000000000006</v>
      </c>
    </row>
    <row r="599" spans="1:3">
      <c r="A599" s="71">
        <v>39942</v>
      </c>
      <c r="B599" s="15">
        <v>68.44</v>
      </c>
      <c r="C599" s="15">
        <v>74.400000000000006</v>
      </c>
    </row>
    <row r="600" spans="1:3">
      <c r="A600" s="71">
        <v>39949</v>
      </c>
      <c r="B600" s="15">
        <v>62.84</v>
      </c>
      <c r="C600" s="15">
        <v>72.599999999999994</v>
      </c>
    </row>
    <row r="601" spans="1:3">
      <c r="A601" s="71">
        <v>39956</v>
      </c>
      <c r="B601" s="15">
        <v>63.15</v>
      </c>
      <c r="C601" s="15">
        <v>84</v>
      </c>
    </row>
    <row r="602" spans="1:3">
      <c r="A602" s="71">
        <v>39963</v>
      </c>
      <c r="B602" s="15">
        <v>80.98</v>
      </c>
      <c r="C602" s="15">
        <v>95.25</v>
      </c>
    </row>
    <row r="603" spans="1:3">
      <c r="A603" s="71">
        <v>39970</v>
      </c>
      <c r="B603" s="15">
        <v>90.02</v>
      </c>
      <c r="C603" s="15">
        <v>98</v>
      </c>
    </row>
    <row r="604" spans="1:3">
      <c r="A604" s="71">
        <v>39977</v>
      </c>
      <c r="B604" s="15">
        <v>90.02</v>
      </c>
      <c r="C604" s="15">
        <v>87.6</v>
      </c>
    </row>
    <row r="605" spans="1:3">
      <c r="A605" s="71">
        <v>39984</v>
      </c>
      <c r="B605" s="15">
        <v>73.02</v>
      </c>
      <c r="C605" s="15">
        <v>72.599999999999994</v>
      </c>
    </row>
    <row r="606" spans="1:3">
      <c r="A606" s="71">
        <v>39991</v>
      </c>
      <c r="B606" s="15">
        <v>60.68</v>
      </c>
      <c r="C606" s="15">
        <v>69</v>
      </c>
    </row>
    <row r="607" spans="1:3">
      <c r="A607" s="71">
        <v>39998</v>
      </c>
      <c r="B607" s="15">
        <v>60.44</v>
      </c>
      <c r="C607" s="15">
        <v>69</v>
      </c>
    </row>
    <row r="608" spans="1:3">
      <c r="A608" s="71">
        <v>40005</v>
      </c>
      <c r="B608" s="15">
        <v>60.44</v>
      </c>
      <c r="C608" s="15">
        <v>73.8</v>
      </c>
    </row>
    <row r="609" spans="1:3">
      <c r="A609" s="71">
        <v>40012</v>
      </c>
      <c r="B609" s="15">
        <v>68.430000000000007</v>
      </c>
      <c r="C609" s="15">
        <v>89.4</v>
      </c>
    </row>
    <row r="610" spans="1:3">
      <c r="A610" s="71">
        <v>40019</v>
      </c>
      <c r="B610" s="15">
        <v>86.96</v>
      </c>
      <c r="C610" s="15">
        <v>104</v>
      </c>
    </row>
    <row r="611" spans="1:3">
      <c r="A611" s="71">
        <v>40026</v>
      </c>
      <c r="B611" s="15">
        <v>101.38</v>
      </c>
      <c r="C611" s="15">
        <v>107</v>
      </c>
    </row>
    <row r="612" spans="1:3">
      <c r="A612" s="71">
        <v>40033</v>
      </c>
      <c r="B612" s="15">
        <v>101.38</v>
      </c>
      <c r="C612" s="15">
        <v>100</v>
      </c>
    </row>
    <row r="613" spans="1:3">
      <c r="A613" s="71">
        <v>40040</v>
      </c>
      <c r="B613" s="15">
        <v>92.8</v>
      </c>
      <c r="C613" s="15">
        <v>94</v>
      </c>
    </row>
    <row r="614" spans="1:3">
      <c r="A614" s="71">
        <v>40047</v>
      </c>
      <c r="B614" s="15">
        <v>84.95</v>
      </c>
      <c r="C614" s="15">
        <v>94</v>
      </c>
    </row>
    <row r="615" spans="1:3">
      <c r="A615" s="71">
        <v>40054</v>
      </c>
      <c r="B615" s="15">
        <v>84.95</v>
      </c>
      <c r="C615" s="15">
        <v>94</v>
      </c>
    </row>
    <row r="616" spans="1:3">
      <c r="A616" s="71">
        <v>40061</v>
      </c>
      <c r="B616" s="15">
        <v>84.95</v>
      </c>
      <c r="C616" s="15">
        <v>94</v>
      </c>
    </row>
    <row r="617" spans="1:3">
      <c r="A617" s="71">
        <v>40068</v>
      </c>
      <c r="B617" s="15">
        <v>84.95</v>
      </c>
      <c r="C617" s="15">
        <v>95</v>
      </c>
    </row>
    <row r="618" spans="1:3">
      <c r="A618" s="71">
        <v>40075</v>
      </c>
      <c r="B618" s="15">
        <v>85.42</v>
      </c>
      <c r="C618" s="15">
        <v>97.4</v>
      </c>
    </row>
    <row r="619" spans="1:3">
      <c r="A619" s="71">
        <v>40082</v>
      </c>
      <c r="B619" s="15">
        <v>85.66</v>
      </c>
      <c r="C619" s="15">
        <v>99</v>
      </c>
    </row>
    <row r="620" spans="1:3">
      <c r="A620" s="71">
        <v>40089</v>
      </c>
      <c r="B620" s="15">
        <v>87.15</v>
      </c>
      <c r="C620" s="15">
        <v>99</v>
      </c>
    </row>
    <row r="621" spans="1:3">
      <c r="A621" s="71">
        <v>40096</v>
      </c>
      <c r="B621" s="15">
        <v>87.15</v>
      </c>
      <c r="C621" s="15">
        <v>99</v>
      </c>
    </row>
    <row r="622" spans="1:3">
      <c r="A622" s="71">
        <v>40103</v>
      </c>
      <c r="B622" s="15">
        <v>87.15</v>
      </c>
      <c r="C622" s="15">
        <v>100.25</v>
      </c>
    </row>
    <row r="623" spans="1:3">
      <c r="A623" s="71">
        <v>40110</v>
      </c>
      <c r="B623" s="15">
        <v>89.15</v>
      </c>
      <c r="C623" s="15">
        <v>106</v>
      </c>
    </row>
    <row r="624" spans="1:3">
      <c r="A624" s="71">
        <v>40117</v>
      </c>
      <c r="B624" s="15">
        <v>101.15</v>
      </c>
      <c r="C624" s="15">
        <v>117.8</v>
      </c>
    </row>
    <row r="625" spans="1:3">
      <c r="A625" s="71">
        <v>40124</v>
      </c>
      <c r="B625" s="15">
        <v>112.16</v>
      </c>
      <c r="C625" s="15">
        <v>121</v>
      </c>
    </row>
    <row r="626" spans="1:3">
      <c r="A626" s="71">
        <v>40131</v>
      </c>
      <c r="B626" s="15">
        <v>112.16</v>
      </c>
      <c r="C626" s="15">
        <v>121</v>
      </c>
    </row>
    <row r="627" spans="1:3">
      <c r="A627" s="71">
        <v>40138</v>
      </c>
      <c r="B627" s="15">
        <v>114.91</v>
      </c>
      <c r="C627" s="15">
        <v>124.6</v>
      </c>
    </row>
    <row r="628" spans="1:3">
      <c r="A628" s="71">
        <v>40145</v>
      </c>
      <c r="B628" s="15">
        <v>121.67</v>
      </c>
      <c r="C628" s="15">
        <v>127</v>
      </c>
    </row>
    <row r="629" spans="1:3">
      <c r="A629" s="71">
        <v>40152</v>
      </c>
      <c r="B629" s="15">
        <v>121.9</v>
      </c>
      <c r="C629" s="15">
        <v>127</v>
      </c>
    </row>
    <row r="630" spans="1:3">
      <c r="A630" s="71">
        <v>40159</v>
      </c>
      <c r="B630" s="15">
        <v>121.9</v>
      </c>
      <c r="C630" s="15">
        <v>127</v>
      </c>
    </row>
    <row r="631" spans="1:3">
      <c r="A631" s="71">
        <v>40166</v>
      </c>
      <c r="B631" s="15">
        <v>121.9</v>
      </c>
      <c r="C631" s="15">
        <v>127</v>
      </c>
    </row>
    <row r="632" spans="1:3">
      <c r="A632" s="71">
        <v>40173</v>
      </c>
      <c r="B632" s="15">
        <v>119.89</v>
      </c>
      <c r="C632" s="15">
        <v>120.5</v>
      </c>
    </row>
    <row r="633" spans="1:3">
      <c r="A633" s="71">
        <v>40180</v>
      </c>
      <c r="B633" s="15">
        <v>108.97</v>
      </c>
      <c r="C633" s="15">
        <v>118</v>
      </c>
    </row>
    <row r="634" spans="1:3">
      <c r="A634" s="71">
        <v>40187</v>
      </c>
      <c r="B634" s="15">
        <v>108.97</v>
      </c>
      <c r="C634" s="15">
        <v>118</v>
      </c>
    </row>
    <row r="635" spans="1:3">
      <c r="A635" s="71">
        <v>40194</v>
      </c>
      <c r="B635" s="15">
        <v>111.56</v>
      </c>
      <c r="C635" s="15">
        <v>121.6</v>
      </c>
    </row>
    <row r="636" spans="1:3">
      <c r="A636" s="71">
        <v>40201</v>
      </c>
      <c r="B636" s="15">
        <v>115.96</v>
      </c>
      <c r="C636" s="15">
        <v>136</v>
      </c>
    </row>
    <row r="637" spans="1:3">
      <c r="A637" s="71">
        <v>40208</v>
      </c>
      <c r="B637" s="15">
        <v>129.79</v>
      </c>
      <c r="C637" s="15">
        <v>136</v>
      </c>
    </row>
    <row r="638" spans="1:3">
      <c r="A638" s="71">
        <v>40215</v>
      </c>
      <c r="B638" s="15">
        <v>129.79</v>
      </c>
      <c r="C638" s="15">
        <v>128.6</v>
      </c>
    </row>
    <row r="639" spans="1:3">
      <c r="A639" s="71">
        <v>40222</v>
      </c>
      <c r="B639" s="15">
        <v>116.02</v>
      </c>
      <c r="C639" s="15">
        <v>115.6</v>
      </c>
    </row>
    <row r="640" spans="1:3">
      <c r="A640" s="71">
        <v>40229</v>
      </c>
      <c r="B640" s="15">
        <v>101.73</v>
      </c>
      <c r="C640" s="15">
        <v>109</v>
      </c>
    </row>
    <row r="641" spans="1:3">
      <c r="A641" s="71">
        <v>40236</v>
      </c>
      <c r="B641" s="15">
        <v>99.72</v>
      </c>
      <c r="C641" s="15">
        <v>110.8</v>
      </c>
    </row>
    <row r="642" spans="1:3">
      <c r="A642" s="71">
        <v>40243</v>
      </c>
      <c r="B642" s="15">
        <v>103.26</v>
      </c>
      <c r="C642" s="15">
        <v>123</v>
      </c>
    </row>
    <row r="643" spans="1:3">
      <c r="A643" s="71">
        <v>40250</v>
      </c>
      <c r="B643" s="15">
        <v>117.51</v>
      </c>
      <c r="C643" s="15">
        <v>138</v>
      </c>
    </row>
    <row r="644" spans="1:3">
      <c r="A644" s="71">
        <v>40257</v>
      </c>
      <c r="B644" s="15">
        <v>130.27000000000001</v>
      </c>
      <c r="C644" s="15">
        <v>141</v>
      </c>
    </row>
    <row r="645" spans="1:3">
      <c r="A645" s="71">
        <v>40264</v>
      </c>
      <c r="B645" s="15">
        <v>130.27000000000001</v>
      </c>
      <c r="C645" s="15">
        <v>141</v>
      </c>
    </row>
    <row r="646" spans="1:3">
      <c r="A646" s="71">
        <v>40271</v>
      </c>
      <c r="B646" s="15">
        <v>130.27000000000001</v>
      </c>
      <c r="C646" s="15">
        <v>123.4</v>
      </c>
    </row>
    <row r="647" spans="1:3">
      <c r="A647" s="71">
        <v>40278</v>
      </c>
      <c r="B647" s="15">
        <v>104.5</v>
      </c>
      <c r="C647" s="15">
        <v>105.4</v>
      </c>
    </row>
    <row r="648" spans="1:3">
      <c r="A648" s="71">
        <v>40285</v>
      </c>
      <c r="B648" s="15">
        <v>89.44</v>
      </c>
      <c r="C648" s="15">
        <v>91.4</v>
      </c>
    </row>
    <row r="649" spans="1:3">
      <c r="A649" s="71">
        <v>40292</v>
      </c>
      <c r="B649" s="15">
        <v>79.680000000000007</v>
      </c>
      <c r="C649" s="15">
        <v>87.2</v>
      </c>
    </row>
    <row r="650" spans="1:3">
      <c r="A650" s="71">
        <v>40299</v>
      </c>
      <c r="B650" s="15">
        <v>76.69</v>
      </c>
      <c r="C650" s="15">
        <v>76.8</v>
      </c>
    </row>
    <row r="651" spans="1:3">
      <c r="A651" s="71">
        <v>40306</v>
      </c>
      <c r="B651" s="15">
        <v>64.2</v>
      </c>
      <c r="C651" s="15">
        <v>72</v>
      </c>
    </row>
    <row r="652" spans="1:3">
      <c r="A652" s="71">
        <v>40313</v>
      </c>
      <c r="B652" s="15">
        <v>63.74</v>
      </c>
      <c r="C652" s="15">
        <v>72.400000000000006</v>
      </c>
    </row>
    <row r="653" spans="1:3">
      <c r="A653" s="71">
        <v>40320</v>
      </c>
      <c r="B653" s="15">
        <v>65.27</v>
      </c>
      <c r="C653" s="15">
        <v>79.599999999999994</v>
      </c>
    </row>
    <row r="654" spans="1:3">
      <c r="A654" s="71">
        <v>40327</v>
      </c>
      <c r="B654" s="15">
        <v>76.53</v>
      </c>
      <c r="C654" s="15">
        <v>89</v>
      </c>
    </row>
    <row r="655" spans="1:3">
      <c r="A655" s="71">
        <v>40334</v>
      </c>
      <c r="B655" s="15">
        <v>82.52</v>
      </c>
      <c r="C655" s="15">
        <v>90</v>
      </c>
    </row>
    <row r="656" spans="1:3">
      <c r="A656" s="71">
        <v>40341</v>
      </c>
      <c r="B656" s="15">
        <v>82.52</v>
      </c>
      <c r="C656" s="15">
        <v>94</v>
      </c>
    </row>
    <row r="657" spans="1:3">
      <c r="A657" s="71">
        <v>40348</v>
      </c>
      <c r="B657" s="15">
        <v>68.97</v>
      </c>
      <c r="C657" s="15">
        <v>71</v>
      </c>
    </row>
    <row r="658" spans="1:3">
      <c r="A658" s="71">
        <v>40355</v>
      </c>
      <c r="B658" s="15">
        <v>63.04</v>
      </c>
      <c r="C658" s="15">
        <v>77.2</v>
      </c>
    </row>
    <row r="659" spans="1:3">
      <c r="A659" s="71">
        <v>40362</v>
      </c>
      <c r="B659" s="15">
        <v>63.5</v>
      </c>
      <c r="C659" s="15">
        <v>77.2</v>
      </c>
    </row>
    <row r="660" spans="1:3">
      <c r="A660" s="71">
        <v>40369</v>
      </c>
      <c r="B660" s="15">
        <v>74.790000000000006</v>
      </c>
      <c r="C660" s="15">
        <v>85</v>
      </c>
    </row>
    <row r="661" spans="1:3">
      <c r="A661" s="71">
        <v>40376</v>
      </c>
      <c r="B661" s="15">
        <v>79.34</v>
      </c>
      <c r="C661" s="15">
        <v>86</v>
      </c>
    </row>
    <row r="662" spans="1:3">
      <c r="A662" s="71">
        <v>40383</v>
      </c>
      <c r="B662" s="15">
        <v>79.34</v>
      </c>
      <c r="C662" s="15">
        <v>86</v>
      </c>
    </row>
    <row r="663" spans="1:3">
      <c r="A663" s="71">
        <v>40390</v>
      </c>
      <c r="B663" s="15">
        <v>79.34</v>
      </c>
      <c r="C663" s="15">
        <v>86</v>
      </c>
    </row>
    <row r="664" spans="1:3">
      <c r="A664" s="71">
        <v>40397</v>
      </c>
      <c r="B664" s="15">
        <v>79.34</v>
      </c>
      <c r="C664" s="15">
        <v>86</v>
      </c>
    </row>
    <row r="665" spans="1:3">
      <c r="A665" s="71">
        <v>40404</v>
      </c>
      <c r="B665" s="15">
        <v>79.34</v>
      </c>
      <c r="C665" s="15">
        <v>88.8</v>
      </c>
    </row>
    <row r="666" spans="1:3">
      <c r="A666" s="71">
        <v>40411</v>
      </c>
      <c r="B666" s="15">
        <v>83.8</v>
      </c>
      <c r="C666" s="15">
        <v>107</v>
      </c>
    </row>
    <row r="667" spans="1:3">
      <c r="A667" s="71">
        <v>40418</v>
      </c>
      <c r="B667" s="15">
        <v>108.1</v>
      </c>
      <c r="C667" s="15">
        <v>133.4</v>
      </c>
    </row>
    <row r="668" spans="1:3">
      <c r="A668" s="71">
        <v>40425</v>
      </c>
      <c r="B668" s="15">
        <v>131.57</v>
      </c>
      <c r="C668" s="15">
        <v>134.25</v>
      </c>
    </row>
    <row r="669" spans="1:3">
      <c r="A669" s="71">
        <v>40432</v>
      </c>
      <c r="B669" s="15">
        <v>120.57</v>
      </c>
      <c r="C669" s="15">
        <v>100.25</v>
      </c>
    </row>
    <row r="670" spans="1:3">
      <c r="A670" s="71">
        <v>40439</v>
      </c>
      <c r="B670" s="15">
        <v>81.430000000000007</v>
      </c>
      <c r="C670" s="15">
        <v>76.400000000000006</v>
      </c>
    </row>
    <row r="671" spans="1:3">
      <c r="A671" s="71">
        <v>40446</v>
      </c>
      <c r="B671" s="15">
        <v>60.26</v>
      </c>
      <c r="C671" s="15">
        <v>71</v>
      </c>
    </row>
    <row r="672" spans="1:3">
      <c r="A672" s="71">
        <v>40453</v>
      </c>
      <c r="B672" s="15">
        <v>60.26</v>
      </c>
      <c r="C672" s="15">
        <v>72</v>
      </c>
    </row>
    <row r="673" spans="1:3">
      <c r="A673" s="71">
        <v>40460</v>
      </c>
      <c r="B673" s="15">
        <v>65.22</v>
      </c>
      <c r="C673" s="15">
        <v>81</v>
      </c>
    </row>
    <row r="674" spans="1:3">
      <c r="A674" s="71">
        <v>40467</v>
      </c>
      <c r="B674" s="15">
        <v>72.98</v>
      </c>
      <c r="C674" s="15">
        <v>95</v>
      </c>
    </row>
    <row r="675" spans="1:3">
      <c r="A675" s="71">
        <v>40474</v>
      </c>
      <c r="B675" s="15">
        <v>84.74</v>
      </c>
      <c r="C675" s="15">
        <v>112</v>
      </c>
    </row>
    <row r="676" spans="1:3">
      <c r="A676" s="71">
        <v>40481</v>
      </c>
      <c r="B676" s="15">
        <v>101.79</v>
      </c>
      <c r="C676" s="15">
        <v>94</v>
      </c>
    </row>
    <row r="677" spans="1:3">
      <c r="A677" s="71">
        <v>40488</v>
      </c>
      <c r="B677" s="15">
        <v>116.55</v>
      </c>
      <c r="C677" s="15">
        <v>132.4</v>
      </c>
    </row>
    <row r="678" spans="1:3">
      <c r="A678" s="71">
        <v>40495</v>
      </c>
      <c r="B678" s="15">
        <v>129.33000000000001</v>
      </c>
      <c r="C678" s="15">
        <v>138.75</v>
      </c>
    </row>
    <row r="679" spans="1:3">
      <c r="A679" s="71">
        <v>40502</v>
      </c>
      <c r="B679" s="15">
        <v>134.32</v>
      </c>
      <c r="C679" s="15">
        <v>141</v>
      </c>
    </row>
    <row r="680" spans="1:3">
      <c r="A680" s="71">
        <v>40509</v>
      </c>
      <c r="B680" s="15">
        <v>134.32</v>
      </c>
      <c r="C680" s="15">
        <v>141</v>
      </c>
    </row>
    <row r="681" spans="1:3">
      <c r="A681" s="71">
        <v>40516</v>
      </c>
      <c r="B681" s="15">
        <v>134.32</v>
      </c>
      <c r="C681" s="15">
        <v>134.80000000000001</v>
      </c>
    </row>
    <row r="682" spans="1:3">
      <c r="A682" s="71">
        <v>40523</v>
      </c>
      <c r="B682" s="15">
        <v>131.33000000000001</v>
      </c>
      <c r="C682" s="15">
        <v>133</v>
      </c>
    </row>
    <row r="683" spans="1:3">
      <c r="A683" s="71">
        <v>40530</v>
      </c>
      <c r="B683" s="15">
        <v>126.32</v>
      </c>
      <c r="C683" s="15">
        <v>133</v>
      </c>
    </row>
    <row r="684" spans="1:3">
      <c r="A684" s="71">
        <v>40537</v>
      </c>
      <c r="B684" s="15">
        <v>126.32</v>
      </c>
      <c r="C684" s="15">
        <v>133</v>
      </c>
    </row>
    <row r="685" spans="1:3">
      <c r="A685" s="71">
        <v>40544</v>
      </c>
      <c r="B685" s="15">
        <v>126.32</v>
      </c>
      <c r="C685" s="15">
        <v>132.5</v>
      </c>
    </row>
    <row r="686" spans="1:3">
      <c r="A686" s="71">
        <v>40551</v>
      </c>
      <c r="B686" s="15">
        <v>124.02</v>
      </c>
      <c r="C686" s="15">
        <v>116</v>
      </c>
    </row>
    <row r="687" spans="1:3">
      <c r="A687" s="71">
        <v>40558</v>
      </c>
      <c r="B687" s="15">
        <v>98.13</v>
      </c>
      <c r="C687" s="15">
        <v>102</v>
      </c>
    </row>
    <row r="688" spans="1:3">
      <c r="A688" s="71">
        <v>40565</v>
      </c>
      <c r="B688" s="15">
        <v>95.02</v>
      </c>
      <c r="C688" s="15">
        <v>105</v>
      </c>
    </row>
    <row r="689" spans="1:3">
      <c r="A689" s="71">
        <v>40572</v>
      </c>
      <c r="B689" s="15">
        <v>100.02</v>
      </c>
      <c r="C689" s="15">
        <v>109.4</v>
      </c>
    </row>
    <row r="690" spans="1:3">
      <c r="A690" s="71">
        <v>40579</v>
      </c>
      <c r="B690" s="15">
        <v>104.26</v>
      </c>
      <c r="C690" s="15">
        <v>111</v>
      </c>
    </row>
    <row r="691" spans="1:3">
      <c r="A691" s="71">
        <v>40586</v>
      </c>
      <c r="B691" s="15">
        <v>104.26</v>
      </c>
      <c r="C691" s="15">
        <v>111</v>
      </c>
    </row>
    <row r="692" spans="1:3">
      <c r="A692" s="71">
        <v>40593</v>
      </c>
      <c r="B692" s="15">
        <v>104.37</v>
      </c>
      <c r="C692" s="15">
        <v>111</v>
      </c>
    </row>
    <row r="693" spans="1:3">
      <c r="A693" s="71">
        <v>40600</v>
      </c>
      <c r="B693" s="15">
        <v>104.37</v>
      </c>
      <c r="C693" s="15">
        <v>105.75</v>
      </c>
    </row>
    <row r="694" spans="1:3">
      <c r="A694" s="71">
        <v>40607</v>
      </c>
      <c r="B694" s="15">
        <v>96.25</v>
      </c>
      <c r="C694" s="15">
        <v>95.6</v>
      </c>
    </row>
    <row r="695" spans="1:3">
      <c r="A695" s="71">
        <v>40614</v>
      </c>
      <c r="B695" s="15">
        <v>86.25</v>
      </c>
      <c r="C695" s="15">
        <v>93</v>
      </c>
    </row>
    <row r="696" spans="1:3">
      <c r="A696" s="71">
        <v>40621</v>
      </c>
      <c r="B696" s="15">
        <v>85.03</v>
      </c>
      <c r="C696" s="15">
        <v>93.4</v>
      </c>
    </row>
    <row r="697" spans="1:3">
      <c r="A697" s="71">
        <v>40628</v>
      </c>
      <c r="B697" s="15">
        <v>86.26</v>
      </c>
      <c r="C697" s="15">
        <v>104.2</v>
      </c>
    </row>
    <row r="698" spans="1:3">
      <c r="A698" s="71">
        <v>40635</v>
      </c>
      <c r="B698" s="15">
        <v>102.91</v>
      </c>
      <c r="C698" s="15">
        <v>116.2</v>
      </c>
    </row>
    <row r="699" spans="1:3">
      <c r="A699" s="71">
        <v>40642</v>
      </c>
      <c r="B699" s="15">
        <v>111.26</v>
      </c>
      <c r="C699" s="15">
        <v>121.4</v>
      </c>
    </row>
    <row r="700" spans="1:3">
      <c r="A700" s="71">
        <v>40649</v>
      </c>
      <c r="B700" s="15">
        <v>113.5</v>
      </c>
      <c r="C700" s="15">
        <v>122</v>
      </c>
    </row>
    <row r="701" spans="1:3">
      <c r="A701" s="71">
        <v>40656</v>
      </c>
      <c r="B701" s="15">
        <v>113.5</v>
      </c>
      <c r="C701" s="15">
        <v>120</v>
      </c>
    </row>
    <row r="702" spans="1:3">
      <c r="A702" s="71">
        <v>40663</v>
      </c>
      <c r="B702" s="15">
        <v>108.49</v>
      </c>
      <c r="C702" s="15">
        <v>116.6</v>
      </c>
    </row>
    <row r="703" spans="1:3">
      <c r="A703" s="71">
        <v>40670</v>
      </c>
      <c r="B703" s="15">
        <v>105.19</v>
      </c>
      <c r="C703" s="15">
        <v>108.2</v>
      </c>
    </row>
    <row r="704" spans="1:3">
      <c r="A704" s="71">
        <v>40677</v>
      </c>
      <c r="B704" s="15">
        <v>93.66</v>
      </c>
      <c r="C704" s="15">
        <v>98</v>
      </c>
    </row>
    <row r="705" spans="1:3">
      <c r="A705" s="71">
        <v>40684</v>
      </c>
      <c r="B705" s="15">
        <v>85.67</v>
      </c>
      <c r="C705" s="15">
        <v>95</v>
      </c>
    </row>
    <row r="706" spans="1:3">
      <c r="A706" s="71">
        <v>40691</v>
      </c>
      <c r="B706" s="15">
        <v>85.67</v>
      </c>
      <c r="C706" s="15">
        <v>96</v>
      </c>
    </row>
    <row r="707" spans="1:3">
      <c r="A707" s="71">
        <v>40698</v>
      </c>
      <c r="B707" s="15">
        <v>87.68</v>
      </c>
      <c r="C707" s="15">
        <v>97.5</v>
      </c>
    </row>
    <row r="708" spans="1:3">
      <c r="A708" s="71">
        <v>40705</v>
      </c>
      <c r="B708" s="15">
        <v>88.38</v>
      </c>
      <c r="C708" s="15">
        <v>98</v>
      </c>
    </row>
    <row r="709" spans="1:3">
      <c r="A709" s="71">
        <v>40712</v>
      </c>
      <c r="B709" s="15">
        <v>90.09</v>
      </c>
      <c r="C709" s="15">
        <v>99.4</v>
      </c>
    </row>
    <row r="710" spans="1:3">
      <c r="A710" s="71">
        <v>40719</v>
      </c>
      <c r="B710" s="15">
        <v>92.91</v>
      </c>
      <c r="C710" s="15">
        <v>102.6</v>
      </c>
    </row>
    <row r="711" spans="1:3">
      <c r="A711" s="71">
        <v>40726</v>
      </c>
      <c r="B711" s="15">
        <v>96.91</v>
      </c>
      <c r="C711" s="15">
        <v>104</v>
      </c>
    </row>
    <row r="712" spans="1:3">
      <c r="A712" s="71">
        <v>40733</v>
      </c>
      <c r="B712" s="15">
        <v>98.67</v>
      </c>
      <c r="C712" s="15">
        <v>106</v>
      </c>
    </row>
    <row r="713" spans="1:3">
      <c r="A713" s="71">
        <v>40740</v>
      </c>
      <c r="B713" s="15">
        <v>98.91</v>
      </c>
      <c r="C713" s="15">
        <v>104.4</v>
      </c>
    </row>
    <row r="714" spans="1:3">
      <c r="A714" s="71">
        <v>40747</v>
      </c>
      <c r="B714" s="15">
        <v>95.69</v>
      </c>
      <c r="C714" s="15">
        <v>103</v>
      </c>
    </row>
    <row r="715" spans="1:3">
      <c r="A715" s="71">
        <v>40754</v>
      </c>
      <c r="B715" s="15">
        <v>95.69</v>
      </c>
      <c r="C715" s="15">
        <v>103.8</v>
      </c>
    </row>
    <row r="716" spans="1:3">
      <c r="A716" s="71">
        <v>40761</v>
      </c>
      <c r="B716" s="15">
        <v>97.68</v>
      </c>
      <c r="C716" s="15">
        <v>111.2</v>
      </c>
    </row>
    <row r="717" spans="1:3">
      <c r="A717" s="71">
        <v>40768</v>
      </c>
      <c r="B717" s="15">
        <v>107.92</v>
      </c>
      <c r="C717" s="15">
        <v>128.6</v>
      </c>
    </row>
    <row r="718" spans="1:3">
      <c r="A718" s="71">
        <v>40775</v>
      </c>
      <c r="B718" s="15">
        <v>125.62</v>
      </c>
      <c r="C718" s="15">
        <v>140.19999999999999</v>
      </c>
    </row>
    <row r="719" spans="1:3">
      <c r="A719" s="71">
        <v>40782</v>
      </c>
      <c r="B719" s="15">
        <v>135.31</v>
      </c>
      <c r="C719" s="15">
        <v>143</v>
      </c>
    </row>
    <row r="720" spans="1:3">
      <c r="A720" s="71">
        <v>40789</v>
      </c>
      <c r="B720" s="15">
        <v>135.31</v>
      </c>
      <c r="C720" s="15">
        <v>134.19999999999999</v>
      </c>
    </row>
    <row r="721" spans="1:3">
      <c r="A721" s="71">
        <v>40796</v>
      </c>
      <c r="B721" s="15">
        <v>119.79</v>
      </c>
      <c r="C721" s="15">
        <v>114.5</v>
      </c>
    </row>
    <row r="722" spans="1:3">
      <c r="A722" s="71">
        <v>40803</v>
      </c>
      <c r="B722" s="15">
        <v>101.2</v>
      </c>
      <c r="C722" s="15">
        <v>110</v>
      </c>
    </row>
    <row r="723" spans="1:3">
      <c r="A723" s="71">
        <v>40810</v>
      </c>
      <c r="B723" s="15">
        <v>101.5</v>
      </c>
      <c r="C723" s="15">
        <v>115.6</v>
      </c>
    </row>
    <row r="724" spans="1:3">
      <c r="A724" s="71">
        <v>40817</v>
      </c>
      <c r="B724" s="15">
        <v>111.55</v>
      </c>
      <c r="C724" s="15">
        <v>123.2</v>
      </c>
    </row>
    <row r="725" spans="1:3">
      <c r="A725" s="71">
        <v>40824</v>
      </c>
      <c r="B725" s="15">
        <v>116.84</v>
      </c>
      <c r="C725" s="15">
        <v>124</v>
      </c>
    </row>
    <row r="726" spans="1:3">
      <c r="A726" s="71">
        <v>40831</v>
      </c>
      <c r="B726" s="15">
        <v>116.84</v>
      </c>
      <c r="C726" s="15">
        <v>126</v>
      </c>
    </row>
    <row r="727" spans="1:3">
      <c r="A727" s="71">
        <v>40838</v>
      </c>
      <c r="B727" s="15">
        <v>116.84</v>
      </c>
      <c r="C727" s="15">
        <v>124.4</v>
      </c>
    </row>
    <row r="728" spans="1:3">
      <c r="A728" s="71">
        <v>40845</v>
      </c>
      <c r="B728" s="15">
        <v>118.14</v>
      </c>
      <c r="C728" s="15">
        <v>125</v>
      </c>
    </row>
    <row r="729" spans="1:3">
      <c r="A729" s="71">
        <v>40852</v>
      </c>
      <c r="B729" s="15">
        <v>118.14</v>
      </c>
      <c r="C729" s="15">
        <v>125</v>
      </c>
    </row>
    <row r="730" spans="1:3">
      <c r="A730" s="71">
        <v>40859</v>
      </c>
      <c r="B730" s="15">
        <v>118.14</v>
      </c>
      <c r="C730" s="15">
        <v>125</v>
      </c>
    </row>
    <row r="731" spans="1:3">
      <c r="A731" s="71">
        <v>40866</v>
      </c>
      <c r="B731" s="15">
        <v>118.14</v>
      </c>
      <c r="C731" s="15">
        <v>125</v>
      </c>
    </row>
    <row r="732" spans="1:3">
      <c r="A732" s="71">
        <v>40873</v>
      </c>
      <c r="B732" s="15">
        <v>118.14</v>
      </c>
      <c r="C732" s="15">
        <v>125</v>
      </c>
    </row>
    <row r="733" spans="1:3">
      <c r="A733" s="71">
        <v>40880</v>
      </c>
      <c r="B733" s="15">
        <v>118.14</v>
      </c>
      <c r="C733" s="15">
        <v>128</v>
      </c>
    </row>
    <row r="734" spans="1:3">
      <c r="A734" s="71">
        <v>40887</v>
      </c>
      <c r="B734" s="15">
        <v>123.91</v>
      </c>
      <c r="C734" s="15">
        <v>133</v>
      </c>
    </row>
    <row r="735" spans="1:3">
      <c r="A735" s="71">
        <v>40894</v>
      </c>
      <c r="B735" s="15">
        <v>128.88999999999999</v>
      </c>
      <c r="C735" s="15">
        <v>144.19999999999999</v>
      </c>
    </row>
    <row r="736" spans="1:3">
      <c r="A736" s="71">
        <v>40901</v>
      </c>
      <c r="B736" s="15">
        <v>145.47999999999999</v>
      </c>
      <c r="C736" s="15">
        <v>154</v>
      </c>
    </row>
    <row r="737" spans="1:3">
      <c r="A737" s="71">
        <v>40908</v>
      </c>
      <c r="B737" s="15">
        <v>153.47999999999999</v>
      </c>
      <c r="C737" s="15">
        <v>151.75</v>
      </c>
    </row>
    <row r="738" spans="1:3">
      <c r="A738" s="71">
        <v>40915</v>
      </c>
      <c r="B738" s="15">
        <v>147.19999999999999</v>
      </c>
      <c r="C738" s="15">
        <v>124.75</v>
      </c>
    </row>
    <row r="739" spans="1:3">
      <c r="A739" s="71">
        <v>40922</v>
      </c>
      <c r="B739" s="15">
        <v>111.45</v>
      </c>
      <c r="C739" s="15">
        <v>106.2</v>
      </c>
    </row>
    <row r="740" spans="1:3">
      <c r="A740" s="71">
        <v>40929</v>
      </c>
      <c r="C740" s="15">
        <v>103</v>
      </c>
    </row>
    <row r="741" spans="1:3">
      <c r="A741" s="71">
        <v>40936</v>
      </c>
      <c r="B741" s="15">
        <v>96.33</v>
      </c>
      <c r="C741" s="15">
        <v>103</v>
      </c>
    </row>
    <row r="742" spans="1:3">
      <c r="A742" s="71">
        <v>40943</v>
      </c>
      <c r="B742" s="15">
        <v>96.33</v>
      </c>
      <c r="C742" s="15">
        <v>103</v>
      </c>
    </row>
    <row r="743" spans="1:3">
      <c r="A743" s="71">
        <v>40950</v>
      </c>
      <c r="B743" s="15">
        <v>96.33</v>
      </c>
      <c r="C743" s="15">
        <v>103</v>
      </c>
    </row>
    <row r="744" spans="1:3">
      <c r="A744" s="71">
        <v>40957</v>
      </c>
      <c r="B744" s="15">
        <v>96.33</v>
      </c>
      <c r="C744" s="15">
        <v>102.2</v>
      </c>
    </row>
    <row r="745" spans="1:3">
      <c r="A745" s="71">
        <v>40964</v>
      </c>
      <c r="B745" s="15">
        <v>94.32</v>
      </c>
      <c r="C745" s="15">
        <v>102</v>
      </c>
    </row>
    <row r="746" spans="1:3">
      <c r="A746" s="71">
        <v>40971</v>
      </c>
      <c r="B746" s="15">
        <v>94.32</v>
      </c>
      <c r="C746" s="15">
        <v>102</v>
      </c>
    </row>
    <row r="747" spans="1:3">
      <c r="A747" s="71">
        <v>40978</v>
      </c>
      <c r="B747" s="15">
        <v>94.32</v>
      </c>
      <c r="C747" s="15">
        <v>102</v>
      </c>
    </row>
    <row r="748" spans="1:3">
      <c r="A748" s="71">
        <v>40985</v>
      </c>
      <c r="B748" s="15">
        <v>94.32</v>
      </c>
      <c r="C748" s="15">
        <v>109.2</v>
      </c>
    </row>
    <row r="749" spans="1:3">
      <c r="A749" s="71">
        <v>40992</v>
      </c>
      <c r="B749" s="15">
        <v>107.67</v>
      </c>
      <c r="C749" s="15">
        <v>124.2</v>
      </c>
    </row>
    <row r="750" spans="1:3">
      <c r="A750" s="71">
        <v>40999</v>
      </c>
      <c r="B750" s="15">
        <v>122.42</v>
      </c>
      <c r="C750" s="15">
        <v>132.6</v>
      </c>
    </row>
    <row r="751" spans="1:3">
      <c r="A751" s="71">
        <v>41006</v>
      </c>
      <c r="B751" s="15">
        <v>127.42</v>
      </c>
      <c r="C751" s="15">
        <v>123</v>
      </c>
    </row>
    <row r="752" spans="1:3">
      <c r="A752" s="71">
        <v>41013</v>
      </c>
      <c r="B752" s="15">
        <v>110.03</v>
      </c>
      <c r="C752" s="15">
        <v>105.8</v>
      </c>
    </row>
    <row r="753" spans="1:3">
      <c r="A753" s="71">
        <v>41020</v>
      </c>
      <c r="B753" s="15">
        <v>90.32</v>
      </c>
      <c r="C753" s="15">
        <v>94.4</v>
      </c>
    </row>
    <row r="754" spans="1:3">
      <c r="A754" s="71">
        <v>41027</v>
      </c>
      <c r="B754" s="15">
        <v>83.86</v>
      </c>
      <c r="C754" s="15">
        <v>88.6</v>
      </c>
    </row>
    <row r="755" spans="1:3">
      <c r="A755" s="71">
        <v>41034</v>
      </c>
      <c r="B755" s="15">
        <v>77.209999999999994</v>
      </c>
      <c r="C755" s="15">
        <v>83.8</v>
      </c>
    </row>
    <row r="756" spans="1:3">
      <c r="A756" s="71">
        <v>41041</v>
      </c>
      <c r="B756" s="15">
        <v>74.430000000000007</v>
      </c>
      <c r="C756" s="15">
        <v>83</v>
      </c>
    </row>
    <row r="757" spans="1:3">
      <c r="A757" s="71">
        <v>41048</v>
      </c>
      <c r="B757" s="15">
        <v>74.430000000000007</v>
      </c>
      <c r="C757" s="15">
        <v>89.4</v>
      </c>
    </row>
    <row r="758" spans="1:3">
      <c r="A758" s="71">
        <v>41055</v>
      </c>
      <c r="B758" s="15">
        <v>85.5</v>
      </c>
      <c r="C758" s="15">
        <v>102.4</v>
      </c>
    </row>
    <row r="759" spans="1:3">
      <c r="A759" s="71">
        <v>41062</v>
      </c>
      <c r="B759" s="15">
        <v>97.26</v>
      </c>
      <c r="C759" s="15">
        <v>105</v>
      </c>
    </row>
    <row r="760" spans="1:3">
      <c r="A760" s="71">
        <v>41069</v>
      </c>
      <c r="B760" s="15">
        <v>97.26</v>
      </c>
      <c r="C760" s="15">
        <v>105</v>
      </c>
    </row>
    <row r="761" spans="1:3">
      <c r="A761" s="71">
        <v>41076</v>
      </c>
      <c r="B761" s="15">
        <v>97.26</v>
      </c>
      <c r="C761" s="15">
        <v>105</v>
      </c>
    </row>
    <row r="762" spans="1:3">
      <c r="A762" s="71">
        <v>41083</v>
      </c>
      <c r="B762" s="15">
        <v>97.26</v>
      </c>
      <c r="C762" s="15">
        <v>105</v>
      </c>
    </row>
    <row r="763" spans="1:3">
      <c r="A763" s="71">
        <v>41090</v>
      </c>
      <c r="B763" s="15">
        <v>97.55</v>
      </c>
      <c r="C763" s="15">
        <v>105</v>
      </c>
    </row>
    <row r="764" spans="1:3">
      <c r="A764" s="71">
        <v>41097</v>
      </c>
      <c r="B764" s="15">
        <v>97.55</v>
      </c>
      <c r="C764" s="15">
        <v>105</v>
      </c>
    </row>
    <row r="765" spans="1:3">
      <c r="A765" s="71">
        <v>41104</v>
      </c>
      <c r="B765" s="15">
        <v>97.55</v>
      </c>
      <c r="C765" s="15">
        <v>107.2</v>
      </c>
    </row>
    <row r="766" spans="1:3">
      <c r="A766" s="71">
        <v>41111</v>
      </c>
      <c r="B766" s="15">
        <v>102.31</v>
      </c>
      <c r="C766" s="15">
        <v>124.4</v>
      </c>
    </row>
    <row r="767" spans="1:3">
      <c r="A767" s="71">
        <v>41118</v>
      </c>
      <c r="B767" s="15">
        <v>126.43</v>
      </c>
      <c r="C767" s="15">
        <v>148</v>
      </c>
    </row>
    <row r="768" spans="1:3">
      <c r="A768" s="71">
        <v>41125</v>
      </c>
      <c r="B768" s="15">
        <v>148.6</v>
      </c>
      <c r="C768" s="15">
        <v>156.6</v>
      </c>
    </row>
    <row r="769" spans="1:3">
      <c r="A769" s="71">
        <v>41132</v>
      </c>
      <c r="B769" s="15">
        <v>155.11000000000001</v>
      </c>
      <c r="C769" s="15">
        <v>155.80000000000001</v>
      </c>
    </row>
    <row r="770" spans="1:3">
      <c r="A770" s="71">
        <v>41139</v>
      </c>
      <c r="B770" s="15">
        <v>151.11000000000001</v>
      </c>
      <c r="C770" s="15">
        <v>137.4</v>
      </c>
    </row>
    <row r="771" spans="1:3">
      <c r="A771" s="71">
        <v>41146</v>
      </c>
      <c r="B771" s="15">
        <v>123.78</v>
      </c>
      <c r="C771" s="15">
        <v>119.6</v>
      </c>
    </row>
    <row r="772" spans="1:3">
      <c r="A772" s="71">
        <v>41153</v>
      </c>
      <c r="B772" s="15">
        <v>109.78</v>
      </c>
      <c r="C772" s="15">
        <v>116</v>
      </c>
    </row>
    <row r="773" spans="1:3">
      <c r="A773" s="71">
        <v>41160</v>
      </c>
      <c r="B773" s="15">
        <v>109.78</v>
      </c>
      <c r="C773" s="15">
        <v>117.5</v>
      </c>
    </row>
    <row r="774" spans="1:3">
      <c r="A774" s="71">
        <v>41167</v>
      </c>
      <c r="B774" s="15">
        <v>111.78</v>
      </c>
      <c r="C774" s="15">
        <v>130</v>
      </c>
    </row>
    <row r="775" spans="1:3">
      <c r="A775" s="71">
        <v>41174</v>
      </c>
      <c r="B775" s="15">
        <v>130.07</v>
      </c>
      <c r="C775" s="15">
        <v>145.19999999999999</v>
      </c>
    </row>
    <row r="776" spans="1:3">
      <c r="A776" s="71">
        <v>41181</v>
      </c>
      <c r="B776" s="15">
        <v>143.66</v>
      </c>
      <c r="C776" s="15">
        <v>144.4</v>
      </c>
    </row>
    <row r="777" spans="1:3">
      <c r="A777" s="71">
        <v>41188</v>
      </c>
      <c r="B777" s="15">
        <v>135.19999999999999</v>
      </c>
      <c r="C777" s="15">
        <v>123.6</v>
      </c>
    </row>
    <row r="778" spans="1:3">
      <c r="A778" s="71">
        <v>41195</v>
      </c>
      <c r="B778" s="15">
        <v>111.45</v>
      </c>
      <c r="C778" s="15">
        <v>117</v>
      </c>
    </row>
    <row r="779" spans="1:3">
      <c r="A779" s="71">
        <v>41202</v>
      </c>
      <c r="B779" s="15">
        <v>111.45</v>
      </c>
      <c r="C779" s="15">
        <v>117.6</v>
      </c>
    </row>
    <row r="780" spans="1:3">
      <c r="A780" s="71">
        <v>41209</v>
      </c>
      <c r="B780" s="15">
        <v>112.44</v>
      </c>
      <c r="C780" s="15">
        <v>124.4</v>
      </c>
    </row>
    <row r="781" spans="1:3">
      <c r="A781" s="71">
        <v>41216</v>
      </c>
      <c r="B781" s="15">
        <v>121.95</v>
      </c>
      <c r="C781" s="15">
        <v>127.4</v>
      </c>
    </row>
    <row r="782" spans="1:3">
      <c r="A782" s="71">
        <v>41223</v>
      </c>
      <c r="B782" s="15">
        <v>125.89</v>
      </c>
      <c r="C782" s="15">
        <v>131.6</v>
      </c>
    </row>
    <row r="783" spans="1:3">
      <c r="A783" s="71">
        <v>41230</v>
      </c>
      <c r="B783" s="15">
        <v>129.29</v>
      </c>
      <c r="C783" s="15">
        <v>136.5</v>
      </c>
    </row>
    <row r="784" spans="1:3">
      <c r="A784" s="71">
        <v>41237</v>
      </c>
      <c r="B784" s="15">
        <v>133.30000000000001</v>
      </c>
      <c r="C784" s="15">
        <v>138</v>
      </c>
    </row>
    <row r="785" spans="1:3">
      <c r="A785" s="71">
        <v>41244</v>
      </c>
      <c r="B785" s="15">
        <v>133.30000000000001</v>
      </c>
      <c r="C785" s="15">
        <v>138</v>
      </c>
    </row>
    <row r="786" spans="1:3">
      <c r="A786" s="71">
        <v>41251</v>
      </c>
      <c r="B786" s="15">
        <v>133.30000000000001</v>
      </c>
      <c r="C786" s="15">
        <v>138</v>
      </c>
    </row>
    <row r="787" spans="1:3">
      <c r="A787" s="71">
        <v>41258</v>
      </c>
      <c r="B787" s="15">
        <v>133.30000000000001</v>
      </c>
      <c r="C787" s="15">
        <v>134.4</v>
      </c>
    </row>
    <row r="788" spans="1:3">
      <c r="A788" s="71">
        <v>41265</v>
      </c>
      <c r="B788" s="15">
        <v>128.29</v>
      </c>
      <c r="C788" s="15">
        <v>131.4</v>
      </c>
    </row>
    <row r="789" spans="1:3">
      <c r="A789" s="71">
        <v>41272</v>
      </c>
      <c r="B789" s="15">
        <v>125.3</v>
      </c>
      <c r="C789" s="15">
        <v>121</v>
      </c>
    </row>
    <row r="790" spans="1:3">
      <c r="A790" s="71">
        <v>41279</v>
      </c>
      <c r="B790" s="15">
        <v>115.53</v>
      </c>
      <c r="C790" s="15">
        <v>118</v>
      </c>
    </row>
    <row r="791" spans="1:3">
      <c r="A791" s="71">
        <v>41286</v>
      </c>
      <c r="B791" s="15">
        <v>111.53</v>
      </c>
      <c r="C791" s="15">
        <v>117</v>
      </c>
    </row>
    <row r="792" spans="1:3">
      <c r="A792" s="71">
        <v>41293</v>
      </c>
      <c r="B792" s="15">
        <v>111.53</v>
      </c>
      <c r="C792" s="15">
        <v>122.8</v>
      </c>
    </row>
    <row r="793" spans="1:3">
      <c r="A793" s="71">
        <v>41300</v>
      </c>
      <c r="B793" s="15">
        <v>121.59</v>
      </c>
      <c r="C793" s="15">
        <v>139.5</v>
      </c>
    </row>
    <row r="794" spans="1:3">
      <c r="A794" s="71">
        <v>41307</v>
      </c>
      <c r="B794" s="15">
        <v>138.12</v>
      </c>
      <c r="C794" s="15">
        <v>146</v>
      </c>
    </row>
    <row r="795" spans="1:3">
      <c r="A795" s="71">
        <v>41314</v>
      </c>
      <c r="B795" s="15">
        <v>142.1</v>
      </c>
      <c r="C795" s="15">
        <v>131.6</v>
      </c>
    </row>
    <row r="796" spans="1:3">
      <c r="A796" s="71">
        <v>41321</v>
      </c>
      <c r="B796" s="15">
        <v>118.3</v>
      </c>
      <c r="C796" s="15">
        <v>112.2</v>
      </c>
    </row>
    <row r="797" spans="1:3">
      <c r="A797" s="71">
        <v>41328</v>
      </c>
      <c r="B797" s="15">
        <v>102.01</v>
      </c>
      <c r="C797" s="15">
        <v>109</v>
      </c>
    </row>
    <row r="798" spans="1:3">
      <c r="A798" s="71">
        <v>41335</v>
      </c>
      <c r="B798" s="15">
        <v>102.01</v>
      </c>
      <c r="C798" s="15">
        <v>109.25</v>
      </c>
    </row>
    <row r="799" spans="1:3">
      <c r="A799" s="71">
        <v>41342</v>
      </c>
      <c r="B799" s="15">
        <v>103</v>
      </c>
      <c r="C799" s="15">
        <v>119</v>
      </c>
    </row>
    <row r="800" spans="1:3">
      <c r="A800" s="71">
        <v>41349</v>
      </c>
      <c r="B800" s="15">
        <v>114.77</v>
      </c>
      <c r="C800" s="15">
        <v>131.80000000000001</v>
      </c>
    </row>
    <row r="801" spans="1:3">
      <c r="A801" s="71">
        <v>41356</v>
      </c>
      <c r="B801" s="15">
        <v>127</v>
      </c>
      <c r="C801" s="15">
        <v>144.4</v>
      </c>
    </row>
    <row r="802" spans="1:3">
      <c r="A802" s="71">
        <v>41363</v>
      </c>
      <c r="B802" s="15">
        <v>140</v>
      </c>
      <c r="C802" s="15">
        <v>147.19999999999999</v>
      </c>
    </row>
    <row r="803" spans="1:3">
      <c r="A803" s="71">
        <v>41370</v>
      </c>
      <c r="B803" s="15">
        <v>138</v>
      </c>
      <c r="C803" s="15">
        <v>128</v>
      </c>
    </row>
    <row r="804" spans="1:3">
      <c r="A804" s="71">
        <v>41377</v>
      </c>
      <c r="B804" s="15">
        <v>108.96</v>
      </c>
      <c r="C804" s="15">
        <v>101.8</v>
      </c>
    </row>
    <row r="805" spans="1:3">
      <c r="A805" s="71">
        <v>41384</v>
      </c>
      <c r="B805" s="15">
        <v>86.95</v>
      </c>
      <c r="C805" s="15">
        <v>96</v>
      </c>
    </row>
    <row r="806" spans="1:3">
      <c r="A806" s="71">
        <v>41391</v>
      </c>
      <c r="B806" s="15">
        <v>86.95</v>
      </c>
      <c r="C806" s="15">
        <v>96</v>
      </c>
    </row>
    <row r="807" spans="1:3">
      <c r="A807" s="71">
        <v>41398</v>
      </c>
      <c r="B807" s="15">
        <v>86.95</v>
      </c>
      <c r="C807" s="15">
        <v>102.4</v>
      </c>
    </row>
    <row r="808" spans="1:3">
      <c r="A808" s="71">
        <v>41405</v>
      </c>
      <c r="B808" s="15">
        <v>96.95</v>
      </c>
      <c r="C808" s="15">
        <v>115.4</v>
      </c>
    </row>
    <row r="809" spans="1:3">
      <c r="A809" s="71">
        <v>41412</v>
      </c>
      <c r="B809" s="15">
        <v>112.78</v>
      </c>
      <c r="C809" s="15">
        <v>130.80000000000001</v>
      </c>
    </row>
    <row r="810" spans="1:3">
      <c r="A810" s="71">
        <v>41419</v>
      </c>
      <c r="B810" s="15">
        <v>127.53</v>
      </c>
      <c r="C810" s="15">
        <v>134.4</v>
      </c>
    </row>
    <row r="811" spans="1:3">
      <c r="A811" s="71">
        <v>41426</v>
      </c>
      <c r="B811" s="15">
        <v>126.29</v>
      </c>
      <c r="C811" s="15">
        <v>119.5</v>
      </c>
    </row>
    <row r="812" spans="1:3">
      <c r="A812" s="71">
        <v>41433</v>
      </c>
      <c r="B812" s="15">
        <v>106.73</v>
      </c>
      <c r="C812" s="15">
        <v>100.8</v>
      </c>
    </row>
    <row r="813" spans="1:3">
      <c r="A813" s="71">
        <v>41440</v>
      </c>
      <c r="B813" s="15">
        <v>87.71</v>
      </c>
      <c r="C813" s="15">
        <v>96</v>
      </c>
    </row>
    <row r="814" spans="1:3">
      <c r="A814" s="71">
        <v>41447</v>
      </c>
      <c r="B814" s="15">
        <v>87.71</v>
      </c>
      <c r="C814" s="15">
        <v>101.8</v>
      </c>
    </row>
    <row r="815" spans="1:3">
      <c r="A815" s="71">
        <v>41454</v>
      </c>
      <c r="B815" s="15">
        <v>97.49</v>
      </c>
      <c r="C815" s="15">
        <v>111</v>
      </c>
    </row>
    <row r="816" spans="1:3">
      <c r="A816" s="71">
        <v>41461</v>
      </c>
      <c r="B816" s="15">
        <v>108.61</v>
      </c>
      <c r="C816" s="15">
        <v>114.75</v>
      </c>
    </row>
    <row r="817" spans="1:3">
      <c r="A817" s="71">
        <v>41468</v>
      </c>
      <c r="B817" s="15">
        <v>111.67</v>
      </c>
      <c r="C817" s="15">
        <v>115</v>
      </c>
    </row>
    <row r="818" spans="1:3">
      <c r="A818" s="71">
        <v>41475</v>
      </c>
      <c r="B818" s="15">
        <v>111.08</v>
      </c>
      <c r="C818" s="15">
        <v>115</v>
      </c>
    </row>
    <row r="819" spans="1:3">
      <c r="A819" s="71">
        <v>41482</v>
      </c>
      <c r="B819" s="15">
        <v>110.06</v>
      </c>
      <c r="C819" s="15">
        <v>115</v>
      </c>
    </row>
    <row r="820" spans="1:3">
      <c r="A820" s="71">
        <v>41489</v>
      </c>
      <c r="B820" s="15">
        <v>109.3</v>
      </c>
      <c r="C820" s="15">
        <v>115</v>
      </c>
    </row>
    <row r="821" spans="1:3">
      <c r="A821" s="71">
        <v>41496</v>
      </c>
      <c r="B821" s="15">
        <v>108.53</v>
      </c>
      <c r="C821" s="15">
        <v>115</v>
      </c>
    </row>
    <row r="822" spans="1:3">
      <c r="A822" s="71">
        <v>41503</v>
      </c>
      <c r="B822" s="15">
        <v>108.53</v>
      </c>
      <c r="C822" s="15">
        <v>118.4</v>
      </c>
    </row>
    <row r="823" spans="1:3">
      <c r="A823" s="71">
        <v>41510</v>
      </c>
      <c r="B823" s="15">
        <v>114.02</v>
      </c>
      <c r="C823" s="15">
        <v>126.6</v>
      </c>
    </row>
    <row r="824" spans="1:3">
      <c r="A824" s="71">
        <v>41517</v>
      </c>
      <c r="B824" s="15">
        <v>121.77</v>
      </c>
      <c r="C824" s="15">
        <v>129</v>
      </c>
    </row>
    <row r="825" spans="1:3">
      <c r="A825" s="71">
        <v>41524</v>
      </c>
      <c r="B825" s="15">
        <v>122.3</v>
      </c>
      <c r="C825" s="15">
        <v>126.25</v>
      </c>
    </row>
    <row r="826" spans="1:3">
      <c r="A826" s="71">
        <v>41531</v>
      </c>
      <c r="B826" s="15">
        <v>115.52</v>
      </c>
      <c r="C826" s="15">
        <v>119</v>
      </c>
    </row>
    <row r="827" spans="1:3">
      <c r="A827" s="71">
        <v>41538</v>
      </c>
      <c r="B827" s="15">
        <v>107.77</v>
      </c>
      <c r="C827" s="15">
        <v>116.2</v>
      </c>
    </row>
    <row r="828" spans="1:3">
      <c r="A828" s="71">
        <v>41545</v>
      </c>
      <c r="B828" s="15">
        <v>107.77</v>
      </c>
      <c r="C828" s="15">
        <v>120.8</v>
      </c>
    </row>
    <row r="829" spans="1:3">
      <c r="A829" s="71">
        <v>41552</v>
      </c>
      <c r="C829" s="15">
        <v>122</v>
      </c>
    </row>
    <row r="830" spans="1:3">
      <c r="A830" s="71">
        <v>41559</v>
      </c>
      <c r="C830" s="15">
        <v>120.6</v>
      </c>
    </row>
    <row r="831" spans="1:3">
      <c r="A831" s="71">
        <v>41566</v>
      </c>
      <c r="B831" s="15">
        <v>110.76</v>
      </c>
      <c r="C831" s="15">
        <v>119</v>
      </c>
    </row>
    <row r="832" spans="1:3">
      <c r="A832" s="71">
        <v>41573</v>
      </c>
      <c r="B832" s="15">
        <v>111.29</v>
      </c>
      <c r="C832" s="15">
        <v>121.2</v>
      </c>
    </row>
    <row r="833" spans="1:3">
      <c r="A833" s="71">
        <v>41580</v>
      </c>
      <c r="B833" s="15">
        <v>115.9</v>
      </c>
      <c r="C833" s="15">
        <v>127.5</v>
      </c>
    </row>
    <row r="834" spans="1:3">
      <c r="A834" s="71">
        <v>41587</v>
      </c>
      <c r="B834" s="15">
        <v>126.08</v>
      </c>
      <c r="C834" s="15">
        <v>138.11109999999999</v>
      </c>
    </row>
    <row r="835" spans="1:3">
      <c r="A835" s="71">
        <v>41594</v>
      </c>
      <c r="B835" s="15">
        <v>136.21</v>
      </c>
      <c r="C835" s="15">
        <v>149.25</v>
      </c>
    </row>
    <row r="836" spans="1:3">
      <c r="A836" s="71">
        <v>41601</v>
      </c>
      <c r="B836" s="15">
        <v>145.9</v>
      </c>
      <c r="C836" s="15">
        <v>159.80000000000001</v>
      </c>
    </row>
    <row r="837" spans="1:3">
      <c r="A837" s="71">
        <v>41608</v>
      </c>
      <c r="B837" s="15">
        <v>158.35</v>
      </c>
      <c r="C837" s="15">
        <v>163</v>
      </c>
    </row>
    <row r="838" spans="1:3">
      <c r="A838" s="71">
        <v>41615</v>
      </c>
      <c r="B838" s="15">
        <v>158.88</v>
      </c>
      <c r="C838" s="15">
        <v>163</v>
      </c>
    </row>
    <row r="839" spans="1:3">
      <c r="A839" s="71">
        <v>41622</v>
      </c>
      <c r="B839" s="15">
        <v>158.88</v>
      </c>
      <c r="C839" s="15">
        <v>163</v>
      </c>
    </row>
    <row r="840" spans="1:3">
      <c r="A840" s="71">
        <v>41629</v>
      </c>
      <c r="B840" s="15">
        <v>158.88</v>
      </c>
      <c r="C840" s="15">
        <v>163</v>
      </c>
    </row>
    <row r="841" spans="1:3">
      <c r="A841" s="71">
        <v>41636</v>
      </c>
      <c r="B841" s="147">
        <v>158.88</v>
      </c>
      <c r="C841" s="15">
        <v>145.25</v>
      </c>
    </row>
    <row r="842" spans="1:3">
      <c r="A842" s="71">
        <v>41643</v>
      </c>
      <c r="B842" s="147">
        <v>134.76</v>
      </c>
      <c r="C842" s="15">
        <v>123.25</v>
      </c>
    </row>
    <row r="843" spans="1:3">
      <c r="A843" s="71">
        <v>41650</v>
      </c>
      <c r="B843" s="15">
        <v>112.23</v>
      </c>
      <c r="C843" s="15">
        <v>121</v>
      </c>
    </row>
    <row r="844" spans="1:3">
      <c r="A844" s="71">
        <v>41657</v>
      </c>
      <c r="B844" s="15">
        <v>110.47</v>
      </c>
      <c r="C844" s="15">
        <v>123.8</v>
      </c>
    </row>
    <row r="845" spans="1:3">
      <c r="A845" s="71">
        <v>41664</v>
      </c>
      <c r="B845" s="15">
        <v>118.89</v>
      </c>
      <c r="C845" s="15">
        <v>136</v>
      </c>
    </row>
    <row r="846" spans="1:3">
      <c r="A846" s="71">
        <v>41671</v>
      </c>
      <c r="B846" s="15">
        <v>131.88</v>
      </c>
      <c r="C846" s="15">
        <v>136</v>
      </c>
    </row>
    <row r="847" spans="1:3">
      <c r="A847" s="71">
        <v>41678</v>
      </c>
      <c r="B847" s="15">
        <v>131.88</v>
      </c>
      <c r="C847" s="15">
        <v>136</v>
      </c>
    </row>
    <row r="848" spans="1:3">
      <c r="A848" s="71">
        <v>41685</v>
      </c>
      <c r="B848" s="15">
        <v>131.88</v>
      </c>
      <c r="C848" s="15">
        <v>144.6</v>
      </c>
    </row>
    <row r="849" spans="1:3">
      <c r="A849" s="71">
        <v>41692</v>
      </c>
      <c r="B849" s="15">
        <v>147.41</v>
      </c>
      <c r="C849" s="15">
        <v>161</v>
      </c>
    </row>
    <row r="850" spans="1:3">
      <c r="A850" s="71">
        <v>41699</v>
      </c>
      <c r="B850" s="15">
        <v>158.41</v>
      </c>
      <c r="C850" s="15">
        <v>155</v>
      </c>
    </row>
    <row r="851" spans="1:3">
      <c r="A851" s="71">
        <v>41706</v>
      </c>
      <c r="B851" s="15">
        <v>145.97999999999999</v>
      </c>
      <c r="C851" s="15">
        <v>144.6</v>
      </c>
    </row>
    <row r="852" spans="1:3">
      <c r="A852" s="71">
        <v>41713</v>
      </c>
      <c r="B852" s="15">
        <v>132</v>
      </c>
      <c r="C852" s="15">
        <v>141</v>
      </c>
    </row>
    <row r="853" spans="1:3">
      <c r="A853" s="71">
        <v>41720</v>
      </c>
      <c r="B853" s="15">
        <v>132.77000000000001</v>
      </c>
      <c r="C853" s="15">
        <v>148.6</v>
      </c>
    </row>
    <row r="854" spans="1:3">
      <c r="A854" s="71">
        <v>41727</v>
      </c>
      <c r="B854" s="15">
        <v>146.38999999999999</v>
      </c>
      <c r="C854" s="15">
        <v>166.8</v>
      </c>
    </row>
    <row r="855" spans="1:3">
      <c r="A855" s="71">
        <v>41734</v>
      </c>
      <c r="B855" s="15">
        <v>167.26</v>
      </c>
      <c r="C855" s="15">
        <v>173</v>
      </c>
    </row>
    <row r="856" spans="1:3">
      <c r="A856" s="71">
        <v>41741</v>
      </c>
      <c r="B856" s="15">
        <v>168.27</v>
      </c>
      <c r="C856" s="15">
        <v>173</v>
      </c>
    </row>
    <row r="857" spans="1:3">
      <c r="A857" s="71">
        <v>41748</v>
      </c>
      <c r="B857" s="15">
        <v>168.27</v>
      </c>
      <c r="C857" s="15">
        <v>148.4</v>
      </c>
    </row>
    <row r="858" spans="1:3">
      <c r="A858" s="71">
        <v>41755</v>
      </c>
      <c r="B858" s="15">
        <v>128.19</v>
      </c>
      <c r="C858" s="15">
        <v>126.2</v>
      </c>
    </row>
    <row r="859" spans="1:3">
      <c r="A859" s="71">
        <v>41762</v>
      </c>
      <c r="B859" s="15">
        <v>115.38</v>
      </c>
      <c r="C859" s="15">
        <v>123</v>
      </c>
    </row>
    <row r="860" spans="1:3">
      <c r="A860" s="71">
        <v>41769</v>
      </c>
      <c r="B860" s="15">
        <v>115.38</v>
      </c>
      <c r="C860" s="15">
        <v>125</v>
      </c>
    </row>
    <row r="861" spans="1:3">
      <c r="A861" s="71">
        <v>41776</v>
      </c>
      <c r="B861" s="15">
        <v>118.39</v>
      </c>
      <c r="C861" s="15">
        <v>129.19999999999999</v>
      </c>
    </row>
    <row r="862" spans="1:3">
      <c r="A862" s="71">
        <v>41783</v>
      </c>
      <c r="B862" s="15">
        <v>123.39</v>
      </c>
      <c r="C862" s="15">
        <v>133</v>
      </c>
    </row>
    <row r="863" spans="1:3">
      <c r="A863" s="71">
        <v>41790</v>
      </c>
      <c r="B863" s="15">
        <v>128.99</v>
      </c>
      <c r="C863" s="15">
        <v>137</v>
      </c>
    </row>
    <row r="864" spans="1:3">
      <c r="A864" s="71">
        <v>41797</v>
      </c>
      <c r="B864" s="15">
        <v>132.74</v>
      </c>
      <c r="C864" s="15">
        <v>137.19999999999999</v>
      </c>
    </row>
    <row r="865" spans="1:3">
      <c r="A865" s="71">
        <v>41804</v>
      </c>
      <c r="B865" s="15">
        <v>130.97</v>
      </c>
      <c r="C865" s="15">
        <v>127.2</v>
      </c>
    </row>
    <row r="866" spans="1:3">
      <c r="A866" s="71">
        <v>41811</v>
      </c>
      <c r="B866" s="15">
        <v>115.14</v>
      </c>
      <c r="C866" s="15">
        <v>117.8</v>
      </c>
    </row>
    <row r="867" spans="1:3">
      <c r="A867" s="71">
        <v>41818</v>
      </c>
      <c r="B867" s="15">
        <v>107.38</v>
      </c>
      <c r="C867" s="15">
        <v>115</v>
      </c>
    </row>
    <row r="868" spans="1:3">
      <c r="A868" s="71">
        <v>41825</v>
      </c>
      <c r="B868" s="15">
        <v>107.61</v>
      </c>
      <c r="C868" s="15">
        <v>117.75</v>
      </c>
    </row>
    <row r="869" spans="1:3">
      <c r="A869" s="71">
        <v>41832</v>
      </c>
      <c r="B869" s="15">
        <v>116.35</v>
      </c>
      <c r="C869" s="15">
        <v>128.6</v>
      </c>
    </row>
    <row r="870" spans="1:3">
      <c r="A870" s="71">
        <v>41839</v>
      </c>
      <c r="B870" s="15">
        <v>128.41</v>
      </c>
      <c r="C870" s="15">
        <v>140.4</v>
      </c>
    </row>
    <row r="871" spans="1:3">
      <c r="A871" s="71">
        <v>41846</v>
      </c>
      <c r="B871" s="15">
        <v>139.43</v>
      </c>
      <c r="C871" s="15">
        <v>145.80000000000001</v>
      </c>
    </row>
    <row r="872" spans="1:3">
      <c r="A872" s="71">
        <v>41853</v>
      </c>
      <c r="B872" s="15">
        <v>142.43</v>
      </c>
      <c r="C872" s="15">
        <v>145.19999999999999</v>
      </c>
    </row>
    <row r="873" spans="1:3">
      <c r="A873" s="71">
        <v>41860</v>
      </c>
      <c r="B873" s="15">
        <v>137.84</v>
      </c>
      <c r="C873" s="15">
        <v>130.80000000000001</v>
      </c>
    </row>
    <row r="874" spans="1:3">
      <c r="A874" s="71">
        <v>41867</v>
      </c>
      <c r="B874" s="15">
        <v>118.29</v>
      </c>
      <c r="C874" s="15">
        <v>123.6</v>
      </c>
    </row>
    <row r="875" spans="1:3">
      <c r="A875" s="71">
        <v>41874</v>
      </c>
      <c r="B875" s="15">
        <v>112.19</v>
      </c>
      <c r="C875" s="15">
        <v>124.8</v>
      </c>
    </row>
    <row r="876" spans="1:3">
      <c r="A876" s="71">
        <v>41881</v>
      </c>
      <c r="B876" s="15">
        <v>118.36</v>
      </c>
      <c r="C876" s="15">
        <v>129.19999999999999</v>
      </c>
    </row>
    <row r="877" spans="1:3">
      <c r="A877" s="71">
        <v>41888</v>
      </c>
      <c r="B877" s="15">
        <v>125.12</v>
      </c>
      <c r="C877" s="15">
        <v>130</v>
      </c>
    </row>
    <row r="878" spans="1:3">
      <c r="A878" s="71">
        <v>41895</v>
      </c>
      <c r="B878" s="15">
        <v>125.12</v>
      </c>
      <c r="C878" s="15">
        <v>121.8</v>
      </c>
    </row>
    <row r="879" spans="1:3">
      <c r="A879" s="71">
        <v>41902</v>
      </c>
      <c r="B879" s="15">
        <v>111.36</v>
      </c>
      <c r="C879" s="15">
        <v>117.4</v>
      </c>
    </row>
    <row r="880" spans="1:3">
      <c r="A880" s="71">
        <v>41909</v>
      </c>
      <c r="B880" s="15">
        <v>113.12</v>
      </c>
      <c r="C880" s="15">
        <v>123.4</v>
      </c>
    </row>
    <row r="881" spans="1:3">
      <c r="A881" s="71">
        <v>41916</v>
      </c>
      <c r="B881" s="15">
        <v>120.42</v>
      </c>
      <c r="C881" s="15">
        <v>128</v>
      </c>
    </row>
    <row r="882" spans="1:3">
      <c r="A882" s="71">
        <v>41923</v>
      </c>
      <c r="B882" s="15">
        <v>123.42</v>
      </c>
      <c r="C882" s="15">
        <v>128</v>
      </c>
    </row>
    <row r="883" spans="1:3">
      <c r="A883" s="71">
        <v>41930</v>
      </c>
      <c r="B883" s="15">
        <v>123.42</v>
      </c>
      <c r="C883" s="15">
        <v>128</v>
      </c>
    </row>
    <row r="884" spans="1:3">
      <c r="A884" s="71">
        <v>41937</v>
      </c>
      <c r="B884" s="15">
        <v>123.42</v>
      </c>
      <c r="C884" s="15">
        <v>128</v>
      </c>
    </row>
    <row r="885" spans="1:3">
      <c r="A885" s="71">
        <v>41944</v>
      </c>
      <c r="B885" s="15">
        <v>123.42</v>
      </c>
      <c r="C885" s="15">
        <v>128</v>
      </c>
    </row>
    <row r="886" spans="1:3">
      <c r="A886" s="71">
        <v>41951</v>
      </c>
      <c r="B886" s="15">
        <v>123.42</v>
      </c>
      <c r="C886" s="15">
        <v>130.6</v>
      </c>
    </row>
    <row r="887" spans="1:3">
      <c r="A887" s="71">
        <v>41958</v>
      </c>
      <c r="B887" s="15">
        <v>128.61000000000001</v>
      </c>
      <c r="C887" s="15">
        <v>151</v>
      </c>
    </row>
    <row r="888" spans="1:3">
      <c r="A888" s="71">
        <v>41965</v>
      </c>
      <c r="B888" s="15">
        <v>150.79</v>
      </c>
      <c r="C888" s="15">
        <v>193.2</v>
      </c>
    </row>
    <row r="889" spans="1:3">
      <c r="A889" s="71">
        <v>41972</v>
      </c>
      <c r="B889" s="15">
        <v>200.55</v>
      </c>
      <c r="C889" s="15">
        <v>216</v>
      </c>
    </row>
    <row r="890" spans="1:3">
      <c r="A890" s="71">
        <v>41979</v>
      </c>
      <c r="B890" s="15">
        <v>213.55</v>
      </c>
      <c r="C890" s="15">
        <v>218.8</v>
      </c>
    </row>
    <row r="891" spans="1:3">
      <c r="A891" s="71">
        <v>41986</v>
      </c>
      <c r="B891" s="15">
        <v>216.07</v>
      </c>
      <c r="C891" s="15">
        <v>210</v>
      </c>
    </row>
    <row r="892" spans="1:3">
      <c r="A892" s="71">
        <v>41993</v>
      </c>
      <c r="B892" s="15">
        <v>212.54</v>
      </c>
      <c r="C892" s="15">
        <v>189.8</v>
      </c>
    </row>
    <row r="893" spans="1:3">
      <c r="A893" s="71">
        <v>42000</v>
      </c>
      <c r="B893" s="15">
        <v>187.96</v>
      </c>
      <c r="C893" s="15">
        <v>154</v>
      </c>
    </row>
    <row r="894" spans="1:3">
      <c r="A894" s="71">
        <v>42007</v>
      </c>
      <c r="B894" s="15">
        <v>138.5</v>
      </c>
      <c r="C894" s="15">
        <v>132</v>
      </c>
    </row>
    <row r="895" spans="1:3">
      <c r="A895" s="71">
        <v>42014</v>
      </c>
      <c r="B895" s="15">
        <v>120.49</v>
      </c>
      <c r="C895" s="15">
        <v>116.4</v>
      </c>
    </row>
    <row r="896" spans="1:3">
      <c r="A896" s="71">
        <v>42021</v>
      </c>
      <c r="B896" s="15">
        <v>106.62</v>
      </c>
      <c r="C896" s="15">
        <v>116.4</v>
      </c>
    </row>
    <row r="897" spans="1:3">
      <c r="A897" s="71">
        <v>42028</v>
      </c>
      <c r="B897" s="15">
        <v>110.37</v>
      </c>
      <c r="C897" s="15">
        <v>129.5</v>
      </c>
    </row>
    <row r="898" spans="1:3">
      <c r="A898" s="71">
        <v>42035</v>
      </c>
      <c r="B898" s="15">
        <v>125.43</v>
      </c>
      <c r="C898" s="15">
        <v>143</v>
      </c>
    </row>
    <row r="899" spans="1:3">
      <c r="A899" s="71">
        <v>42042</v>
      </c>
      <c r="B899" s="15">
        <v>141.18</v>
      </c>
      <c r="C899" s="15">
        <v>148.6</v>
      </c>
    </row>
    <row r="900" spans="1:3">
      <c r="A900" s="71">
        <v>42049</v>
      </c>
      <c r="B900" s="15">
        <v>144.72</v>
      </c>
      <c r="C900" s="15">
        <v>147.6</v>
      </c>
    </row>
    <row r="901" spans="1:3">
      <c r="A901" s="71">
        <v>42056</v>
      </c>
      <c r="B901" s="15">
        <v>140.18</v>
      </c>
      <c r="C901" s="15">
        <v>142</v>
      </c>
    </row>
    <row r="902" spans="1:3">
      <c r="A902" s="71">
        <v>42063</v>
      </c>
      <c r="B902" s="15">
        <v>133.88</v>
      </c>
      <c r="C902" s="15">
        <v>142.19999999999999</v>
      </c>
    </row>
    <row r="903" spans="1:3">
      <c r="A903" s="71">
        <v>42070</v>
      </c>
      <c r="B903" s="15">
        <v>135.88</v>
      </c>
      <c r="C903" s="15">
        <v>153.19999999999999</v>
      </c>
    </row>
    <row r="904" spans="1:3">
      <c r="A904" s="71">
        <v>42077</v>
      </c>
      <c r="B904" s="15">
        <v>149.88999999999999</v>
      </c>
      <c r="C904" s="15">
        <v>165.3</v>
      </c>
    </row>
    <row r="905" spans="1:3">
      <c r="A905" s="71">
        <v>42084</v>
      </c>
      <c r="B905" s="15">
        <v>160.88</v>
      </c>
      <c r="C905" s="15">
        <v>177.2</v>
      </c>
    </row>
    <row r="906" spans="1:3">
      <c r="A906" s="71">
        <v>42091</v>
      </c>
      <c r="B906" s="15">
        <v>172.41</v>
      </c>
      <c r="C906" s="15">
        <v>183</v>
      </c>
    </row>
    <row r="907" spans="1:3">
      <c r="A907" s="71">
        <v>42098</v>
      </c>
      <c r="B907" s="15">
        <v>174.64</v>
      </c>
      <c r="C907" s="15">
        <v>151.19999999999999</v>
      </c>
    </row>
    <row r="908" spans="1:3">
      <c r="A908" s="71">
        <v>42105</v>
      </c>
      <c r="B908" s="15">
        <v>127.64</v>
      </c>
      <c r="C908" s="15">
        <v>122.6</v>
      </c>
    </row>
    <row r="909" spans="1:3">
      <c r="A909" s="71">
        <v>42112</v>
      </c>
      <c r="B909" s="15">
        <v>110.35</v>
      </c>
      <c r="C909" s="15">
        <v>118</v>
      </c>
    </row>
    <row r="910" spans="1:3">
      <c r="A910" s="71">
        <v>42119</v>
      </c>
      <c r="B910" s="15">
        <v>110.35</v>
      </c>
      <c r="C910" s="15">
        <v>118</v>
      </c>
    </row>
    <row r="911" spans="1:3">
      <c r="A911" s="71">
        <v>42126</v>
      </c>
      <c r="B911" s="15">
        <v>110.35</v>
      </c>
      <c r="C911" s="15">
        <v>118</v>
      </c>
    </row>
    <row r="912" spans="1:3">
      <c r="A912" s="71">
        <v>42133</v>
      </c>
      <c r="B912" s="15">
        <v>110.35</v>
      </c>
      <c r="C912" s="15">
        <v>123.4</v>
      </c>
    </row>
    <row r="913" spans="1:3">
      <c r="A913" s="71">
        <v>42140</v>
      </c>
      <c r="B913" s="15">
        <v>120.12</v>
      </c>
      <c r="C913" s="15">
        <v>148.6</v>
      </c>
    </row>
    <row r="914" spans="1:3">
      <c r="A914" s="71">
        <v>42147</v>
      </c>
      <c r="B914" s="15">
        <v>150.6</v>
      </c>
      <c r="C914" s="15">
        <v>197.4</v>
      </c>
    </row>
    <row r="915" spans="1:3">
      <c r="A915" s="71">
        <v>42154</v>
      </c>
      <c r="B915" s="15">
        <v>207.32</v>
      </c>
      <c r="C915" s="15">
        <v>242.25</v>
      </c>
    </row>
    <row r="916" spans="1:3">
      <c r="A916" s="71">
        <v>42161</v>
      </c>
      <c r="B916" s="15">
        <v>242.82</v>
      </c>
      <c r="C916" s="15">
        <v>249</v>
      </c>
    </row>
    <row r="917" spans="1:3">
      <c r="A917" s="71">
        <v>42168</v>
      </c>
      <c r="B917" s="15">
        <v>246.4</v>
      </c>
      <c r="C917" s="15">
        <v>240</v>
      </c>
    </row>
    <row r="918" spans="1:3">
      <c r="A918" s="71">
        <v>42175</v>
      </c>
      <c r="B918" s="15">
        <v>240.67</v>
      </c>
      <c r="C918" s="15">
        <v>201.6</v>
      </c>
    </row>
    <row r="919" spans="1:3">
      <c r="A919" s="71">
        <v>42182</v>
      </c>
      <c r="B919" s="15">
        <v>193.96</v>
      </c>
      <c r="C919" s="15">
        <v>189</v>
      </c>
    </row>
    <row r="920" spans="1:3">
      <c r="A920" s="71">
        <v>42189</v>
      </c>
      <c r="B920" s="15">
        <v>188.94</v>
      </c>
      <c r="C920" s="15">
        <v>189</v>
      </c>
    </row>
    <row r="921" spans="1:3">
      <c r="A921" s="71">
        <v>42196</v>
      </c>
      <c r="B921" s="15">
        <v>188.48</v>
      </c>
      <c r="C921" s="15">
        <v>189.6</v>
      </c>
    </row>
    <row r="922" spans="1:3">
      <c r="A922" s="71">
        <v>42203</v>
      </c>
      <c r="B922" s="15">
        <v>188.48</v>
      </c>
      <c r="C922" s="15">
        <v>209.4</v>
      </c>
    </row>
    <row r="923" spans="1:3">
      <c r="A923" s="71">
        <v>42210</v>
      </c>
      <c r="B923" s="15">
        <v>217.95</v>
      </c>
      <c r="C923" s="15">
        <v>249.8</v>
      </c>
    </row>
    <row r="924" spans="1:3">
      <c r="A924" s="71">
        <v>42217</v>
      </c>
      <c r="B924" s="15">
        <v>256.73</v>
      </c>
      <c r="C924" s="15">
        <v>259.8</v>
      </c>
    </row>
    <row r="925" spans="1:3">
      <c r="A925" s="71">
        <v>42224</v>
      </c>
      <c r="B925" s="15">
        <v>265.77</v>
      </c>
      <c r="C925" s="15">
        <v>271</v>
      </c>
    </row>
    <row r="926" spans="1:3">
      <c r="A926" s="71">
        <v>42231</v>
      </c>
      <c r="B926" s="15">
        <v>276.82</v>
      </c>
      <c r="C926" s="15">
        <v>274</v>
      </c>
    </row>
    <row r="927" spans="1:3">
      <c r="A927" s="71">
        <v>42238</v>
      </c>
      <c r="B927" s="15">
        <v>276.82</v>
      </c>
      <c r="C927" s="15">
        <v>260.39999999999998</v>
      </c>
    </row>
    <row r="928" spans="1:3">
      <c r="A928" s="71">
        <v>42245</v>
      </c>
      <c r="B928" s="15">
        <v>250.46</v>
      </c>
      <c r="C928" s="15">
        <v>241.6</v>
      </c>
    </row>
    <row r="929" spans="1:3">
      <c r="A929" s="71">
        <v>42252</v>
      </c>
      <c r="B929" s="15">
        <v>235.69</v>
      </c>
      <c r="C929" s="15">
        <v>239</v>
      </c>
    </row>
    <row r="930" spans="1:3">
      <c r="A930" s="71">
        <v>42259</v>
      </c>
      <c r="B930" s="15">
        <v>235.69</v>
      </c>
      <c r="C930" s="15">
        <v>235.5</v>
      </c>
    </row>
    <row r="931" spans="1:3">
      <c r="A931" s="71">
        <v>42266</v>
      </c>
      <c r="B931" s="15">
        <v>230.71</v>
      </c>
      <c r="C931" s="15">
        <v>218.6</v>
      </c>
    </row>
    <row r="932" spans="1:3">
      <c r="A932" s="71">
        <v>42273</v>
      </c>
      <c r="B932" s="15">
        <v>207.88</v>
      </c>
      <c r="C932" s="15">
        <v>212</v>
      </c>
    </row>
    <row r="933" spans="1:3">
      <c r="A933" s="71">
        <v>42280</v>
      </c>
      <c r="B933" s="15">
        <v>206.04</v>
      </c>
      <c r="C933" s="15">
        <v>203</v>
      </c>
    </row>
    <row r="934" spans="1:3">
      <c r="A934" s="71">
        <v>42287</v>
      </c>
      <c r="B934" s="15">
        <v>189.83</v>
      </c>
      <c r="C934" s="15">
        <v>171.2</v>
      </c>
    </row>
    <row r="935" spans="1:3">
      <c r="A935" s="71">
        <v>42294</v>
      </c>
      <c r="B935" s="15">
        <v>153.26</v>
      </c>
      <c r="C935" s="15">
        <v>156</v>
      </c>
    </row>
    <row r="936" spans="1:3">
      <c r="A936" s="71">
        <v>42301</v>
      </c>
      <c r="B936" s="15">
        <v>149.26</v>
      </c>
      <c r="C936" s="15">
        <v>156</v>
      </c>
    </row>
    <row r="937" spans="1:3">
      <c r="A937" s="71">
        <v>42308</v>
      </c>
      <c r="B937" s="15">
        <v>149.26</v>
      </c>
      <c r="C937" s="15">
        <v>167.2</v>
      </c>
    </row>
    <row r="938" spans="1:3">
      <c r="A938" s="71">
        <v>42315</v>
      </c>
      <c r="B938" s="15">
        <v>165.85</v>
      </c>
      <c r="C938" s="15">
        <v>189.6</v>
      </c>
    </row>
    <row r="939" spans="1:3">
      <c r="A939" s="71">
        <v>42322</v>
      </c>
      <c r="B939" s="15">
        <v>190.61</v>
      </c>
      <c r="C939" s="15">
        <v>204.8</v>
      </c>
    </row>
    <row r="940" spans="1:3">
      <c r="A940" s="71">
        <v>42329</v>
      </c>
      <c r="B940" s="15">
        <v>207.71</v>
      </c>
      <c r="C940" s="15">
        <v>218.8</v>
      </c>
    </row>
    <row r="941" spans="1:3">
      <c r="A941" s="71">
        <v>42336</v>
      </c>
      <c r="B941" s="15">
        <v>221.72</v>
      </c>
      <c r="C941" s="15">
        <v>223</v>
      </c>
    </row>
    <row r="942" spans="1:3">
      <c r="A942" s="71">
        <v>42343</v>
      </c>
      <c r="B942" s="15">
        <v>222.72</v>
      </c>
      <c r="C942" s="15">
        <v>212.8</v>
      </c>
    </row>
    <row r="943" spans="1:3">
      <c r="A943" s="71">
        <v>42350</v>
      </c>
      <c r="B943" s="15">
        <v>204.72</v>
      </c>
      <c r="C943" s="15">
        <v>157</v>
      </c>
    </row>
    <row r="944" spans="1:3">
      <c r="A944" s="71">
        <v>42357</v>
      </c>
      <c r="B944" s="15">
        <v>139.01</v>
      </c>
      <c r="C944" s="15">
        <v>132.6</v>
      </c>
    </row>
    <row r="945" spans="1:3">
      <c r="A945" s="71">
        <v>42364</v>
      </c>
      <c r="B945" s="15">
        <v>123.61</v>
      </c>
      <c r="C945" s="15">
        <v>122.75</v>
      </c>
    </row>
    <row r="946" spans="1:3">
      <c r="A946" s="71">
        <v>42371</v>
      </c>
      <c r="B946" s="15">
        <v>113.61</v>
      </c>
      <c r="C946" s="15">
        <v>114.75</v>
      </c>
    </row>
    <row r="947" spans="1:3">
      <c r="A947" s="71">
        <v>42378</v>
      </c>
      <c r="B947" s="15">
        <v>100.59</v>
      </c>
      <c r="C947" s="15">
        <v>108</v>
      </c>
    </row>
    <row r="948" spans="1:3">
      <c r="A948" s="71">
        <v>42385</v>
      </c>
      <c r="B948" s="15">
        <v>100.59</v>
      </c>
      <c r="C948" s="15">
        <v>110.2</v>
      </c>
    </row>
    <row r="949" spans="1:3">
      <c r="A949" s="71">
        <v>42392</v>
      </c>
      <c r="B949" s="15">
        <v>103.6</v>
      </c>
      <c r="C949" s="15">
        <v>146.5</v>
      </c>
    </row>
    <row r="950" spans="1:3">
      <c r="A950" s="71">
        <v>42399</v>
      </c>
      <c r="B950" s="15">
        <v>145.19</v>
      </c>
      <c r="C950" s="15">
        <v>171.8</v>
      </c>
    </row>
    <row r="951" spans="1:3">
      <c r="A951" s="71">
        <v>42406</v>
      </c>
      <c r="B951" s="15">
        <v>168.77</v>
      </c>
      <c r="C951" s="15">
        <v>170.25</v>
      </c>
    </row>
    <row r="952" spans="1:3">
      <c r="A952" s="71">
        <v>42413</v>
      </c>
      <c r="B952" s="15">
        <v>163.35</v>
      </c>
      <c r="C952" s="15">
        <v>138.4</v>
      </c>
    </row>
    <row r="953" spans="1:3">
      <c r="A953" s="71">
        <v>42420</v>
      </c>
      <c r="B953" s="15">
        <v>125.06</v>
      </c>
      <c r="C953" s="15">
        <v>107.75</v>
      </c>
    </row>
    <row r="954" spans="1:3">
      <c r="A954" s="71">
        <v>42427</v>
      </c>
      <c r="B954" s="15">
        <v>100.35</v>
      </c>
      <c r="C954" s="15">
        <v>105</v>
      </c>
    </row>
    <row r="955" spans="1:3">
      <c r="A955" s="71">
        <v>42434</v>
      </c>
      <c r="B955" s="15">
        <v>100.35</v>
      </c>
      <c r="C955" s="15">
        <v>105</v>
      </c>
    </row>
    <row r="956" spans="1:3">
      <c r="A956" s="71">
        <v>42441</v>
      </c>
      <c r="B956" s="15">
        <v>100.35</v>
      </c>
      <c r="C956" s="15">
        <v>105</v>
      </c>
    </row>
    <row r="957" spans="1:3">
      <c r="A957" s="71">
        <v>42448</v>
      </c>
      <c r="B957" s="15">
        <v>99.76</v>
      </c>
      <c r="C957" s="15">
        <v>105</v>
      </c>
    </row>
    <row r="958" spans="1:3">
      <c r="A958" s="71">
        <v>42455</v>
      </c>
      <c r="B958" s="15">
        <v>99.76</v>
      </c>
      <c r="C958" s="15">
        <v>101</v>
      </c>
    </row>
    <row r="959" spans="1:3">
      <c r="A959" s="71">
        <v>42462</v>
      </c>
      <c r="B959" s="15">
        <v>90.95</v>
      </c>
      <c r="C959" s="15">
        <v>82.8</v>
      </c>
    </row>
    <row r="960" spans="1:3">
      <c r="A960" s="71">
        <v>42469</v>
      </c>
      <c r="B960" s="15">
        <v>68.95</v>
      </c>
      <c r="C960" s="15">
        <v>74.400000000000006</v>
      </c>
    </row>
    <row r="961" spans="1:3">
      <c r="A961" s="71">
        <v>42476</v>
      </c>
      <c r="B961" s="15">
        <v>65.66</v>
      </c>
      <c r="C961" s="15">
        <v>73</v>
      </c>
    </row>
    <row r="962" spans="1:3">
      <c r="A962" s="71">
        <v>42483</v>
      </c>
      <c r="B962" s="15">
        <v>64.37</v>
      </c>
      <c r="C962" s="15">
        <v>74</v>
      </c>
    </row>
    <row r="963" spans="1:3">
      <c r="A963" s="71">
        <v>42490</v>
      </c>
      <c r="B963" s="15">
        <v>66.36</v>
      </c>
      <c r="C963" s="15">
        <v>79.599999999999994</v>
      </c>
    </row>
    <row r="964" spans="1:3">
      <c r="A964" s="71">
        <v>42497</v>
      </c>
      <c r="B964" s="15">
        <v>72.37</v>
      </c>
      <c r="C964" s="15">
        <v>77.2</v>
      </c>
    </row>
    <row r="965" spans="1:3">
      <c r="A965" s="71">
        <v>42504</v>
      </c>
      <c r="B965" s="15">
        <v>67.36</v>
      </c>
      <c r="C965" s="15">
        <v>65.2</v>
      </c>
    </row>
    <row r="966" spans="1:3">
      <c r="A966" s="71">
        <v>42511</v>
      </c>
      <c r="B966" s="15">
        <v>53.61</v>
      </c>
      <c r="C966" s="15">
        <v>59.2</v>
      </c>
    </row>
    <row r="967" spans="1:3">
      <c r="A967" s="71">
        <v>42518</v>
      </c>
      <c r="B967" s="15">
        <v>49.15</v>
      </c>
      <c r="C967" s="15">
        <v>54.4</v>
      </c>
    </row>
    <row r="968" spans="1:3">
      <c r="A968" s="71">
        <v>42525</v>
      </c>
      <c r="B968" s="15">
        <v>43.14</v>
      </c>
      <c r="C968" s="15">
        <v>51.5</v>
      </c>
    </row>
    <row r="969" spans="1:3">
      <c r="A969" s="71">
        <v>42532</v>
      </c>
      <c r="B969" s="15">
        <v>42.15</v>
      </c>
      <c r="C969" s="15">
        <v>51</v>
      </c>
    </row>
    <row r="970" spans="1:3">
      <c r="A970" s="71">
        <v>42539</v>
      </c>
      <c r="B970" s="15">
        <v>42.15</v>
      </c>
      <c r="C970" s="15">
        <v>58.2</v>
      </c>
    </row>
    <row r="971" spans="1:3">
      <c r="A971" s="71">
        <v>42546</v>
      </c>
      <c r="B971" s="15">
        <v>42.15</v>
      </c>
      <c r="C971" s="15">
        <v>75.8</v>
      </c>
    </row>
    <row r="972" spans="1:3">
      <c r="A972" s="71">
        <v>42553</v>
      </c>
      <c r="B972" s="15">
        <v>72.489999999999995</v>
      </c>
      <c r="C972" s="15">
        <v>88.6</v>
      </c>
    </row>
    <row r="973" spans="1:3">
      <c r="A973" s="71">
        <v>42560</v>
      </c>
      <c r="B973" s="15">
        <v>83.49</v>
      </c>
      <c r="C973" s="15">
        <v>91</v>
      </c>
    </row>
    <row r="974" spans="1:3">
      <c r="A974" s="71">
        <v>42567</v>
      </c>
      <c r="B974" s="15">
        <v>86.07</v>
      </c>
      <c r="C974" s="15">
        <v>84.8</v>
      </c>
    </row>
    <row r="975" spans="1:3">
      <c r="A975" s="71">
        <v>42574</v>
      </c>
      <c r="B975" s="15">
        <v>75.31</v>
      </c>
      <c r="C975" s="15">
        <v>65.400000000000006</v>
      </c>
    </row>
    <row r="976" spans="1:3">
      <c r="A976" s="71">
        <v>42581</v>
      </c>
      <c r="B976" s="15">
        <v>53.45</v>
      </c>
      <c r="C976" s="15">
        <v>59</v>
      </c>
    </row>
    <row r="977" spans="1:3">
      <c r="A977" s="71">
        <v>42588</v>
      </c>
      <c r="B977" s="15">
        <v>51.46</v>
      </c>
      <c r="C977" s="15">
        <v>59</v>
      </c>
    </row>
    <row r="978" spans="1:3">
      <c r="A978" s="71">
        <v>42595</v>
      </c>
      <c r="B978" s="15">
        <v>52.58</v>
      </c>
      <c r="C978" s="15">
        <v>60.6</v>
      </c>
    </row>
    <row r="979" spans="1:3">
      <c r="A979" s="71">
        <v>42602</v>
      </c>
      <c r="B979" s="15">
        <v>56.62</v>
      </c>
      <c r="C979" s="15">
        <v>71.2</v>
      </c>
    </row>
    <row r="980" spans="1:3">
      <c r="A980" s="71">
        <v>42609</v>
      </c>
      <c r="B980" s="15">
        <v>70.05</v>
      </c>
      <c r="C980" s="15">
        <v>79.400000000000006</v>
      </c>
    </row>
    <row r="981" spans="1:3">
      <c r="A981" s="71">
        <v>42616</v>
      </c>
      <c r="B981" s="15">
        <v>79.260000000000005</v>
      </c>
      <c r="C981" s="15">
        <v>82</v>
      </c>
    </row>
    <row r="982" spans="1:3">
      <c r="A982" s="71">
        <v>42623</v>
      </c>
      <c r="B982" s="15">
        <v>80.72</v>
      </c>
      <c r="C982" s="15">
        <v>79.75</v>
      </c>
    </row>
    <row r="983" spans="1:3">
      <c r="A983" s="71">
        <v>42630</v>
      </c>
      <c r="B983" s="15">
        <v>76.2</v>
      </c>
      <c r="C983" s="15">
        <v>71</v>
      </c>
    </row>
    <row r="984" spans="1:3">
      <c r="A984" s="71">
        <v>42637</v>
      </c>
      <c r="B984" s="15">
        <v>59.55</v>
      </c>
      <c r="C984" s="15">
        <v>65.8</v>
      </c>
    </row>
    <row r="985" spans="1:3">
      <c r="A985" s="71">
        <v>42644</v>
      </c>
      <c r="B985" s="15">
        <v>59.26</v>
      </c>
      <c r="C985" s="15">
        <v>62</v>
      </c>
    </row>
    <row r="986" spans="1:3">
      <c r="A986" s="71">
        <v>42651</v>
      </c>
      <c r="B986" s="15">
        <v>50.76</v>
      </c>
      <c r="C986" s="15">
        <v>54.6</v>
      </c>
    </row>
    <row r="987" spans="1:3">
      <c r="A987" s="71">
        <v>42658</v>
      </c>
      <c r="B987" s="15">
        <v>47.35</v>
      </c>
      <c r="C987" s="15">
        <v>52</v>
      </c>
    </row>
    <row r="988" spans="1:3">
      <c r="A988" s="71">
        <v>42665</v>
      </c>
      <c r="B988" s="15">
        <v>43.07</v>
      </c>
      <c r="C988" s="15">
        <v>60.6</v>
      </c>
    </row>
    <row r="989" spans="1:3">
      <c r="A989" s="71">
        <v>42672</v>
      </c>
      <c r="B989" s="15">
        <v>55.9</v>
      </c>
      <c r="C989" s="15">
        <v>74.8</v>
      </c>
    </row>
    <row r="990" spans="1:3">
      <c r="A990" s="71">
        <v>42679</v>
      </c>
      <c r="B990" s="15">
        <v>68.430000000000007</v>
      </c>
      <c r="C990" s="15">
        <v>80.8</v>
      </c>
    </row>
    <row r="991" spans="1:3">
      <c r="A991" s="71">
        <v>42686</v>
      </c>
      <c r="B991" s="15">
        <v>71.430000000000007</v>
      </c>
      <c r="C991" s="15">
        <v>79.25</v>
      </c>
    </row>
    <row r="992" spans="1:3">
      <c r="A992" s="71">
        <v>42693</v>
      </c>
      <c r="B992" s="15">
        <v>66.44</v>
      </c>
      <c r="C992" s="15">
        <v>64.599999999999994</v>
      </c>
    </row>
    <row r="993" spans="1:3">
      <c r="A993" s="71">
        <v>42700</v>
      </c>
      <c r="B993" s="15">
        <v>51.44</v>
      </c>
      <c r="C993" s="15">
        <v>61</v>
      </c>
    </row>
    <row r="994" spans="1:3">
      <c r="A994" s="71">
        <v>42707</v>
      </c>
      <c r="B994" s="15">
        <v>51.44</v>
      </c>
      <c r="C994" s="15">
        <v>65.2</v>
      </c>
    </row>
    <row r="995" spans="1:3">
      <c r="A995" s="71">
        <v>42714</v>
      </c>
      <c r="B995" s="15">
        <v>59.2</v>
      </c>
      <c r="C995" s="15">
        <v>89.4</v>
      </c>
    </row>
    <row r="996" spans="1:3">
      <c r="A996" s="71">
        <v>42721</v>
      </c>
      <c r="B996" s="15">
        <v>91.02</v>
      </c>
      <c r="C996" s="15">
        <v>126.8</v>
      </c>
    </row>
    <row r="997" spans="1:3">
      <c r="A997" s="71">
        <v>42728</v>
      </c>
      <c r="B997" s="15">
        <v>134.13999999999999</v>
      </c>
      <c r="C997" s="15">
        <v>135</v>
      </c>
    </row>
    <row r="998" spans="1:3">
      <c r="A998" s="71">
        <v>42735</v>
      </c>
      <c r="B998" s="15">
        <v>135.54</v>
      </c>
      <c r="C998" s="15">
        <v>122.5</v>
      </c>
    </row>
    <row r="999" spans="1:3">
      <c r="A999" s="71">
        <v>42742</v>
      </c>
      <c r="B999" s="15">
        <v>117.65</v>
      </c>
      <c r="C999" s="15">
        <v>85</v>
      </c>
    </row>
    <row r="1000" spans="1:3">
      <c r="A1000" s="71">
        <v>42749</v>
      </c>
      <c r="B1000" s="15">
        <v>70</v>
      </c>
      <c r="C1000" s="15">
        <v>76.8</v>
      </c>
    </row>
    <row r="1001" spans="1:3">
      <c r="A1001" s="71">
        <v>42756</v>
      </c>
      <c r="B1001" s="15">
        <v>71.010000000000005</v>
      </c>
      <c r="C1001" s="15">
        <v>85.75</v>
      </c>
    </row>
    <row r="1002" spans="1:3">
      <c r="A1002" s="71">
        <v>42763</v>
      </c>
      <c r="B1002" s="15">
        <v>79.75</v>
      </c>
      <c r="C1002" s="15">
        <v>89.4</v>
      </c>
    </row>
    <row r="1003" spans="1:3">
      <c r="A1003" s="71">
        <v>42770</v>
      </c>
      <c r="B1003" s="15">
        <v>83.55</v>
      </c>
      <c r="C1003" s="15">
        <v>87.75</v>
      </c>
    </row>
    <row r="1004" spans="1:3">
      <c r="A1004" s="71">
        <v>42777</v>
      </c>
      <c r="B1004" s="15">
        <v>80.55</v>
      </c>
      <c r="C1004" s="15">
        <v>75.400000000000006</v>
      </c>
    </row>
    <row r="1005" spans="1:3">
      <c r="A1005" s="71">
        <v>42784</v>
      </c>
      <c r="B1005" s="15">
        <v>65.260000000000005</v>
      </c>
      <c r="C1005" s="15">
        <v>71</v>
      </c>
    </row>
    <row r="1006" spans="1:3">
      <c r="A1006" s="71">
        <v>42791</v>
      </c>
      <c r="B1006" s="15">
        <v>63.48</v>
      </c>
      <c r="C1006" s="15">
        <v>66.25</v>
      </c>
    </row>
    <row r="1007" spans="1:3">
      <c r="A1007" s="71">
        <v>42798</v>
      </c>
      <c r="B1007" s="15">
        <v>55.72</v>
      </c>
      <c r="C1007" s="15">
        <v>64</v>
      </c>
    </row>
    <row r="1008" spans="1:3">
      <c r="A1008" s="71">
        <v>42805</v>
      </c>
      <c r="B1008" s="15">
        <v>55.72</v>
      </c>
      <c r="C1008" s="15">
        <v>68.400000000000006</v>
      </c>
    </row>
    <row r="1009" spans="1:3">
      <c r="A1009" s="71">
        <v>42812</v>
      </c>
      <c r="B1009" s="15">
        <v>63.49</v>
      </c>
      <c r="C1009" s="15">
        <v>83.8</v>
      </c>
    </row>
    <row r="1010" spans="1:3">
      <c r="A1010" s="71">
        <v>42819</v>
      </c>
      <c r="B1010" s="15">
        <v>77.739999999999995</v>
      </c>
      <c r="C1010" s="15">
        <v>93.8</v>
      </c>
    </row>
    <row r="1011" spans="1:3">
      <c r="A1011" s="71">
        <v>42826</v>
      </c>
      <c r="B1011" s="15">
        <v>90.83</v>
      </c>
      <c r="C1011" s="15">
        <v>94</v>
      </c>
    </row>
    <row r="1012" spans="1:3">
      <c r="A1012" s="71">
        <v>42833</v>
      </c>
      <c r="B1012" s="15">
        <v>85.49</v>
      </c>
      <c r="C1012" s="15">
        <v>94</v>
      </c>
    </row>
    <row r="1013" spans="1:3">
      <c r="A1013" s="71">
        <v>42840</v>
      </c>
      <c r="B1013" s="15">
        <v>85.49</v>
      </c>
      <c r="C1013" s="15">
        <v>80.400000000000006</v>
      </c>
    </row>
    <row r="1014" spans="1:3">
      <c r="A1014" s="71">
        <v>42847</v>
      </c>
      <c r="B1014" s="15">
        <v>65.430000000000007</v>
      </c>
      <c r="C1014" s="15">
        <v>69.599999999999994</v>
      </c>
    </row>
    <row r="1015" spans="1:3">
      <c r="A1015" s="71">
        <v>42854</v>
      </c>
      <c r="B1015" s="15">
        <v>60.49</v>
      </c>
      <c r="C1015" s="15">
        <v>69</v>
      </c>
    </row>
    <row r="1016" spans="1:3">
      <c r="A1016" s="71">
        <v>42861</v>
      </c>
      <c r="B1016" s="15">
        <v>60.49</v>
      </c>
      <c r="C1016" s="15">
        <v>69</v>
      </c>
    </row>
    <row r="1017" spans="1:3">
      <c r="A1017" s="71">
        <v>42868</v>
      </c>
      <c r="B1017" s="15">
        <v>60.49</v>
      </c>
      <c r="C1017" s="15">
        <v>69</v>
      </c>
    </row>
    <row r="1018" spans="1:3">
      <c r="A1018" s="71">
        <v>42875</v>
      </c>
      <c r="B1018" s="15">
        <v>60.49</v>
      </c>
      <c r="C1018" s="15">
        <v>69.8</v>
      </c>
    </row>
    <row r="1019" spans="1:3">
      <c r="A1019" s="71">
        <v>42882</v>
      </c>
      <c r="B1019" s="15">
        <v>61.43</v>
      </c>
      <c r="C1019" s="15">
        <v>75.2</v>
      </c>
    </row>
    <row r="1020" spans="1:3">
      <c r="A1020" s="71">
        <v>42889</v>
      </c>
      <c r="B1020" s="15">
        <v>67.67</v>
      </c>
      <c r="C1020" s="15">
        <v>77</v>
      </c>
    </row>
    <row r="1021" spans="1:3">
      <c r="A1021" s="71">
        <v>42896</v>
      </c>
      <c r="B1021" s="15">
        <v>67.67</v>
      </c>
      <c r="C1021" s="15">
        <v>73.8</v>
      </c>
    </row>
    <row r="1022" spans="1:3">
      <c r="A1022" s="71">
        <v>42903</v>
      </c>
      <c r="B1022" s="15">
        <v>61.14</v>
      </c>
      <c r="C1022" s="15">
        <v>71</v>
      </c>
    </row>
    <row r="1023" spans="1:3">
      <c r="A1023" s="71">
        <v>42910</v>
      </c>
      <c r="B1023" s="15">
        <v>61.14</v>
      </c>
      <c r="C1023" s="15">
        <v>75.2</v>
      </c>
    </row>
    <row r="1024" spans="1:3">
      <c r="A1024" s="71">
        <v>42917</v>
      </c>
      <c r="B1024" s="15">
        <v>67.38</v>
      </c>
      <c r="C1024" s="15">
        <v>77.400000000000006</v>
      </c>
    </row>
    <row r="1025" spans="1:3">
      <c r="A1025" s="71">
        <v>42924</v>
      </c>
      <c r="B1025" s="15">
        <v>70.14</v>
      </c>
      <c r="C1025" s="15">
        <v>79</v>
      </c>
    </row>
    <row r="1026" spans="1:3">
      <c r="A1026" s="71">
        <v>42931</v>
      </c>
      <c r="B1026" s="15">
        <v>73.2</v>
      </c>
      <c r="C1026" s="15">
        <v>84.6</v>
      </c>
    </row>
    <row r="1027" spans="1:3">
      <c r="A1027" s="71">
        <v>42938</v>
      </c>
      <c r="B1027" s="15">
        <v>81.25</v>
      </c>
      <c r="C1027" s="15">
        <v>93</v>
      </c>
    </row>
    <row r="1028" spans="1:3">
      <c r="A1028" s="71">
        <v>42945</v>
      </c>
      <c r="B1028" s="15">
        <v>85.83</v>
      </c>
      <c r="C1028" s="15">
        <v>96</v>
      </c>
    </row>
    <row r="1029" spans="1:3">
      <c r="A1029" s="71">
        <v>42952</v>
      </c>
      <c r="B1029" s="15">
        <v>90.71</v>
      </c>
      <c r="C1029" s="15">
        <v>98</v>
      </c>
    </row>
    <row r="1030" spans="1:3">
      <c r="A1030" s="71">
        <v>42959</v>
      </c>
      <c r="B1030" s="15">
        <v>90.71</v>
      </c>
      <c r="C1030" s="15">
        <v>96.6</v>
      </c>
    </row>
    <row r="1031" spans="1:3">
      <c r="A1031" s="71">
        <v>42966</v>
      </c>
      <c r="B1031" s="15">
        <v>87.18</v>
      </c>
      <c r="C1031" s="15">
        <v>90.4</v>
      </c>
    </row>
    <row r="1032" spans="1:3">
      <c r="A1032" s="71">
        <v>42973</v>
      </c>
      <c r="B1032" s="15">
        <v>80.95</v>
      </c>
      <c r="C1032" s="15">
        <v>91.2</v>
      </c>
    </row>
    <row r="1033" spans="1:3">
      <c r="A1033" s="71">
        <v>42980</v>
      </c>
      <c r="B1033" s="15">
        <v>83.19</v>
      </c>
      <c r="C1033" s="15">
        <v>99.4</v>
      </c>
    </row>
    <row r="1034" spans="1:3">
      <c r="A1034" s="71">
        <v>42987</v>
      </c>
      <c r="B1034" s="15">
        <v>95.31</v>
      </c>
      <c r="C1034" s="15">
        <v>106.75</v>
      </c>
    </row>
    <row r="1035" spans="1:3">
      <c r="A1035" s="71">
        <v>42994</v>
      </c>
      <c r="B1035" s="15">
        <v>103.88</v>
      </c>
      <c r="C1035" s="15">
        <v>117.2</v>
      </c>
    </row>
    <row r="1036" spans="1:3">
      <c r="A1036" s="71">
        <v>43001</v>
      </c>
      <c r="B1036" s="15">
        <v>117.87</v>
      </c>
      <c r="C1036" s="15">
        <v>129.19999999999999</v>
      </c>
    </row>
    <row r="1037" spans="1:3">
      <c r="A1037" s="71">
        <v>43008</v>
      </c>
      <c r="B1037" s="15">
        <v>130.88</v>
      </c>
      <c r="C1037" s="15">
        <v>137.80000000000001</v>
      </c>
    </row>
    <row r="1038" spans="1:3">
      <c r="A1038" s="71">
        <v>43015</v>
      </c>
      <c r="B1038" s="15">
        <v>137.38</v>
      </c>
      <c r="C1038" s="15">
        <v>136.19999999999999</v>
      </c>
    </row>
    <row r="1039" spans="1:3">
      <c r="A1039" s="71">
        <v>43022</v>
      </c>
      <c r="B1039" s="15">
        <v>132.13999999999999</v>
      </c>
      <c r="C1039" s="15">
        <v>119</v>
      </c>
    </row>
    <row r="1040" spans="1:3">
      <c r="A1040" s="71">
        <v>43029</v>
      </c>
      <c r="B1040" s="15">
        <v>114.38</v>
      </c>
      <c r="C1040" s="15">
        <v>103</v>
      </c>
    </row>
    <row r="1041" spans="1:3">
      <c r="A1041" s="71">
        <v>43036</v>
      </c>
      <c r="B1041" s="15">
        <v>95.57</v>
      </c>
      <c r="C1041" s="15">
        <v>100.6</v>
      </c>
    </row>
    <row r="1042" spans="1:3">
      <c r="A1042" s="71">
        <v>43043</v>
      </c>
      <c r="B1042" s="15">
        <v>96.29</v>
      </c>
      <c r="C1042" s="15">
        <v>110</v>
      </c>
    </row>
    <row r="1043" spans="1:3">
      <c r="A1043" s="71">
        <v>43050</v>
      </c>
      <c r="B1043" s="15">
        <v>107.77</v>
      </c>
      <c r="C1043" s="15">
        <v>127.25</v>
      </c>
    </row>
    <row r="1044" spans="1:3">
      <c r="A1044" s="71">
        <v>43057</v>
      </c>
      <c r="B1044" s="15">
        <v>134.58000000000001</v>
      </c>
      <c r="C1044" s="15">
        <v>159.19999999999999</v>
      </c>
    </row>
    <row r="1045" spans="1:3">
      <c r="A1045" s="71">
        <v>43064</v>
      </c>
      <c r="B1045" s="15">
        <v>165.16</v>
      </c>
      <c r="C1045" s="15">
        <v>183.25</v>
      </c>
    </row>
    <row r="1046" spans="1:3">
      <c r="A1046" s="71">
        <v>43071</v>
      </c>
      <c r="B1046" s="15">
        <v>183.16</v>
      </c>
      <c r="C1046" s="15">
        <v>186</v>
      </c>
    </row>
    <row r="1047" spans="1:3">
      <c r="A1047" s="71">
        <v>43078</v>
      </c>
      <c r="B1047" s="15">
        <v>183.41</v>
      </c>
      <c r="C1047" s="15">
        <v>186</v>
      </c>
    </row>
    <row r="1048" spans="1:3">
      <c r="A1048" s="71">
        <v>43085</v>
      </c>
      <c r="B1048" s="15">
        <v>183.41</v>
      </c>
      <c r="C1048" s="15">
        <v>179.6</v>
      </c>
    </row>
    <row r="1049" spans="1:3">
      <c r="A1049" s="71">
        <v>43092</v>
      </c>
      <c r="B1049" s="15">
        <v>174.92</v>
      </c>
      <c r="C1049" s="15">
        <v>165.8</v>
      </c>
    </row>
    <row r="1050" spans="1:3">
      <c r="A1050" s="71">
        <v>43099</v>
      </c>
      <c r="B1050" s="15">
        <v>162.38999999999999</v>
      </c>
      <c r="C1050" s="15">
        <v>146.5</v>
      </c>
    </row>
    <row r="1051" spans="1:3">
      <c r="A1051" s="71">
        <v>43106</v>
      </c>
      <c r="B1051" s="15">
        <v>140.4</v>
      </c>
      <c r="C1051" s="15">
        <v>121.5</v>
      </c>
    </row>
    <row r="1052" spans="1:3">
      <c r="A1052" s="71">
        <v>43113</v>
      </c>
      <c r="B1052" s="15">
        <v>111.87</v>
      </c>
      <c r="C1052" s="15">
        <v>106.6</v>
      </c>
    </row>
    <row r="1053" spans="1:3">
      <c r="A1053" s="71">
        <v>43120</v>
      </c>
      <c r="B1053" s="15">
        <v>100.85</v>
      </c>
      <c r="C1053" s="15">
        <v>127</v>
      </c>
    </row>
    <row r="1054" spans="1:3">
      <c r="A1054" s="71">
        <v>43127</v>
      </c>
      <c r="B1054" s="15">
        <v>124.38</v>
      </c>
      <c r="C1054" s="15">
        <v>158.80000000000001</v>
      </c>
    </row>
    <row r="1055" spans="1:3">
      <c r="A1055" s="71">
        <v>43134</v>
      </c>
      <c r="B1055" s="15">
        <v>162.72999999999999</v>
      </c>
      <c r="C1055" s="15">
        <v>183.8</v>
      </c>
    </row>
    <row r="1056" spans="1:3">
      <c r="A1056" s="71">
        <v>43141</v>
      </c>
      <c r="B1056" s="15">
        <v>181.49</v>
      </c>
      <c r="C1056" s="15">
        <v>174.8</v>
      </c>
    </row>
    <row r="1057" spans="1:3">
      <c r="A1057" s="71">
        <v>43148</v>
      </c>
      <c r="B1057" s="15">
        <v>163.49</v>
      </c>
      <c r="C1057" s="15">
        <v>146.80000000000001</v>
      </c>
    </row>
    <row r="1058" spans="1:3">
      <c r="A1058" s="71">
        <v>43155</v>
      </c>
      <c r="B1058" s="15">
        <v>137.5</v>
      </c>
      <c r="C1058" s="15">
        <v>154</v>
      </c>
    </row>
    <row r="1059" spans="1:3">
      <c r="A1059" s="71">
        <v>43162</v>
      </c>
      <c r="B1059" s="15">
        <v>154.72</v>
      </c>
      <c r="C1059" s="15">
        <v>177.4</v>
      </c>
    </row>
    <row r="1060" spans="1:3">
      <c r="A1060" s="71">
        <v>43169</v>
      </c>
      <c r="B1060" s="15">
        <v>180.47</v>
      </c>
      <c r="C1060" s="15">
        <v>201.2</v>
      </c>
    </row>
    <row r="1061" spans="1:3">
      <c r="A1061" s="71">
        <v>43176</v>
      </c>
      <c r="B1061" s="15">
        <v>204.5</v>
      </c>
      <c r="C1061" s="15">
        <v>227.8</v>
      </c>
    </row>
    <row r="1062" spans="1:3">
      <c r="A1062" s="71">
        <v>43183</v>
      </c>
      <c r="B1062" s="15">
        <v>234.73</v>
      </c>
      <c r="C1062" s="15">
        <v>266.60000000000002</v>
      </c>
    </row>
    <row r="1063" spans="1:3">
      <c r="A1063" s="71">
        <v>43190</v>
      </c>
      <c r="B1063" s="15">
        <v>274.2</v>
      </c>
      <c r="C1063" s="15">
        <v>279</v>
      </c>
    </row>
    <row r="1064" spans="1:3">
      <c r="A1064" s="71">
        <v>43197</v>
      </c>
      <c r="B1064" s="15">
        <v>274.2</v>
      </c>
      <c r="C1064" s="15">
        <v>233.4</v>
      </c>
    </row>
    <row r="1065" spans="1:3">
      <c r="A1065" s="71">
        <v>43204</v>
      </c>
      <c r="B1065" s="15">
        <v>214.2</v>
      </c>
      <c r="C1065" s="15">
        <v>152.80000000000001</v>
      </c>
    </row>
    <row r="1066" spans="1:3">
      <c r="A1066" s="71">
        <v>43211</v>
      </c>
      <c r="B1066" s="15">
        <v>135.44999999999999</v>
      </c>
      <c r="C1066" s="15">
        <v>138</v>
      </c>
    </row>
    <row r="1067" spans="1:3">
      <c r="A1067" s="71">
        <v>43218</v>
      </c>
      <c r="B1067" s="15">
        <v>135.44999999999999</v>
      </c>
      <c r="C1067" s="15">
        <v>132</v>
      </c>
    </row>
    <row r="1068" spans="1:3">
      <c r="A1068" s="71">
        <v>43225</v>
      </c>
      <c r="B1068" s="15">
        <v>127.79</v>
      </c>
      <c r="C1068" s="15">
        <v>109.4</v>
      </c>
    </row>
    <row r="1069" spans="1:3">
      <c r="A1069" s="71">
        <v>43232</v>
      </c>
      <c r="B1069" s="15">
        <v>100.68</v>
      </c>
      <c r="C1069" s="15">
        <v>104</v>
      </c>
    </row>
    <row r="1070" spans="1:3">
      <c r="A1070" s="71">
        <v>43239</v>
      </c>
      <c r="B1070" s="15">
        <v>100.68</v>
      </c>
      <c r="C1070" s="15">
        <v>95.6</v>
      </c>
    </row>
    <row r="1071" spans="1:3">
      <c r="A1071" s="71">
        <v>43246</v>
      </c>
      <c r="B1071" s="15">
        <v>85.57</v>
      </c>
      <c r="C1071" s="15">
        <v>92</v>
      </c>
    </row>
    <row r="1072" spans="1:3">
      <c r="A1072" s="71">
        <v>43253</v>
      </c>
      <c r="B1072" s="15">
        <v>85.57</v>
      </c>
      <c r="C1072" s="15">
        <v>92</v>
      </c>
    </row>
    <row r="1073" spans="1:3">
      <c r="A1073" s="71">
        <v>43260</v>
      </c>
      <c r="B1073" s="15">
        <v>84.53</v>
      </c>
      <c r="C1073" s="15">
        <v>92.6</v>
      </c>
    </row>
    <row r="1074" spans="1:3">
      <c r="A1074" s="71">
        <v>43267</v>
      </c>
      <c r="B1074" s="15">
        <v>85.76</v>
      </c>
      <c r="C1074" s="15">
        <v>101.6</v>
      </c>
    </row>
    <row r="1075" spans="1:3">
      <c r="A1075" s="71">
        <v>43274</v>
      </c>
      <c r="B1075" s="15">
        <v>98.75</v>
      </c>
      <c r="C1075" s="15">
        <v>120.4</v>
      </c>
    </row>
    <row r="1076" spans="1:3">
      <c r="A1076" s="71">
        <v>43281</v>
      </c>
      <c r="B1076" s="15">
        <v>118.04</v>
      </c>
      <c r="C1076" s="15">
        <v>141.80000000000001</v>
      </c>
    </row>
    <row r="1077" spans="1:3">
      <c r="A1077" s="71">
        <v>43288</v>
      </c>
      <c r="B1077" s="15">
        <v>140.86000000000001</v>
      </c>
      <c r="C1077" s="15">
        <v>153.5</v>
      </c>
    </row>
    <row r="1078" spans="1:3">
      <c r="A1078" s="71">
        <v>43295</v>
      </c>
      <c r="B1078" s="15">
        <v>150.63</v>
      </c>
      <c r="C1078" s="15">
        <v>153.4</v>
      </c>
    </row>
    <row r="1079" spans="1:3">
      <c r="A1079" s="71">
        <v>43302</v>
      </c>
      <c r="B1079" s="15">
        <v>148.63</v>
      </c>
      <c r="C1079" s="15">
        <v>134</v>
      </c>
    </row>
    <row r="1080" spans="1:3">
      <c r="A1080" s="71">
        <v>43309</v>
      </c>
      <c r="B1080" s="15">
        <v>124.62</v>
      </c>
      <c r="C1080" s="15">
        <v>112</v>
      </c>
    </row>
    <row r="1081" spans="1:3">
      <c r="A1081" s="71">
        <v>43316</v>
      </c>
      <c r="B1081" s="15">
        <v>104.343</v>
      </c>
      <c r="C1081" s="15">
        <v>109</v>
      </c>
    </row>
    <row r="1082" spans="1:3">
      <c r="A1082" s="71">
        <v>43323</v>
      </c>
      <c r="B1082" s="15">
        <v>104.34</v>
      </c>
      <c r="C1082" s="15">
        <v>113.6</v>
      </c>
    </row>
    <row r="1083" spans="1:3">
      <c r="A1083" s="71">
        <v>43330</v>
      </c>
      <c r="B1083" s="15">
        <v>112.63</v>
      </c>
      <c r="C1083" s="15">
        <v>124.2</v>
      </c>
    </row>
    <row r="1084" spans="1:3">
      <c r="A1084" s="71">
        <v>43337</v>
      </c>
      <c r="B1084" s="15">
        <v>121.63</v>
      </c>
      <c r="C1084" s="15">
        <v>124.8</v>
      </c>
    </row>
    <row r="1085" spans="1:3">
      <c r="A1085" s="71">
        <v>43344</v>
      </c>
      <c r="B1085" s="15">
        <v>119.62</v>
      </c>
      <c r="C1085" s="15">
        <v>117.4</v>
      </c>
    </row>
    <row r="1086" spans="1:3">
      <c r="A1086" s="71">
        <v>43351</v>
      </c>
      <c r="B1086" s="15">
        <v>108.1</v>
      </c>
      <c r="C1086" s="15">
        <v>109.75</v>
      </c>
    </row>
    <row r="1087" spans="1:3">
      <c r="A1087" s="71">
        <v>43358</v>
      </c>
      <c r="B1087" s="15">
        <v>99.51</v>
      </c>
      <c r="C1087" s="15">
        <v>107</v>
      </c>
    </row>
    <row r="1088" spans="1:3">
      <c r="A1088" s="71">
        <v>43365</v>
      </c>
      <c r="B1088" s="15">
        <v>99.51</v>
      </c>
      <c r="C1088" s="15">
        <v>107.6</v>
      </c>
    </row>
    <row r="1089" spans="1:3">
      <c r="A1089" s="71">
        <v>43372</v>
      </c>
      <c r="B1089" s="15">
        <v>100.51</v>
      </c>
      <c r="C1089" s="15">
        <v>112</v>
      </c>
    </row>
    <row r="1090" spans="1:3">
      <c r="A1090" s="71">
        <v>43379</v>
      </c>
      <c r="B1090" s="15">
        <v>106.05</v>
      </c>
      <c r="C1090" s="15">
        <v>116.8</v>
      </c>
    </row>
    <row r="1091" spans="1:3">
      <c r="A1091" s="71">
        <v>43386</v>
      </c>
      <c r="B1091" s="15">
        <v>111.34</v>
      </c>
      <c r="C1091" s="15">
        <v>117.25</v>
      </c>
    </row>
    <row r="1092" spans="1:3">
      <c r="A1092" s="71">
        <v>43393</v>
      </c>
      <c r="B1092" s="15">
        <v>110.34</v>
      </c>
      <c r="C1092" s="15">
        <v>113.2</v>
      </c>
    </row>
    <row r="1093" spans="1:3">
      <c r="A1093" s="71">
        <v>43400</v>
      </c>
      <c r="B1093" s="15">
        <v>105.58</v>
      </c>
      <c r="C1093" s="15">
        <v>115.2</v>
      </c>
    </row>
    <row r="1094" spans="1:3">
      <c r="A1094" s="71">
        <v>43407</v>
      </c>
      <c r="B1094" s="15">
        <v>110.34</v>
      </c>
      <c r="C1094" s="15">
        <v>123.7</v>
      </c>
    </row>
    <row r="1095" spans="1:3">
      <c r="A1095" s="71">
        <v>43414</v>
      </c>
      <c r="B1095" s="15">
        <v>119.33</v>
      </c>
      <c r="C1095" s="15">
        <v>129.4</v>
      </c>
    </row>
    <row r="1096" spans="1:3">
      <c r="A1096" s="71">
        <v>43421</v>
      </c>
      <c r="B1096" s="15">
        <v>125.1</v>
      </c>
      <c r="C1096" s="15">
        <v>130.5</v>
      </c>
    </row>
    <row r="1097" spans="1:3">
      <c r="A1097" s="71">
        <v>43428</v>
      </c>
      <c r="B1097" s="15">
        <v>128.15</v>
      </c>
      <c r="C1097" s="15">
        <v>131</v>
      </c>
    </row>
    <row r="1098" spans="1:3">
      <c r="A1098" s="71">
        <v>43435</v>
      </c>
      <c r="B1098" s="15">
        <v>128.15</v>
      </c>
      <c r="C1098" s="15">
        <v>130.6</v>
      </c>
    </row>
    <row r="1099" spans="1:3">
      <c r="A1099" s="71">
        <v>43442</v>
      </c>
      <c r="B1099" s="15">
        <v>127.16</v>
      </c>
      <c r="C1099" s="15">
        <v>128.75</v>
      </c>
    </row>
    <row r="1100" spans="1:3">
      <c r="A1100" s="71">
        <v>43449</v>
      </c>
      <c r="B1100" s="15">
        <v>127.57</v>
      </c>
      <c r="C1100" s="15">
        <v>130.19999999999999</v>
      </c>
    </row>
    <row r="1101" spans="1:3">
      <c r="A1101" s="71">
        <v>43456</v>
      </c>
      <c r="B1101" s="15">
        <v>129.16</v>
      </c>
      <c r="C1101" s="15">
        <v>132.6</v>
      </c>
    </row>
    <row r="1102" spans="1:3">
      <c r="A1102" s="71">
        <v>43463</v>
      </c>
      <c r="B1102" s="15">
        <v>132.22</v>
      </c>
      <c r="C1102" s="15">
        <v>131.33000000000001</v>
      </c>
    </row>
    <row r="1103" spans="1:3">
      <c r="A1103" s="71">
        <v>43470</v>
      </c>
      <c r="B1103" s="15">
        <v>130.44999999999999</v>
      </c>
      <c r="C1103" s="15">
        <v>119.67</v>
      </c>
    </row>
    <row r="1104" spans="1:3">
      <c r="A1104" s="71">
        <v>43477</v>
      </c>
      <c r="B1104" s="15">
        <v>116.85</v>
      </c>
      <c r="C1104" s="15">
        <v>103.4</v>
      </c>
    </row>
    <row r="1105" spans="1:3">
      <c r="A1105" s="71">
        <v>43484</v>
      </c>
      <c r="B1105" s="15">
        <v>96.84</v>
      </c>
      <c r="C1105" s="15">
        <v>105.8</v>
      </c>
    </row>
    <row r="1106" spans="1:3">
      <c r="A1106" s="71">
        <v>43491</v>
      </c>
      <c r="B1106" s="15">
        <v>96.84</v>
      </c>
      <c r="C1106" s="15">
        <v>124.75</v>
      </c>
    </row>
    <row r="1107" spans="1:3">
      <c r="A1107" s="71">
        <v>43498</v>
      </c>
      <c r="B1107" s="15">
        <v>124.43</v>
      </c>
      <c r="C1107" s="15">
        <v>134</v>
      </c>
    </row>
    <row r="1108" spans="1:3">
      <c r="A1108" s="71">
        <v>43505</v>
      </c>
      <c r="B1108" s="15">
        <v>132.96</v>
      </c>
      <c r="C1108" s="15">
        <v>123</v>
      </c>
    </row>
    <row r="1109" spans="1:3">
      <c r="A1109" s="71">
        <v>43512</v>
      </c>
      <c r="B1109" s="15">
        <v>115.9</v>
      </c>
      <c r="C1109" s="15">
        <v>103.8</v>
      </c>
    </row>
    <row r="1110" spans="1:3">
      <c r="A1110" s="71">
        <v>43519</v>
      </c>
      <c r="B1110" s="15">
        <v>101.7</v>
      </c>
      <c r="C1110" s="15">
        <v>101</v>
      </c>
    </row>
    <row r="1111" spans="1:3">
      <c r="A1111" s="71">
        <v>43526</v>
      </c>
      <c r="B1111" s="15">
        <v>100.02</v>
      </c>
      <c r="C1111" s="15">
        <v>101</v>
      </c>
    </row>
    <row r="1112" spans="1:3">
      <c r="A1112" s="71">
        <v>43533</v>
      </c>
      <c r="B1112" s="15">
        <v>96.03</v>
      </c>
      <c r="C1112" s="15">
        <v>96.6</v>
      </c>
    </row>
    <row r="1113" spans="1:3">
      <c r="A1113" s="71">
        <v>43540</v>
      </c>
      <c r="B1113" s="15">
        <v>89.69</v>
      </c>
      <c r="C1113" s="15">
        <v>96</v>
      </c>
    </row>
    <row r="1114" spans="1:3">
      <c r="A1114" s="71">
        <v>43547</v>
      </c>
      <c r="B1114" s="15">
        <v>89.69</v>
      </c>
      <c r="C1114" s="15">
        <v>96</v>
      </c>
    </row>
    <row r="1115" spans="1:3">
      <c r="A1115" s="71">
        <v>43554</v>
      </c>
      <c r="B1115" s="15">
        <v>89.69</v>
      </c>
      <c r="C1115" s="15">
        <v>96</v>
      </c>
    </row>
    <row r="1116" spans="1:3">
      <c r="A1116" s="71">
        <v>43561</v>
      </c>
      <c r="B1116" s="15">
        <v>89.69</v>
      </c>
      <c r="C1116" s="15">
        <v>89</v>
      </c>
    </row>
    <row r="1117" spans="1:3">
      <c r="A1117" s="71">
        <v>43568</v>
      </c>
      <c r="B1117" s="15">
        <v>89.69</v>
      </c>
      <c r="C1117" s="15">
        <v>79.2</v>
      </c>
    </row>
    <row r="1118" spans="1:3">
      <c r="A1118" s="71">
        <v>43575</v>
      </c>
      <c r="B1118" s="15">
        <v>70.22</v>
      </c>
      <c r="C1118" s="15">
        <v>73.400000000000006</v>
      </c>
    </row>
    <row r="1119" spans="1:3">
      <c r="A1119" s="71">
        <v>43582</v>
      </c>
      <c r="B1119" s="15">
        <v>64.53</v>
      </c>
      <c r="C1119" s="15">
        <v>67</v>
      </c>
    </row>
    <row r="1120" spans="1:3">
      <c r="A1120" s="71">
        <v>43589</v>
      </c>
      <c r="B1120" s="15">
        <v>64.53</v>
      </c>
      <c r="C1120" s="15">
        <v>62.8</v>
      </c>
    </row>
    <row r="1121" spans="1:3">
      <c r="A1121" s="71">
        <v>43596</v>
      </c>
      <c r="B1121" s="15">
        <v>54.02</v>
      </c>
      <c r="C1121" s="15">
        <v>59.6</v>
      </c>
    </row>
    <row r="1122" spans="1:3">
      <c r="A1122" s="71">
        <v>43603</v>
      </c>
      <c r="B1122" s="15">
        <v>49.9</v>
      </c>
      <c r="C1122" s="15">
        <v>56.6</v>
      </c>
    </row>
    <row r="1123" spans="1:3">
      <c r="A1123" s="71">
        <v>43610</v>
      </c>
      <c r="B1123" s="15">
        <v>46.43</v>
      </c>
      <c r="C1123" s="15">
        <v>56</v>
      </c>
    </row>
    <row r="1124" spans="1:3">
      <c r="A1124" s="71">
        <v>43617</v>
      </c>
      <c r="B1124" s="15">
        <v>46.43</v>
      </c>
      <c r="C1124" s="15">
        <v>56</v>
      </c>
    </row>
    <row r="1125" spans="1:3">
      <c r="A1125" s="71">
        <v>43624</v>
      </c>
      <c r="B1125" s="15">
        <v>46.43</v>
      </c>
      <c r="C1125" s="15">
        <v>60.4</v>
      </c>
    </row>
    <row r="1126" spans="1:3">
      <c r="A1126" s="71">
        <v>43631</v>
      </c>
      <c r="B1126" s="15">
        <v>53.43</v>
      </c>
      <c r="C1126" s="15">
        <v>77.599999999999994</v>
      </c>
    </row>
    <row r="1127" spans="1:3">
      <c r="A1127" s="71">
        <v>43638</v>
      </c>
      <c r="B1127" s="15">
        <v>72.959999999999994</v>
      </c>
      <c r="C1127" s="15">
        <v>82</v>
      </c>
    </row>
    <row r="1128" spans="1:3">
      <c r="A1128" s="71">
        <v>43645</v>
      </c>
      <c r="B1128" s="15">
        <v>72.959999999999994</v>
      </c>
      <c r="C1128" s="15">
        <v>80.8</v>
      </c>
    </row>
    <row r="1129" spans="1:3">
      <c r="A1129" s="71">
        <v>43652</v>
      </c>
      <c r="B1129" s="15">
        <v>70.959999999999994</v>
      </c>
      <c r="C1129" s="15">
        <v>73.25</v>
      </c>
    </row>
    <row r="1130" spans="1:3">
      <c r="A1130" s="71">
        <v>43659</v>
      </c>
      <c r="B1130" s="15">
        <v>63.19</v>
      </c>
      <c r="C1130" s="15">
        <v>66</v>
      </c>
    </row>
    <row r="1131" spans="1:3">
      <c r="A1131" s="71">
        <v>43666</v>
      </c>
      <c r="B1131" s="15">
        <v>54.96</v>
      </c>
      <c r="C1131" s="15">
        <v>59.4</v>
      </c>
    </row>
    <row r="1132" spans="1:3">
      <c r="A1132" s="71">
        <v>43673</v>
      </c>
      <c r="B1132" s="15">
        <v>47.97</v>
      </c>
      <c r="C1132" s="15">
        <v>57</v>
      </c>
    </row>
    <row r="1133" spans="1:3">
      <c r="A1133" s="71">
        <v>43680</v>
      </c>
      <c r="B1133" s="15">
        <v>47.97</v>
      </c>
      <c r="C1133" s="15">
        <v>57</v>
      </c>
    </row>
    <row r="1134" spans="1:3">
      <c r="A1134" s="71">
        <v>43687</v>
      </c>
      <c r="B1134" s="15">
        <v>47.97</v>
      </c>
      <c r="C1134" s="15">
        <v>63.4</v>
      </c>
    </row>
    <row r="1135" spans="1:3">
      <c r="A1135" s="71">
        <v>43694</v>
      </c>
      <c r="B1135" s="15">
        <v>47.97</v>
      </c>
      <c r="C1135" s="15">
        <v>91.8</v>
      </c>
    </row>
    <row r="1136" spans="1:3">
      <c r="A1136" s="71">
        <v>43701</v>
      </c>
      <c r="B1136" s="15">
        <v>89.48</v>
      </c>
      <c r="C1136" s="15">
        <v>112.8</v>
      </c>
    </row>
    <row r="1137" spans="1:3">
      <c r="A1137" s="71">
        <v>43708</v>
      </c>
      <c r="B1137" s="15">
        <v>108.53</v>
      </c>
      <c r="C1137" s="15">
        <v>118</v>
      </c>
    </row>
    <row r="1138" spans="1:3">
      <c r="A1138" s="71">
        <v>43715</v>
      </c>
      <c r="B1138" s="15">
        <v>111.05</v>
      </c>
      <c r="C1138" s="15">
        <v>116.75</v>
      </c>
    </row>
    <row r="1139" spans="1:3">
      <c r="A1139" s="71">
        <v>43722</v>
      </c>
      <c r="B1139" s="15">
        <v>110.06</v>
      </c>
      <c r="C1139" s="15">
        <v>101</v>
      </c>
    </row>
    <row r="1140" spans="1:3">
      <c r="A1140" s="71">
        <v>43729</v>
      </c>
      <c r="B1140" s="15">
        <v>89.04</v>
      </c>
      <c r="C1140" s="15">
        <v>78.2</v>
      </c>
    </row>
    <row r="1141" spans="1:3">
      <c r="A1141" s="71">
        <v>43736</v>
      </c>
      <c r="B1141" s="15">
        <v>66.28</v>
      </c>
      <c r="C1141" s="15">
        <v>74</v>
      </c>
    </row>
    <row r="1142" spans="1:3">
      <c r="A1142" s="71">
        <v>43743</v>
      </c>
      <c r="B1142" s="15">
        <v>66.28</v>
      </c>
      <c r="C1142" s="15">
        <v>74</v>
      </c>
    </row>
    <row r="1143" spans="1:3">
      <c r="A1143" s="71">
        <v>43750</v>
      </c>
      <c r="B1143" s="15">
        <v>66.28</v>
      </c>
      <c r="C1143" s="15">
        <v>74</v>
      </c>
    </row>
    <row r="1144" spans="1:3">
      <c r="A1144" s="71">
        <v>43757</v>
      </c>
      <c r="B1144" s="15">
        <v>66.28</v>
      </c>
      <c r="C1144" s="15">
        <v>74.75</v>
      </c>
    </row>
    <row r="1145" spans="1:3">
      <c r="A1145" s="71">
        <v>43764</v>
      </c>
      <c r="B1145" s="15">
        <v>67.28</v>
      </c>
      <c r="C1145" s="15">
        <v>79.2</v>
      </c>
    </row>
    <row r="1146" spans="1:3">
      <c r="A1146" s="71">
        <v>43771</v>
      </c>
      <c r="B1146" s="15">
        <v>73.290000000000006</v>
      </c>
      <c r="C1146" s="15">
        <v>93.25</v>
      </c>
    </row>
    <row r="1147" spans="1:3">
      <c r="A1147" s="71">
        <v>43778</v>
      </c>
      <c r="B1147" s="15">
        <v>96.28</v>
      </c>
      <c r="C1147" s="15">
        <v>129</v>
      </c>
    </row>
    <row r="1148" spans="1:3">
      <c r="A1148" s="71">
        <v>43785</v>
      </c>
      <c r="B1148" s="15">
        <v>127.35</v>
      </c>
      <c r="C1148" s="15">
        <v>153.75</v>
      </c>
    </row>
    <row r="1149" spans="1:3">
      <c r="A1149" s="71">
        <v>43792</v>
      </c>
      <c r="B1149" s="15">
        <v>150.88</v>
      </c>
      <c r="C1149" s="15">
        <v>165.6</v>
      </c>
    </row>
    <row r="1150" spans="1:3">
      <c r="A1150" s="71">
        <v>43799</v>
      </c>
      <c r="B1150" s="15">
        <v>159.87</v>
      </c>
      <c r="C1150" s="15">
        <v>166</v>
      </c>
    </row>
    <row r="1151" spans="1:3">
      <c r="A1151" s="71">
        <v>43806</v>
      </c>
      <c r="B1151" s="15">
        <v>159.87</v>
      </c>
      <c r="C1151" s="15">
        <v>152</v>
      </c>
    </row>
    <row r="1152" spans="1:3">
      <c r="A1152" s="71">
        <v>43813</v>
      </c>
      <c r="B1152" s="15">
        <v>123</v>
      </c>
      <c r="C1152" s="15">
        <v>127.4</v>
      </c>
    </row>
    <row r="1153" spans="1:3">
      <c r="A1153" s="71">
        <v>43820</v>
      </c>
      <c r="B1153" s="15">
        <v>116.87</v>
      </c>
      <c r="C1153" s="15">
        <v>113.8</v>
      </c>
    </row>
    <row r="1154" spans="1:3">
      <c r="A1154" s="71">
        <v>43827</v>
      </c>
      <c r="B1154" s="15">
        <v>99.87</v>
      </c>
      <c r="C1154" s="15">
        <v>97.67</v>
      </c>
    </row>
    <row r="1155" spans="1:3">
      <c r="A1155" s="71">
        <v>43834</v>
      </c>
      <c r="B1155" s="15">
        <v>91.34</v>
      </c>
      <c r="C1155" s="15">
        <v>88.25</v>
      </c>
    </row>
    <row r="1156" spans="1:3">
      <c r="A1156" s="71">
        <v>43841</v>
      </c>
      <c r="B1156" s="15">
        <v>79.89</v>
      </c>
      <c r="C1156" s="15">
        <v>77.8</v>
      </c>
    </row>
    <row r="1157" spans="1:3">
      <c r="A1157" s="71">
        <v>43848</v>
      </c>
      <c r="B1157" s="15">
        <v>69.34</v>
      </c>
      <c r="C1157" s="15">
        <v>76.400000000000006</v>
      </c>
    </row>
    <row r="1158" spans="1:3">
      <c r="A1158" s="71">
        <v>43855</v>
      </c>
      <c r="B1158" s="15">
        <v>69.34</v>
      </c>
      <c r="C1158" s="15">
        <v>89.5</v>
      </c>
    </row>
    <row r="1159" spans="1:3">
      <c r="A1159" s="71">
        <v>43862</v>
      </c>
      <c r="B1159" s="15">
        <v>85.64</v>
      </c>
      <c r="C1159" s="15">
        <v>112</v>
      </c>
    </row>
    <row r="1160" spans="1:3">
      <c r="A1160" s="71">
        <v>43869</v>
      </c>
      <c r="B1160" s="15">
        <v>112.63</v>
      </c>
      <c r="C1160" s="15">
        <v>122.2</v>
      </c>
    </row>
    <row r="1161" spans="1:3">
      <c r="A1161" s="71">
        <v>43876</v>
      </c>
      <c r="B1161" s="15">
        <v>114.64</v>
      </c>
      <c r="C1161" s="15">
        <v>105.8</v>
      </c>
    </row>
    <row r="1162" spans="1:3">
      <c r="A1162" s="71">
        <v>43883</v>
      </c>
      <c r="B1162" s="15">
        <v>94.64</v>
      </c>
      <c r="C1162" s="15">
        <v>101</v>
      </c>
    </row>
    <row r="1163" spans="1:3">
      <c r="A1163" s="71">
        <v>43890</v>
      </c>
      <c r="B1163" s="15">
        <v>94.64</v>
      </c>
      <c r="C1163" s="15">
        <v>101</v>
      </c>
    </row>
    <row r="1164" spans="1:3">
      <c r="A1164" s="71">
        <v>43897</v>
      </c>
      <c r="B1164" s="15">
        <v>94.64</v>
      </c>
      <c r="C1164" s="15">
        <v>106.2</v>
      </c>
    </row>
    <row r="1165" spans="1:3">
      <c r="A1165" s="71">
        <v>43904</v>
      </c>
      <c r="B1165" s="15">
        <v>101.63</v>
      </c>
      <c r="C1165" s="15">
        <v>147.6</v>
      </c>
    </row>
    <row r="1166" spans="1:3">
      <c r="A1166" s="71">
        <v>43911</v>
      </c>
      <c r="B1166" s="15">
        <v>153.63</v>
      </c>
      <c r="C1166" s="15">
        <v>220</v>
      </c>
    </row>
    <row r="1167" spans="1:3">
      <c r="A1167" s="71">
        <v>43918</v>
      </c>
      <c r="B1167" s="15">
        <v>232.64</v>
      </c>
      <c r="C1167" s="15">
        <v>295.8</v>
      </c>
    </row>
    <row r="1168" spans="1:3">
      <c r="A1168" s="71">
        <v>43925</v>
      </c>
      <c r="B1168" s="15">
        <v>300.63</v>
      </c>
      <c r="C1168" s="15">
        <v>301</v>
      </c>
    </row>
    <row r="1169" spans="1:3">
      <c r="A1169" s="71">
        <v>43932</v>
      </c>
      <c r="B1169" s="15">
        <v>290.64</v>
      </c>
      <c r="C1169" s="15">
        <v>243.8</v>
      </c>
    </row>
    <row r="1170" spans="1:3">
      <c r="A1170" s="71">
        <v>43939</v>
      </c>
      <c r="B1170" s="15">
        <v>218.63</v>
      </c>
      <c r="C1170" s="15">
        <v>177</v>
      </c>
    </row>
    <row r="1171" spans="1:3">
      <c r="A1171" s="71">
        <v>43946</v>
      </c>
      <c r="B1171" s="15">
        <v>150.63999999999999</v>
      </c>
      <c r="C1171" s="15">
        <v>109.4</v>
      </c>
    </row>
    <row r="1172" spans="1:3">
      <c r="A1172" s="71">
        <v>43953</v>
      </c>
      <c r="B1172" s="15">
        <v>98.64</v>
      </c>
      <c r="C1172" s="15">
        <v>105</v>
      </c>
    </row>
    <row r="1173" spans="1:3">
      <c r="A1173" s="71">
        <v>43960</v>
      </c>
      <c r="B1173" s="15">
        <v>98.64</v>
      </c>
      <c r="C1173" s="15">
        <v>103.8</v>
      </c>
    </row>
    <row r="1174" spans="1:3">
      <c r="A1174" s="71">
        <v>43967</v>
      </c>
      <c r="B1174" s="15">
        <v>96.63</v>
      </c>
      <c r="C1174" s="15">
        <v>94</v>
      </c>
    </row>
    <row r="1175" spans="1:3">
      <c r="A1175" s="71">
        <v>43974</v>
      </c>
      <c r="B1175" s="15">
        <v>84.63</v>
      </c>
      <c r="C1175" s="15">
        <v>91</v>
      </c>
    </row>
    <row r="1176" spans="1:3">
      <c r="A1176" s="71">
        <v>43981</v>
      </c>
      <c r="B1176" s="15">
        <v>84.63</v>
      </c>
      <c r="C1176" s="15">
        <v>91</v>
      </c>
    </row>
    <row r="1177" spans="1:3">
      <c r="A1177" s="71">
        <v>43988</v>
      </c>
      <c r="B1177" s="15">
        <v>84.63</v>
      </c>
      <c r="C1177" s="15">
        <v>87.2</v>
      </c>
    </row>
    <row r="1178" spans="1:3">
      <c r="A1178" s="71">
        <v>43995</v>
      </c>
      <c r="B1178" s="15">
        <v>78.64</v>
      </c>
      <c r="C1178" s="15">
        <v>80.8</v>
      </c>
    </row>
    <row r="1179" spans="1:3">
      <c r="A1179" s="71">
        <v>44002</v>
      </c>
      <c r="B1179" s="15">
        <v>72.63</v>
      </c>
      <c r="C1179" s="15">
        <v>79</v>
      </c>
    </row>
    <row r="1180" spans="1:3">
      <c r="A1180" s="71">
        <v>44009</v>
      </c>
      <c r="B1180" s="15">
        <v>72.63</v>
      </c>
      <c r="C1180" s="15">
        <v>82.4</v>
      </c>
    </row>
    <row r="1181" spans="1:3">
      <c r="A1181" s="71">
        <v>44016</v>
      </c>
      <c r="B1181" s="15">
        <v>78.64</v>
      </c>
      <c r="C1181" s="15">
        <v>92.75</v>
      </c>
    </row>
    <row r="1182" spans="1:3">
      <c r="A1182" s="71">
        <v>44023</v>
      </c>
      <c r="B1182" s="15">
        <v>88.64</v>
      </c>
      <c r="C1182" s="15">
        <v>94.8</v>
      </c>
    </row>
    <row r="1183" spans="1:3">
      <c r="A1183" s="71">
        <v>44030</v>
      </c>
      <c r="B1183" s="15">
        <v>88.64</v>
      </c>
      <c r="C1183" s="15">
        <v>87.6</v>
      </c>
    </row>
    <row r="1184" spans="1:3">
      <c r="A1184" s="71">
        <v>44037</v>
      </c>
      <c r="B1184" s="15">
        <v>78.64</v>
      </c>
      <c r="C1184" s="15">
        <v>77.8</v>
      </c>
    </row>
    <row r="1185" spans="1:3">
      <c r="A1185" s="71">
        <v>44044</v>
      </c>
      <c r="B1185" s="15">
        <v>69.64</v>
      </c>
      <c r="C1185" s="15">
        <v>76</v>
      </c>
    </row>
    <row r="1186" spans="1:3">
      <c r="A1186" s="71">
        <v>44051</v>
      </c>
      <c r="B1186" s="15">
        <v>69.64</v>
      </c>
      <c r="C1186" s="15">
        <v>76</v>
      </c>
    </row>
    <row r="1187" spans="1:3">
      <c r="A1187" s="71">
        <v>44058</v>
      </c>
      <c r="B1187" s="15">
        <v>69.64</v>
      </c>
      <c r="C1187" s="15">
        <v>77.400000000000006</v>
      </c>
    </row>
    <row r="1188" spans="1:3">
      <c r="A1188" s="71">
        <v>44065</v>
      </c>
      <c r="B1188" s="15">
        <v>71.63</v>
      </c>
      <c r="C1188" s="15">
        <v>89.4</v>
      </c>
    </row>
    <row r="1189" spans="1:3">
      <c r="A1189" s="71">
        <v>44072</v>
      </c>
      <c r="B1189" s="15">
        <v>86.64</v>
      </c>
      <c r="C1189" s="15">
        <v>95</v>
      </c>
    </row>
    <row r="1190" spans="1:3">
      <c r="A1190" s="71">
        <v>44079</v>
      </c>
      <c r="B1190" s="15">
        <v>88.64</v>
      </c>
      <c r="C1190" s="15">
        <v>95</v>
      </c>
    </row>
    <row r="1191" spans="1:3">
      <c r="A1191" s="71">
        <v>44086</v>
      </c>
      <c r="B1191" s="15">
        <v>88.64</v>
      </c>
      <c r="C1191" s="15">
        <v>95</v>
      </c>
    </row>
    <row r="1192" spans="1:3">
      <c r="A1192" s="71">
        <v>44093</v>
      </c>
      <c r="B1192" s="15">
        <v>88.64</v>
      </c>
      <c r="C1192" s="15">
        <v>95</v>
      </c>
    </row>
    <row r="1193" spans="1:3">
      <c r="A1193" s="71">
        <v>44100</v>
      </c>
      <c r="B1193" s="15">
        <v>88.64</v>
      </c>
      <c r="C1193" s="15">
        <v>97.6</v>
      </c>
    </row>
    <row r="1194" spans="1:3">
      <c r="A1194" s="71">
        <v>44107</v>
      </c>
      <c r="B1194" s="15">
        <v>93.63</v>
      </c>
      <c r="C1194" s="15">
        <v>108.8</v>
      </c>
    </row>
    <row r="1195" spans="1:3">
      <c r="A1195" s="71">
        <v>44114</v>
      </c>
      <c r="B1195" s="15">
        <v>105.64</v>
      </c>
      <c r="C1195" s="15">
        <v>117.6</v>
      </c>
    </row>
    <row r="1196" spans="1:3">
      <c r="A1196" s="71">
        <v>44121</v>
      </c>
      <c r="B1196" s="15">
        <v>112.63</v>
      </c>
      <c r="C1196" s="15">
        <v>119</v>
      </c>
    </row>
    <row r="1197" spans="1:3">
      <c r="A1197" s="71">
        <v>44128</v>
      </c>
      <c r="B1197" s="15">
        <v>112.63</v>
      </c>
      <c r="C1197" s="15">
        <v>118.2</v>
      </c>
    </row>
    <row r="1198" spans="1:3">
      <c r="A1198" s="71">
        <v>44135</v>
      </c>
      <c r="B1198" s="15">
        <v>110.88</v>
      </c>
      <c r="C1198" s="15">
        <v>116.2</v>
      </c>
    </row>
    <row r="1199" spans="1:3">
      <c r="A1199" s="71">
        <v>44142</v>
      </c>
      <c r="B1199" s="15">
        <v>109.87</v>
      </c>
      <c r="C1199" s="15">
        <v>116</v>
      </c>
    </row>
    <row r="1200" spans="1:3">
      <c r="A1200" s="71">
        <v>44149</v>
      </c>
      <c r="B1200" s="15">
        <v>109.87</v>
      </c>
      <c r="C1200" s="15">
        <v>116</v>
      </c>
    </row>
    <row r="1201" spans="1:3">
      <c r="A1201" s="71">
        <v>44156</v>
      </c>
      <c r="B1201" s="15">
        <v>109.87</v>
      </c>
      <c r="C1201" s="15">
        <v>116</v>
      </c>
    </row>
    <row r="1202" spans="1:3">
      <c r="A1202" s="71">
        <v>44163</v>
      </c>
      <c r="B1202" s="15">
        <v>109.87</v>
      </c>
      <c r="C1202" s="15">
        <v>110.5</v>
      </c>
    </row>
    <row r="1203" spans="1:3">
      <c r="A1203" s="71">
        <v>44170</v>
      </c>
      <c r="B1203" s="15">
        <v>101.86</v>
      </c>
      <c r="C1203" s="15">
        <v>100</v>
      </c>
    </row>
    <row r="1204" spans="1:3">
      <c r="A1204" s="71">
        <v>44177</v>
      </c>
      <c r="B1204" s="15">
        <v>90.86</v>
      </c>
      <c r="C1204" s="15">
        <v>88.2</v>
      </c>
    </row>
    <row r="1205" spans="1:3">
      <c r="A1205" s="71">
        <v>44184</v>
      </c>
      <c r="B1205" s="15">
        <v>79.88</v>
      </c>
      <c r="C1205" s="15">
        <v>85</v>
      </c>
    </row>
    <row r="1206" spans="1:3">
      <c r="A1206" s="71">
        <v>44191</v>
      </c>
      <c r="B1206" s="15">
        <v>79.88</v>
      </c>
      <c r="C1206" s="15">
        <v>87</v>
      </c>
    </row>
    <row r="1207" spans="1:3">
      <c r="A1207" s="71">
        <v>44198</v>
      </c>
      <c r="B1207" s="15">
        <v>84.34</v>
      </c>
      <c r="C1207" s="15">
        <v>92.75</v>
      </c>
    </row>
    <row r="1208" spans="1:3">
      <c r="A1208" s="71">
        <v>44205</v>
      </c>
      <c r="B1208" s="15">
        <v>86.11</v>
      </c>
      <c r="C1208" s="15">
        <v>93</v>
      </c>
    </row>
    <row r="1209" spans="1:3">
      <c r="A1209" s="71">
        <v>44212</v>
      </c>
      <c r="B1209" s="15">
        <v>86.11</v>
      </c>
      <c r="C1209" s="15">
        <v>96</v>
      </c>
    </row>
    <row r="1210" spans="1:3">
      <c r="A1210" s="71">
        <v>44219</v>
      </c>
      <c r="B1210" s="15">
        <v>91.09</v>
      </c>
      <c r="C1210" s="15">
        <v>116.25</v>
      </c>
    </row>
    <row r="1211" spans="1:3">
      <c r="A1211" s="71">
        <v>44226</v>
      </c>
      <c r="B1211" s="15">
        <v>112.1</v>
      </c>
      <c r="C1211" s="15">
        <v>135</v>
      </c>
    </row>
    <row r="1212" spans="1:3">
      <c r="A1212" s="71">
        <v>44233</v>
      </c>
      <c r="B1212" s="15">
        <v>133.63999999999999</v>
      </c>
      <c r="C1212" s="15">
        <v>140</v>
      </c>
    </row>
    <row r="1213" spans="1:3">
      <c r="A1213" s="71">
        <v>44240</v>
      </c>
      <c r="B1213" s="15">
        <v>134.63999999999999</v>
      </c>
      <c r="C1213" s="15">
        <v>132</v>
      </c>
    </row>
    <row r="1214" spans="1:3">
      <c r="A1214" s="71">
        <v>44247</v>
      </c>
      <c r="B1214" s="15">
        <v>122.1</v>
      </c>
      <c r="C1214" s="15">
        <v>127</v>
      </c>
    </row>
    <row r="1215" spans="1:3">
      <c r="A1215" s="71">
        <v>44254</v>
      </c>
      <c r="B1215" s="15">
        <v>120.09</v>
      </c>
      <c r="C1215" s="15">
        <v>127</v>
      </c>
    </row>
    <row r="1216" spans="1:3">
      <c r="A1216" s="71">
        <v>44261</v>
      </c>
      <c r="B1216" s="15">
        <v>120.09</v>
      </c>
      <c r="C1216" s="15">
        <v>134.80000000000001</v>
      </c>
    </row>
    <row r="1217" spans="1:3">
      <c r="A1217" s="71">
        <v>44268</v>
      </c>
      <c r="B1217" s="15">
        <v>133.15</v>
      </c>
      <c r="C1217" s="15">
        <v>149</v>
      </c>
    </row>
    <row r="1218" spans="1:3">
      <c r="A1218" s="71">
        <v>44275</v>
      </c>
      <c r="B1218" s="15">
        <v>144.13999999999999</v>
      </c>
      <c r="C1218" s="15">
        <v>150</v>
      </c>
    </row>
    <row r="1219" spans="1:3">
      <c r="A1219" s="71">
        <v>44282</v>
      </c>
      <c r="B1219" s="15">
        <v>144.13999999999999</v>
      </c>
      <c r="C1219" s="15">
        <v>143</v>
      </c>
    </row>
    <row r="1220" spans="1:3">
      <c r="A1220" s="71">
        <v>44289</v>
      </c>
      <c r="B1220" s="15">
        <v>133.15</v>
      </c>
      <c r="C1220" s="15">
        <v>123</v>
      </c>
    </row>
    <row r="1221" spans="1:3">
      <c r="A1221" s="71">
        <v>44296</v>
      </c>
      <c r="B1221" s="15">
        <v>110.87</v>
      </c>
      <c r="C1221" s="15">
        <v>106.2</v>
      </c>
    </row>
    <row r="1222" spans="1:3">
      <c r="A1222" s="71">
        <v>44303</v>
      </c>
      <c r="B1222" s="15">
        <v>98.85</v>
      </c>
      <c r="C1222" s="15">
        <v>102</v>
      </c>
    </row>
    <row r="1223" spans="1:3">
      <c r="A1223" s="71">
        <v>44310</v>
      </c>
      <c r="B1223" s="15">
        <v>95.85</v>
      </c>
      <c r="C1223" s="15">
        <v>101.2</v>
      </c>
    </row>
    <row r="1224" spans="1:3">
      <c r="A1224" s="71">
        <v>44317</v>
      </c>
      <c r="B1224" s="15">
        <v>93.85</v>
      </c>
      <c r="C1224" s="15">
        <v>95</v>
      </c>
    </row>
    <row r="1225" spans="1:3">
      <c r="A1225" s="71">
        <v>44324</v>
      </c>
      <c r="B1225" s="15">
        <v>85.57</v>
      </c>
      <c r="C1225" s="15">
        <v>91.2</v>
      </c>
    </row>
    <row r="1226" spans="1:3">
      <c r="A1226" s="71">
        <v>44331</v>
      </c>
      <c r="B1226" s="15">
        <v>85.57</v>
      </c>
      <c r="C1226" s="15">
        <v>91</v>
      </c>
    </row>
    <row r="1227" spans="1:3">
      <c r="A1227" s="71">
        <v>44338</v>
      </c>
      <c r="B1227" s="15">
        <v>84.57</v>
      </c>
      <c r="C1227" s="15">
        <v>91</v>
      </c>
    </row>
    <row r="1228" spans="1:3">
      <c r="A1228" s="71">
        <v>44345</v>
      </c>
      <c r="B1228" s="15">
        <v>84.57</v>
      </c>
      <c r="C1228" s="15">
        <v>91</v>
      </c>
    </row>
    <row r="1229" spans="1:3">
      <c r="A1229" s="71">
        <v>44352</v>
      </c>
      <c r="B1229" s="15">
        <v>84.57</v>
      </c>
      <c r="C1229" s="15">
        <v>91</v>
      </c>
    </row>
    <row r="1230" spans="1:3">
      <c r="A1230" s="71">
        <v>44359</v>
      </c>
      <c r="B1230" s="15">
        <v>84.57</v>
      </c>
      <c r="C1230" s="15">
        <v>94</v>
      </c>
    </row>
    <row r="1231" spans="1:3">
      <c r="A1231" s="71">
        <v>44366</v>
      </c>
      <c r="B1231" s="15">
        <v>81.819999999999993</v>
      </c>
      <c r="C1231" s="15">
        <v>88</v>
      </c>
    </row>
    <row r="1232" spans="1:3">
      <c r="A1232" s="71">
        <v>44373</v>
      </c>
      <c r="B1232" s="15">
        <v>81.819999999999993</v>
      </c>
      <c r="C1232" s="15">
        <v>93.2</v>
      </c>
    </row>
    <row r="1233" spans="1:3">
      <c r="A1233" s="71">
        <v>44380</v>
      </c>
      <c r="B1233" s="15">
        <v>81.819999999999993</v>
      </c>
      <c r="C1233" s="15">
        <v>93.2</v>
      </c>
    </row>
    <row r="1234" spans="1:3">
      <c r="A1234" s="71">
        <v>44387</v>
      </c>
      <c r="B1234" s="15">
        <v>89.81</v>
      </c>
      <c r="C1234" s="15">
        <v>104</v>
      </c>
    </row>
    <row r="1235" spans="1:3">
      <c r="A1235" s="71">
        <v>44394</v>
      </c>
      <c r="B1235" s="15">
        <v>99.34</v>
      </c>
      <c r="C1235" s="15">
        <v>108</v>
      </c>
    </row>
    <row r="1236" spans="1:3">
      <c r="A1236" s="71">
        <v>44401</v>
      </c>
      <c r="B1236" s="15">
        <v>102.34</v>
      </c>
      <c r="C1236" s="15">
        <v>108</v>
      </c>
    </row>
    <row r="1237" spans="1:3">
      <c r="A1237" s="71">
        <v>44408</v>
      </c>
      <c r="B1237" s="15">
        <v>102.34</v>
      </c>
      <c r="C1237" s="15">
        <v>106.4</v>
      </c>
    </row>
    <row r="1238" spans="1:3">
      <c r="A1238" s="71">
        <v>44415</v>
      </c>
      <c r="B1238" s="15">
        <v>99.34</v>
      </c>
      <c r="C1238" s="15">
        <v>105</v>
      </c>
    </row>
    <row r="1239" spans="1:3">
      <c r="A1239" s="71">
        <v>44422</v>
      </c>
      <c r="B1239" s="15">
        <v>99.34</v>
      </c>
      <c r="C1239" s="15">
        <v>112.6</v>
      </c>
    </row>
    <row r="1240" spans="1:3">
      <c r="A1240" s="71">
        <v>44429</v>
      </c>
      <c r="B1240" s="15">
        <v>112.39</v>
      </c>
      <c r="C1240" s="15">
        <v>135.4</v>
      </c>
    </row>
    <row r="1241" spans="1:3">
      <c r="A1241" s="71">
        <v>44436</v>
      </c>
      <c r="B1241" s="15">
        <v>138.96</v>
      </c>
      <c r="C1241" s="15">
        <v>143</v>
      </c>
    </row>
    <row r="1242" spans="1:3">
      <c r="A1242" s="71">
        <v>44443</v>
      </c>
      <c r="B1242" s="15">
        <v>140.97</v>
      </c>
      <c r="C1242" s="15">
        <v>143</v>
      </c>
    </row>
    <row r="1243" spans="1:3">
      <c r="A1243" s="71">
        <v>44450</v>
      </c>
      <c r="B1243" s="15">
        <v>140.97</v>
      </c>
      <c r="C1243" s="15">
        <v>140</v>
      </c>
    </row>
    <row r="1244" spans="1:3">
      <c r="A1244" s="71">
        <v>44457</v>
      </c>
      <c r="B1244" s="15">
        <v>136.96</v>
      </c>
      <c r="C1244" s="15">
        <v>126.6</v>
      </c>
    </row>
    <row r="1245" spans="1:3">
      <c r="A1245" s="71">
        <v>44464</v>
      </c>
      <c r="B1245" s="15">
        <v>119.2</v>
      </c>
      <c r="C1245" s="15">
        <v>120</v>
      </c>
    </row>
    <row r="1246" spans="1:3">
      <c r="A1246" s="71">
        <v>44471</v>
      </c>
      <c r="B1246" s="15">
        <v>116.96</v>
      </c>
      <c r="C1246" s="15">
        <v>119.6</v>
      </c>
    </row>
    <row r="1247" spans="1:3">
      <c r="A1247" s="71">
        <v>44478</v>
      </c>
      <c r="B1247" s="15">
        <v>116.96</v>
      </c>
      <c r="C1247" s="15">
        <v>113.2</v>
      </c>
    </row>
    <row r="1248" spans="1:3">
      <c r="A1248" s="71">
        <v>44485</v>
      </c>
      <c r="B1248" s="15">
        <v>107.96</v>
      </c>
      <c r="C1248" s="15">
        <v>106.75</v>
      </c>
    </row>
    <row r="1249" spans="1:3">
      <c r="A1249" s="71">
        <v>44492</v>
      </c>
      <c r="B1249" s="15">
        <v>101.96</v>
      </c>
      <c r="C1249" s="15">
        <v>101.8</v>
      </c>
    </row>
    <row r="1250" spans="1:3">
      <c r="A1250" s="71">
        <v>44499</v>
      </c>
      <c r="B1250" s="15">
        <v>96.42</v>
      </c>
      <c r="C1250" s="15">
        <v>100</v>
      </c>
    </row>
    <row r="1251" spans="1:3">
      <c r="A1251" s="71">
        <v>44506</v>
      </c>
      <c r="B1251" s="15">
        <v>96.42</v>
      </c>
      <c r="C1251" s="15">
        <v>100.2</v>
      </c>
    </row>
    <row r="1252" spans="1:3">
      <c r="A1252" s="71">
        <v>44513</v>
      </c>
      <c r="B1252" s="15">
        <v>98.96</v>
      </c>
      <c r="C1252" s="15">
        <v>107</v>
      </c>
    </row>
    <row r="1253" spans="1:3">
      <c r="A1253" s="71">
        <v>44520</v>
      </c>
      <c r="B1253" s="15">
        <v>107.44</v>
      </c>
      <c r="C1253" s="15">
        <v>138.6</v>
      </c>
    </row>
    <row r="1254" spans="1:3">
      <c r="A1254" s="71">
        <v>44527</v>
      </c>
      <c r="B1254" s="15">
        <v>142.43</v>
      </c>
      <c r="C1254" s="15">
        <v>149</v>
      </c>
    </row>
    <row r="1255" spans="1:3">
      <c r="A1255" s="71">
        <v>44534</v>
      </c>
      <c r="B1255" s="15">
        <v>145.43</v>
      </c>
      <c r="C1255" s="15">
        <v>149</v>
      </c>
    </row>
    <row r="1256" spans="1:3">
      <c r="A1256" s="71">
        <v>44541</v>
      </c>
      <c r="B1256" s="15">
        <v>145.43</v>
      </c>
      <c r="C1256" s="15">
        <v>156.80000000000001</v>
      </c>
    </row>
    <row r="1257" spans="1:3">
      <c r="A1257" s="71">
        <v>44548</v>
      </c>
      <c r="B1257" s="15">
        <v>156.41999999999999</v>
      </c>
      <c r="C1257" s="15">
        <v>169.2</v>
      </c>
    </row>
    <row r="1258" spans="1:3">
      <c r="A1258" s="71">
        <v>44555</v>
      </c>
      <c r="B1258" s="15">
        <v>168.43</v>
      </c>
      <c r="C1258" s="15">
        <v>173</v>
      </c>
    </row>
    <row r="1259" spans="1:3">
      <c r="A1259" s="71">
        <v>44562</v>
      </c>
      <c r="B1259" s="15">
        <v>169.44</v>
      </c>
      <c r="C1259" s="15">
        <v>167</v>
      </c>
    </row>
    <row r="1260" spans="1:3">
      <c r="A1260" s="71">
        <v>44569</v>
      </c>
      <c r="B1260" s="15">
        <v>157.44</v>
      </c>
      <c r="C1260" s="15">
        <v>146.19999999999999</v>
      </c>
    </row>
    <row r="1261" spans="1:3">
      <c r="A1261" s="71">
        <v>44576</v>
      </c>
      <c r="B1261" s="15">
        <v>137.43</v>
      </c>
      <c r="C1261" s="15">
        <v>127.2</v>
      </c>
    </row>
    <row r="1262" spans="1:3">
      <c r="A1262" s="71">
        <v>44583</v>
      </c>
      <c r="B1262" s="15">
        <v>120.43</v>
      </c>
      <c r="C1262" s="15">
        <v>131.5</v>
      </c>
    </row>
    <row r="1263" spans="1:3">
      <c r="A1263" s="71">
        <v>44590</v>
      </c>
      <c r="B1263" s="15">
        <v>130.72999999999999</v>
      </c>
      <c r="C1263" s="15">
        <v>163.4</v>
      </c>
    </row>
    <row r="1264" spans="1:3">
      <c r="A1264" s="71">
        <v>44597</v>
      </c>
      <c r="B1264" s="15">
        <v>169.74</v>
      </c>
      <c r="C1264" s="15">
        <v>188.75</v>
      </c>
    </row>
    <row r="1265" spans="1:3">
      <c r="A1265" s="71">
        <v>44604</v>
      </c>
      <c r="B1265" s="15">
        <v>185.72</v>
      </c>
      <c r="C1265" s="15">
        <v>186.2</v>
      </c>
    </row>
    <row r="1266" spans="1:3">
      <c r="A1266" s="71">
        <v>44611</v>
      </c>
      <c r="B1266" s="15">
        <v>180.72</v>
      </c>
      <c r="C1266" s="15">
        <v>171.6</v>
      </c>
    </row>
    <row r="1267" spans="1:3">
      <c r="A1267" s="71">
        <v>44618</v>
      </c>
      <c r="B1267" s="15">
        <v>163.74</v>
      </c>
      <c r="C1267" s="15">
        <v>151.25</v>
      </c>
    </row>
    <row r="1268" spans="1:3">
      <c r="A1268" s="71">
        <v>44625</v>
      </c>
      <c r="B1268" s="15">
        <v>146.72999999999999</v>
      </c>
      <c r="C1268" s="15">
        <v>146.19999999999999</v>
      </c>
    </row>
    <row r="1269" spans="1:3">
      <c r="A1269" s="71">
        <v>44632</v>
      </c>
      <c r="B1269" s="15">
        <v>138.72999999999999</v>
      </c>
      <c r="C1269" s="15">
        <v>142</v>
      </c>
    </row>
    <row r="1270" spans="1:3">
      <c r="A1270" s="71">
        <v>44639</v>
      </c>
      <c r="B1270" s="15">
        <v>138.72999999999999</v>
      </c>
      <c r="C1270" s="15">
        <v>160</v>
      </c>
    </row>
    <row r="1271" spans="1:3">
      <c r="A1271" s="71">
        <v>44646</v>
      </c>
      <c r="B1271" s="15">
        <v>163.74</v>
      </c>
      <c r="C1271" s="15">
        <v>240.8</v>
      </c>
    </row>
    <row r="1272" spans="1:3">
      <c r="A1272" s="71">
        <v>44653</v>
      </c>
      <c r="B1272" s="15">
        <v>256.72000000000003</v>
      </c>
      <c r="C1272" s="15">
        <v>293.8</v>
      </c>
    </row>
    <row r="1273" spans="1:3">
      <c r="A1273" s="71">
        <v>44660</v>
      </c>
      <c r="B1273" s="15">
        <v>294.73</v>
      </c>
      <c r="C1273" s="15">
        <v>297.39999999999998</v>
      </c>
    </row>
    <row r="1274" spans="1:3">
      <c r="A1274" s="71">
        <v>44667</v>
      </c>
      <c r="B1274" s="15">
        <v>294.73</v>
      </c>
      <c r="C1274" s="15">
        <v>268</v>
      </c>
    </row>
    <row r="1275" spans="1:3">
      <c r="A1275" s="71">
        <v>44674</v>
      </c>
      <c r="B1275" s="15">
        <v>247.72</v>
      </c>
      <c r="C1275" s="15">
        <v>252</v>
      </c>
    </row>
    <row r="1276" spans="1:3">
      <c r="A1276" s="71">
        <v>44681</v>
      </c>
      <c r="B1276" s="15">
        <v>247.72</v>
      </c>
      <c r="C1276" s="15">
        <v>266.60000000000002</v>
      </c>
    </row>
    <row r="1277" spans="1:3">
      <c r="A1277" s="71">
        <v>44688</v>
      </c>
      <c r="B1277" s="15">
        <v>282</v>
      </c>
      <c r="C1277" s="15">
        <v>280</v>
      </c>
    </row>
    <row r="1278" spans="1:3">
      <c r="A1278" s="71">
        <v>44695</v>
      </c>
      <c r="B1278" s="15">
        <v>277.95999999999998</v>
      </c>
      <c r="C1278" s="15">
        <v>263.39999999999998</v>
      </c>
    </row>
    <row r="1279" spans="1:3">
      <c r="A1279" s="71">
        <v>44702</v>
      </c>
      <c r="B1279" s="15">
        <v>248.19</v>
      </c>
      <c r="C1279" s="15">
        <v>224</v>
      </c>
    </row>
    <row r="1280" spans="1:3">
      <c r="A1280" s="71">
        <v>44709</v>
      </c>
      <c r="B1280" s="15">
        <v>213.43</v>
      </c>
      <c r="C1280" s="15">
        <v>217</v>
      </c>
    </row>
    <row r="1281" spans="1:3">
      <c r="A1281" s="71">
        <v>44716</v>
      </c>
      <c r="B1281" s="15">
        <v>209.38</v>
      </c>
      <c r="C1281" s="15">
        <v>213.75</v>
      </c>
    </row>
    <row r="1282" spans="1:3">
      <c r="A1282" s="71">
        <v>44723</v>
      </c>
      <c r="B1282" s="15">
        <v>205.38</v>
      </c>
      <c r="C1282" s="15">
        <v>206.8</v>
      </c>
    </row>
    <row r="1283" spans="1:3">
      <c r="A1283" s="71">
        <v>44730</v>
      </c>
      <c r="B1283" s="15">
        <v>198.37</v>
      </c>
      <c r="C1283" s="15">
        <v>217.4</v>
      </c>
    </row>
    <row r="1284" spans="1:3">
      <c r="A1284" s="71">
        <v>44737</v>
      </c>
      <c r="B1284" s="15">
        <v>214.37</v>
      </c>
      <c r="C1284" s="15">
        <v>260.25</v>
      </c>
    </row>
    <row r="1285" spans="1:3">
      <c r="A1285" s="71">
        <v>44744</v>
      </c>
      <c r="B1285" s="15">
        <v>261.55</v>
      </c>
      <c r="C1285" s="15">
        <v>301</v>
      </c>
    </row>
    <row r="1286" spans="1:3">
      <c r="A1286" s="71">
        <v>44751</v>
      </c>
      <c r="B1286" s="15">
        <v>300.75</v>
      </c>
      <c r="C1286" s="15">
        <v>317.75</v>
      </c>
    </row>
    <row r="1287" spans="1:3">
      <c r="A1287" s="71">
        <v>44758</v>
      </c>
      <c r="B1287" s="15">
        <v>312.14</v>
      </c>
      <c r="C1287" s="15">
        <v>330.2</v>
      </c>
    </row>
    <row r="1288" spans="1:3">
      <c r="A1288" s="71">
        <v>44765</v>
      </c>
      <c r="B1288" s="15">
        <v>326.14</v>
      </c>
      <c r="C1288" s="15">
        <v>339.2</v>
      </c>
    </row>
    <row r="1289" spans="1:3">
      <c r="A1289" s="71">
        <v>44772</v>
      </c>
      <c r="B1289" s="15">
        <v>334.15</v>
      </c>
      <c r="C1289" s="15">
        <v>334.6</v>
      </c>
    </row>
    <row r="1290" spans="1:3">
      <c r="A1290" s="71">
        <v>44779</v>
      </c>
      <c r="B1290" s="15">
        <v>324.14</v>
      </c>
      <c r="C1290" s="15">
        <v>282</v>
      </c>
    </row>
    <row r="1291" spans="1:3">
      <c r="A1291" s="71">
        <v>44786</v>
      </c>
      <c r="B1291" s="15">
        <v>259.14999999999998</v>
      </c>
      <c r="C1291" s="15">
        <v>228.8</v>
      </c>
    </row>
    <row r="1292" spans="1:3">
      <c r="A1292" s="71">
        <v>44793</v>
      </c>
      <c r="B1292" s="15">
        <v>212.14</v>
      </c>
      <c r="C1292" s="15">
        <v>217</v>
      </c>
    </row>
    <row r="1293" spans="1:3">
      <c r="A1293" s="71">
        <v>44800</v>
      </c>
      <c r="B1293" s="15">
        <v>210.14</v>
      </c>
      <c r="C1293" s="15">
        <v>222.4</v>
      </c>
    </row>
    <row r="1294" spans="1:3">
      <c r="A1294" s="71">
        <v>44807</v>
      </c>
      <c r="B1294" s="15">
        <v>217.14</v>
      </c>
      <c r="C1294" s="15">
        <v>225</v>
      </c>
    </row>
    <row r="1295" spans="1:3">
      <c r="A1295" s="71">
        <v>44814</v>
      </c>
      <c r="B1295" s="15">
        <v>218.14</v>
      </c>
      <c r="C1295" s="15">
        <v>237.75</v>
      </c>
    </row>
    <row r="1296" spans="1:3">
      <c r="A1296" s="71">
        <v>44821</v>
      </c>
      <c r="B1296" s="15">
        <v>234.1</v>
      </c>
      <c r="C1296" s="15">
        <v>289</v>
      </c>
    </row>
    <row r="1297" spans="1:3">
      <c r="A1297" s="71">
        <v>44828</v>
      </c>
      <c r="B1297" s="15">
        <v>315.41000000000003</v>
      </c>
      <c r="C1297" s="15">
        <v>363.4</v>
      </c>
    </row>
    <row r="1298" spans="1:3">
      <c r="A1298" s="71">
        <v>44835</v>
      </c>
      <c r="B1298" s="15">
        <v>371.27</v>
      </c>
      <c r="C1298" s="15">
        <v>414.4</v>
      </c>
    </row>
    <row r="1299" spans="1:3">
      <c r="A1299" s="71">
        <v>44842</v>
      </c>
      <c r="B1299" s="15">
        <v>412.27</v>
      </c>
      <c r="C1299" s="15">
        <v>387</v>
      </c>
    </row>
    <row r="1300" spans="1:3">
      <c r="A1300" s="71">
        <v>44849</v>
      </c>
      <c r="B1300" s="15">
        <v>361.11</v>
      </c>
      <c r="C1300" s="15">
        <v>304.25</v>
      </c>
    </row>
    <row r="1301" spans="1:3">
      <c r="A1301" s="71">
        <v>44856</v>
      </c>
      <c r="B1301" s="15">
        <v>290.27</v>
      </c>
      <c r="C1301" s="15">
        <v>302.39999999999998</v>
      </c>
    </row>
    <row r="1302" spans="1:3">
      <c r="A1302" s="71">
        <v>44863</v>
      </c>
      <c r="B1302" s="15">
        <v>299.27</v>
      </c>
      <c r="C1302" s="15">
        <v>335.4</v>
      </c>
    </row>
    <row r="1303" spans="1:3">
      <c r="A1303" s="71">
        <v>44870</v>
      </c>
      <c r="B1303" s="15">
        <v>335.97</v>
      </c>
      <c r="C1303" s="15">
        <v>361</v>
      </c>
    </row>
    <row r="1304" spans="1:3">
      <c r="A1304" s="71">
        <v>44877</v>
      </c>
      <c r="B1304" s="15">
        <v>360.67</v>
      </c>
      <c r="C1304" s="15">
        <v>377.4</v>
      </c>
    </row>
    <row r="1305" spans="1:3">
      <c r="A1305" s="71">
        <v>44884</v>
      </c>
      <c r="B1305" s="15">
        <v>380.33</v>
      </c>
      <c r="C1305" s="15">
        <v>402</v>
      </c>
    </row>
    <row r="1306" spans="1:3">
      <c r="A1306" s="71">
        <v>44891</v>
      </c>
      <c r="B1306" s="15">
        <v>406.48</v>
      </c>
      <c r="C1306" s="15">
        <v>424</v>
      </c>
    </row>
    <row r="1307" spans="1:3">
      <c r="A1307" s="71">
        <v>44898</v>
      </c>
      <c r="B1307" s="15">
        <v>425.33</v>
      </c>
      <c r="C1307" s="15">
        <v>436.6</v>
      </c>
    </row>
    <row r="1308" spans="1:3">
      <c r="A1308" s="71">
        <v>44905</v>
      </c>
      <c r="B1308" s="15">
        <v>439.26</v>
      </c>
      <c r="C1308" s="15">
        <v>466.4</v>
      </c>
    </row>
    <row r="1309" spans="1:3">
      <c r="A1309" s="71">
        <v>44912</v>
      </c>
      <c r="B1309" s="15">
        <v>474.34</v>
      </c>
      <c r="C1309" s="15">
        <v>508.6</v>
      </c>
    </row>
    <row r="1310" spans="1:3">
      <c r="A1310" s="71">
        <v>44919</v>
      </c>
      <c r="B1310" s="15">
        <v>515.33000000000004</v>
      </c>
      <c r="C1310" s="15">
        <v>536.79999999999995</v>
      </c>
    </row>
    <row r="1311" spans="1:3">
      <c r="A1311" s="71">
        <v>44926</v>
      </c>
      <c r="B1311" s="15">
        <v>538.33000000000004</v>
      </c>
      <c r="C1311" s="15">
        <v>529.75</v>
      </c>
    </row>
    <row r="1312" spans="1:3">
      <c r="A1312" s="71">
        <v>44933</v>
      </c>
      <c r="B1312" s="15">
        <v>525.33000000000004</v>
      </c>
      <c r="C1312" s="15">
        <v>482</v>
      </c>
    </row>
    <row r="1313" spans="1:3">
      <c r="A1313" s="71">
        <v>44940</v>
      </c>
      <c r="B1313" s="15">
        <v>470.34</v>
      </c>
      <c r="C1313" s="15">
        <v>412.4</v>
      </c>
    </row>
    <row r="1314" spans="1:3">
      <c r="A1314" s="71">
        <v>44947</v>
      </c>
      <c r="B1314" s="15">
        <v>395.32</v>
      </c>
      <c r="C1314" s="15">
        <v>349.8</v>
      </c>
    </row>
    <row r="1315" spans="1:3">
      <c r="A1315" s="71">
        <v>44954</v>
      </c>
      <c r="B1315" s="15">
        <v>337.34</v>
      </c>
      <c r="C1315" s="15">
        <v>319.60000000000002</v>
      </c>
    </row>
    <row r="1316" spans="1:3">
      <c r="A1316" s="71">
        <v>44961</v>
      </c>
      <c r="B1316" s="15">
        <v>313.32</v>
      </c>
      <c r="C1316" s="15">
        <v>285</v>
      </c>
    </row>
    <row r="1317" spans="1:3">
      <c r="A1317" s="71">
        <v>44968</v>
      </c>
      <c r="B1317" s="15">
        <v>273.33999999999997</v>
      </c>
      <c r="C1317" s="15">
        <v>238.6</v>
      </c>
    </row>
    <row r="1318" spans="1:3">
      <c r="A1318" s="71">
        <v>44975</v>
      </c>
      <c r="B1318" s="15">
        <v>227.34</v>
      </c>
      <c r="C1318" s="15">
        <v>233.6</v>
      </c>
    </row>
    <row r="1319" spans="1:3">
      <c r="A1319" s="71">
        <v>44982</v>
      </c>
      <c r="B1319" s="15">
        <v>234.33</v>
      </c>
      <c r="C1319" s="15">
        <v>255</v>
      </c>
    </row>
    <row r="1320" spans="1:3">
      <c r="A1320" s="71">
        <v>44989</v>
      </c>
      <c r="B1320" s="15">
        <v>254.26</v>
      </c>
      <c r="C1320" s="15">
        <v>272</v>
      </c>
    </row>
    <row r="1321" spans="1:3">
      <c r="A1321" s="71">
        <v>44996</v>
      </c>
      <c r="B1321" s="15">
        <v>272.56</v>
      </c>
      <c r="C1321" s="15">
        <v>296.39999999999998</v>
      </c>
    </row>
    <row r="1322" spans="1:3">
      <c r="A1322" s="71">
        <v>45003</v>
      </c>
      <c r="B1322" s="15">
        <v>300.77</v>
      </c>
      <c r="C1322" s="15">
        <v>333.2</v>
      </c>
    </row>
    <row r="1323" spans="1:3">
      <c r="A1323" s="71">
        <v>45010</v>
      </c>
      <c r="B1323" s="15">
        <v>338.07</v>
      </c>
      <c r="C1323" s="15">
        <v>348.4</v>
      </c>
    </row>
    <row r="1324" spans="1:3">
      <c r="A1324" s="71">
        <v>45017</v>
      </c>
      <c r="B1324" s="15">
        <v>347.32</v>
      </c>
      <c r="C1324" s="15">
        <v>326.39999999999998</v>
      </c>
    </row>
    <row r="1325" spans="1:3">
      <c r="A1325" s="71">
        <v>45024</v>
      </c>
      <c r="B1325" s="15">
        <v>313.02</v>
      </c>
      <c r="C1325" s="15">
        <v>257.60000000000002</v>
      </c>
    </row>
    <row r="1326" spans="1:3">
      <c r="A1326" s="71">
        <v>45031</v>
      </c>
      <c r="B1326" s="15">
        <v>229.18</v>
      </c>
      <c r="C1326" s="15">
        <v>196.2</v>
      </c>
    </row>
    <row r="1327" spans="1:3">
      <c r="A1327" s="71">
        <v>45038</v>
      </c>
      <c r="B1327" s="15">
        <v>173.26</v>
      </c>
      <c r="C1327" s="15">
        <v>164.2</v>
      </c>
    </row>
    <row r="1328" spans="1:3">
      <c r="A1328" s="71">
        <v>45045</v>
      </c>
      <c r="B1328" s="15">
        <v>149.88</v>
      </c>
      <c r="C1328" s="15">
        <v>117</v>
      </c>
    </row>
    <row r="1329" spans="1:3">
      <c r="A1329" s="71">
        <v>45052</v>
      </c>
      <c r="B1329" s="15">
        <v>102.18</v>
      </c>
      <c r="C1329" s="15">
        <v>89.4</v>
      </c>
    </row>
    <row r="1330" spans="1:3">
      <c r="A1330" s="71">
        <v>45059</v>
      </c>
      <c r="B1330" s="15">
        <v>84.18</v>
      </c>
      <c r="C1330" s="15">
        <v>89</v>
      </c>
    </row>
    <row r="1331" spans="1:3">
      <c r="A1331" s="71">
        <v>45066</v>
      </c>
      <c r="B1331" s="15">
        <v>84.18</v>
      </c>
      <c r="C1331" s="15">
        <v>96.6</v>
      </c>
    </row>
    <row r="1332" spans="1:3">
      <c r="A1332" s="71">
        <v>45073</v>
      </c>
      <c r="B1332" s="15">
        <v>95.17</v>
      </c>
      <c r="C1332" s="15">
        <v>119.2</v>
      </c>
    </row>
    <row r="1333" spans="1:3">
      <c r="A1333" s="71">
        <v>45080</v>
      </c>
      <c r="B1333" s="15">
        <v>118.17</v>
      </c>
      <c r="C1333" s="15">
        <v>123</v>
      </c>
    </row>
    <row r="1334" spans="1:3">
      <c r="A1334" s="71">
        <v>45087</v>
      </c>
      <c r="B1334" s="15">
        <v>118.17</v>
      </c>
      <c r="C1334" s="15">
        <v>123</v>
      </c>
    </row>
    <row r="1335" spans="1:3">
      <c r="A1335" s="71">
        <v>45094</v>
      </c>
      <c r="B1335" s="15">
        <v>118.17</v>
      </c>
      <c r="C1335" s="15">
        <v>123</v>
      </c>
    </row>
    <row r="1336" spans="1:3">
      <c r="A1336" s="71">
        <v>45101</v>
      </c>
      <c r="B1336" s="15">
        <v>118.17</v>
      </c>
      <c r="C1336" s="15">
        <v>123</v>
      </c>
    </row>
    <row r="1337" spans="1:3">
      <c r="A1337" s="71">
        <v>45108</v>
      </c>
      <c r="B1337" s="15">
        <v>118.17</v>
      </c>
      <c r="C1337" s="15">
        <v>123</v>
      </c>
    </row>
    <row r="1338" spans="1:3">
      <c r="A1338" s="71">
        <v>45115</v>
      </c>
      <c r="B1338" s="15">
        <v>118.17</v>
      </c>
      <c r="C1338" s="15">
        <v>123</v>
      </c>
    </row>
    <row r="1339" spans="1:3">
      <c r="A1339" s="71">
        <v>45122</v>
      </c>
      <c r="B1339" s="15">
        <v>118.17</v>
      </c>
      <c r="C1339" s="15">
        <v>123</v>
      </c>
    </row>
    <row r="1340" spans="1:3">
      <c r="A1340" s="71">
        <v>45129</v>
      </c>
      <c r="B1340" s="15">
        <v>118.17</v>
      </c>
      <c r="C1340" s="15">
        <v>123</v>
      </c>
    </row>
    <row r="1341" spans="1:3">
      <c r="A1341" s="71">
        <v>45136</v>
      </c>
      <c r="B1341" s="15">
        <v>118.17</v>
      </c>
      <c r="C1341" s="15">
        <v>123</v>
      </c>
    </row>
    <row r="1342" spans="1:3">
      <c r="A1342" s="71">
        <v>45143</v>
      </c>
      <c r="B1342" s="15">
        <v>118.17</v>
      </c>
      <c r="C1342" s="15">
        <v>123</v>
      </c>
    </row>
    <row r="1343" spans="1:3">
      <c r="A1343" s="71">
        <v>45150</v>
      </c>
      <c r="B1343" s="15">
        <v>118.17</v>
      </c>
      <c r="C1343" s="15">
        <v>125.4</v>
      </c>
    </row>
    <row r="1344" spans="1:3">
      <c r="A1344" s="71">
        <v>45157</v>
      </c>
      <c r="B1344" s="15">
        <v>122.17</v>
      </c>
      <c r="C1344" s="15">
        <v>139.4</v>
      </c>
    </row>
    <row r="1345" spans="1:3">
      <c r="A1345" s="71">
        <v>45164</v>
      </c>
      <c r="B1345" s="15">
        <v>138.18</v>
      </c>
      <c r="C1345" s="15">
        <v>157</v>
      </c>
    </row>
    <row r="1346" spans="1:3">
      <c r="A1346" s="71">
        <v>45171</v>
      </c>
      <c r="B1346" s="15">
        <v>155.69999999999999</v>
      </c>
      <c r="C1346" s="15">
        <v>168.2</v>
      </c>
    </row>
    <row r="1347" spans="1:3">
      <c r="A1347" s="71">
        <v>45178</v>
      </c>
      <c r="B1347" s="15">
        <v>165.23</v>
      </c>
      <c r="C1347" s="15">
        <v>166.75</v>
      </c>
    </row>
    <row r="1348" spans="1:3">
      <c r="A1348" s="71">
        <v>45185</v>
      </c>
      <c r="B1348" s="15">
        <v>163.22999999999999</v>
      </c>
      <c r="C1348" s="15">
        <v>145.19999999999999</v>
      </c>
    </row>
    <row r="1349" spans="1:3">
      <c r="A1349" s="71">
        <v>45192</v>
      </c>
      <c r="B1349" s="15">
        <v>134.22999999999999</v>
      </c>
      <c r="C1349" s="15">
        <v>128.4</v>
      </c>
    </row>
    <row r="1350" spans="1:3">
      <c r="A1350" s="71">
        <v>45199</v>
      </c>
      <c r="B1350" s="15">
        <v>124.22</v>
      </c>
      <c r="C1350" s="15">
        <v>128</v>
      </c>
    </row>
    <row r="1351" spans="1:3">
      <c r="A1351" s="71">
        <v>45206</v>
      </c>
      <c r="B1351" s="15">
        <v>124.22</v>
      </c>
      <c r="C1351" s="15">
        <v>128</v>
      </c>
    </row>
    <row r="1352" spans="1:3">
      <c r="A1352" s="71">
        <v>45213</v>
      </c>
      <c r="B1352" s="15">
        <v>124.22</v>
      </c>
      <c r="C1352" s="15">
        <v>128</v>
      </c>
    </row>
    <row r="1353" spans="1:3">
      <c r="A1353" s="71">
        <v>45220</v>
      </c>
      <c r="B1353" s="15">
        <v>124.22</v>
      </c>
      <c r="C1353" s="15">
        <v>128</v>
      </c>
    </row>
    <row r="1354" spans="1:3">
      <c r="A1354" s="71">
        <v>45227</v>
      </c>
      <c r="B1354" s="15">
        <v>124.22</v>
      </c>
      <c r="C1354" s="15">
        <v>128.4</v>
      </c>
    </row>
    <row r="1355" spans="1:3">
      <c r="A1355" s="71">
        <v>45234</v>
      </c>
      <c r="B1355" s="15">
        <v>124.22</v>
      </c>
      <c r="C1355" s="15">
        <v>148.19999999999999</v>
      </c>
    </row>
    <row r="1356" spans="1:3">
      <c r="A1356" s="71">
        <v>45241</v>
      </c>
      <c r="B1356" s="15">
        <v>152.22</v>
      </c>
      <c r="C1356" s="15">
        <v>198.2</v>
      </c>
    </row>
    <row r="1357" spans="1:3">
      <c r="A1357" s="71">
        <v>45248</v>
      </c>
      <c r="B1357" s="15">
        <v>205.69</v>
      </c>
      <c r="C1357" s="15">
        <v>233.2</v>
      </c>
    </row>
    <row r="1358" spans="1:3">
      <c r="A1358" s="71">
        <v>45255</v>
      </c>
      <c r="B1358" s="15">
        <v>235.38</v>
      </c>
      <c r="C1358" s="15">
        <v>241</v>
      </c>
    </row>
    <row r="1359" spans="1:3">
      <c r="A1359" s="71">
        <v>45262</v>
      </c>
      <c r="B1359" s="15">
        <v>237.69</v>
      </c>
      <c r="C1359" s="15">
        <v>218.8</v>
      </c>
    </row>
    <row r="1360" spans="1:3">
      <c r="A1360" s="71">
        <v>45269</v>
      </c>
      <c r="B1360" s="15">
        <v>205.69</v>
      </c>
      <c r="C1360" s="15">
        <v>178.4</v>
      </c>
    </row>
    <row r="1361" spans="1:3">
      <c r="A1361" s="71">
        <v>45276</v>
      </c>
      <c r="B1361" s="15">
        <v>169.69</v>
      </c>
      <c r="C1361" s="15">
        <v>186</v>
      </c>
    </row>
    <row r="1362" spans="1:3">
      <c r="A1362" s="71">
        <v>45283</v>
      </c>
      <c r="B1362" s="15">
        <v>189.68</v>
      </c>
      <c r="C1362" s="15">
        <v>226.8</v>
      </c>
    </row>
    <row r="1363" spans="1:3">
      <c r="A1363" s="71">
        <v>45290</v>
      </c>
      <c r="B1363" s="15">
        <v>227.69</v>
      </c>
      <c r="C1363" s="15">
        <v>233</v>
      </c>
    </row>
    <row r="1364" spans="1:3">
      <c r="A1364" s="71">
        <v>45297</v>
      </c>
      <c r="B1364" s="15">
        <v>229.68</v>
      </c>
      <c r="C1364" s="15">
        <v>225</v>
      </c>
    </row>
    <row r="1365" spans="1:3">
      <c r="A1365" s="71">
        <v>45304</v>
      </c>
      <c r="B1365" s="15">
        <v>219.68</v>
      </c>
      <c r="C1365" s="15">
        <v>199</v>
      </c>
    </row>
    <row r="1366" spans="1:3">
      <c r="A1366" s="71">
        <v>45311</v>
      </c>
      <c r="B1366" s="15">
        <v>191.68</v>
      </c>
      <c r="C1366" s="15">
        <v>199</v>
      </c>
    </row>
    <row r="1367" spans="1:3">
      <c r="A1367" s="71">
        <v>45318</v>
      </c>
      <c r="B1367" s="15">
        <v>197.69</v>
      </c>
      <c r="C1367" s="15">
        <v>235</v>
      </c>
    </row>
    <row r="1368" spans="1:3">
      <c r="A1368" s="71">
        <v>45325</v>
      </c>
      <c r="B1368" s="15">
        <v>243.69</v>
      </c>
      <c r="C1368" s="15">
        <v>293.60000000000002</v>
      </c>
    </row>
    <row r="1369" spans="1:3">
      <c r="A1369" s="71">
        <v>45332</v>
      </c>
      <c r="B1369" s="15">
        <v>300.69</v>
      </c>
      <c r="C1369" s="15">
        <v>328</v>
      </c>
    </row>
    <row r="1370" spans="1:3">
      <c r="A1370" s="71">
        <v>45339</v>
      </c>
      <c r="B1370" s="15">
        <v>328.68</v>
      </c>
      <c r="C1370" s="15">
        <v>332</v>
      </c>
    </row>
    <row r="1371" spans="1:3">
      <c r="A1371" s="71">
        <v>45346</v>
      </c>
      <c r="B1371" s="15">
        <v>328.68</v>
      </c>
      <c r="C1371" s="15">
        <v>323</v>
      </c>
    </row>
    <row r="1372" spans="1:3">
      <c r="A1372" s="71">
        <v>45353</v>
      </c>
      <c r="B1372" s="15">
        <v>313.7</v>
      </c>
      <c r="C1372" s="15">
        <v>256.60000000000002</v>
      </c>
    </row>
    <row r="1373" spans="1:3">
      <c r="A1373" s="71">
        <v>45360</v>
      </c>
      <c r="B1373" s="15">
        <v>233.69</v>
      </c>
      <c r="C1373" s="15">
        <v>226</v>
      </c>
    </row>
    <row r="1374" spans="1:3">
      <c r="A1374" s="71">
        <v>45367</v>
      </c>
      <c r="B1374" s="15">
        <v>222.69</v>
      </c>
      <c r="C1374" s="15">
        <v>228</v>
      </c>
    </row>
    <row r="1375" spans="1:3">
      <c r="A1375" s="71">
        <v>45374</v>
      </c>
      <c r="B1375" s="15">
        <v>224.69</v>
      </c>
      <c r="C1375" s="15">
        <v>247.2</v>
      </c>
    </row>
    <row r="1376" spans="1:3">
      <c r="A1376" s="71">
        <v>45381</v>
      </c>
      <c r="B1376" s="15">
        <v>247.68</v>
      </c>
      <c r="C1376" s="15">
        <v>253</v>
      </c>
    </row>
    <row r="1377" spans="1:3">
      <c r="A1377" s="71">
        <v>45388</v>
      </c>
      <c r="B1377" s="15">
        <v>249.69</v>
      </c>
      <c r="C1377" s="15">
        <v>253</v>
      </c>
    </row>
    <row r="1378" spans="1:3">
      <c r="A1378" s="71">
        <v>45395</v>
      </c>
      <c r="B1378" s="15">
        <v>249.69</v>
      </c>
      <c r="C1378" s="15">
        <v>253</v>
      </c>
    </row>
    <row r="1379" spans="1:3">
      <c r="A1379" s="71">
        <v>45402</v>
      </c>
      <c r="B1379" s="15">
        <v>249.69</v>
      </c>
      <c r="C1379" s="15">
        <v>252</v>
      </c>
    </row>
    <row r="1380" spans="1:3">
      <c r="A1380" s="71">
        <v>45409</v>
      </c>
      <c r="B1380" s="15">
        <v>249.69</v>
      </c>
      <c r="C1380" s="15">
        <v>199</v>
      </c>
    </row>
    <row r="1381" spans="1:3">
      <c r="A1381" s="71">
        <v>45416</v>
      </c>
    </row>
    <row r="1382" spans="1:3">
      <c r="A1382" s="71">
        <v>45423</v>
      </c>
    </row>
    <row r="1383" spans="1:3">
      <c r="A1383" s="71">
        <v>45430</v>
      </c>
    </row>
    <row r="1384" spans="1:3">
      <c r="A1384" s="71">
        <v>45437</v>
      </c>
    </row>
    <row r="1385" spans="1:3">
      <c r="A1385" s="71">
        <v>45444</v>
      </c>
    </row>
  </sheetData>
  <hyperlinks>
    <hyperlink ref="B7" r:id="rId1" xr:uid="{9126878E-6313-4495-8B05-4FBCB2ADDD78}"/>
    <hyperlink ref="C7" r:id="rId2" xr:uid="{8AB23D2A-347B-410C-B5DF-D7DEDE025859}"/>
  </hyperlinks>
  <pageMargins left="0.5" right="0.5" top="0.5" bottom="0.5" header="0.5" footer="0.5"/>
  <pageSetup scale="15" orientation="portrait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CE18D-4F89-422C-B8A3-DB2BC0159733}">
  <sheetPr transitionEvaluation="1" codeName="Sheet9"/>
  <dimension ref="A1:BH1610"/>
  <sheetViews>
    <sheetView defaultGridColor="0" colorId="22" workbookViewId="0">
      <pane xSplit="1" ySplit="5" topLeftCell="B1594" activePane="bottomRight" state="frozenSplit"/>
      <selection pane="topRight" activeCell="B1" sqref="B1"/>
      <selection pane="bottomLeft" activeCell="A2" sqref="A2"/>
      <selection pane="bottomRight" sqref="A1:AZ1616"/>
    </sheetView>
  </sheetViews>
  <sheetFormatPr defaultColWidth="10.6640625" defaultRowHeight="12.75"/>
  <cols>
    <col min="1" max="1" width="8.21875" style="11" bestFit="1" customWidth="1"/>
    <col min="2" max="2" width="8.5546875" style="16" customWidth="1"/>
    <col min="3" max="3" width="7.44140625" style="16" customWidth="1"/>
    <col min="4" max="4" width="8.109375" style="16" customWidth="1"/>
    <col min="5" max="5" width="2.21875" style="16" customWidth="1"/>
    <col min="6" max="6" width="7.5546875" style="16" customWidth="1"/>
    <col min="7" max="7" width="8.88671875" style="15" customWidth="1"/>
    <col min="8" max="9" width="7.5546875" style="15" customWidth="1"/>
    <col min="10" max="10" width="7.5546875" style="16" customWidth="1"/>
    <col min="11" max="11" width="7.5546875" style="15" customWidth="1"/>
    <col min="12" max="12" width="8.44140625" style="15" customWidth="1"/>
    <col min="13" max="14" width="7.5546875" style="15" customWidth="1"/>
    <col min="15" max="15" width="7.5546875" style="16" customWidth="1"/>
    <col min="16" max="18" width="7.5546875" style="15" customWidth="1"/>
    <col min="19" max="19" width="2.33203125" style="16" customWidth="1"/>
    <col min="20" max="20" width="9.5546875" style="16" customWidth="1"/>
    <col min="21" max="25" width="9.77734375" style="16" customWidth="1"/>
    <col min="26" max="26" width="3" style="11" customWidth="1"/>
    <col min="27" max="27" width="7.33203125" style="15" customWidth="1"/>
    <col min="28" max="32" width="8.5546875" style="15" customWidth="1"/>
    <col min="33" max="45" width="8" style="15" customWidth="1"/>
    <col min="46" max="46" width="9" style="15" customWidth="1"/>
    <col min="47" max="48" width="8.6640625" style="15" customWidth="1"/>
    <col min="49" max="52" width="8" style="15" customWidth="1"/>
    <col min="53" max="53" width="6.44140625" style="15" customWidth="1"/>
    <col min="54" max="54" width="8" style="15" customWidth="1"/>
    <col min="55" max="55" width="8.109375" style="15" customWidth="1"/>
    <col min="56" max="56" width="8.6640625" style="15" customWidth="1"/>
    <col min="57" max="57" width="2" style="11" customWidth="1"/>
    <col min="58" max="58" width="10.6640625" style="15" customWidth="1"/>
    <col min="59" max="59" width="10" style="15" customWidth="1"/>
    <col min="60" max="16384" width="10.6640625" style="11"/>
  </cols>
  <sheetData>
    <row r="1" spans="1:59" ht="15.75">
      <c r="B1" s="14" t="s">
        <v>188</v>
      </c>
      <c r="C1" s="11"/>
    </row>
    <row r="2" spans="1:59" ht="26.25" customHeight="1">
      <c r="B2" s="148" t="s">
        <v>40</v>
      </c>
      <c r="C2" s="149"/>
      <c r="D2" s="150"/>
      <c r="F2" s="148" t="s">
        <v>189</v>
      </c>
      <c r="T2" s="82" t="s">
        <v>108</v>
      </c>
      <c r="U2" s="149"/>
      <c r="V2" s="149"/>
      <c r="W2" s="149"/>
      <c r="X2" s="150"/>
      <c r="Y2" s="149"/>
      <c r="AA2" s="148" t="s">
        <v>190</v>
      </c>
      <c r="AB2" s="148"/>
      <c r="AC2" s="148"/>
      <c r="BF2" s="150" t="s">
        <v>182</v>
      </c>
      <c r="BG2" s="149"/>
    </row>
    <row r="3" spans="1:59" s="134" customFormat="1" ht="41.25" customHeight="1">
      <c r="B3" s="151" t="s">
        <v>191</v>
      </c>
      <c r="C3" s="151" t="s">
        <v>192</v>
      </c>
      <c r="D3" s="151" t="s">
        <v>193</v>
      </c>
      <c r="E3" s="61"/>
      <c r="F3" s="152" t="s">
        <v>79</v>
      </c>
      <c r="G3" s="153" t="s">
        <v>72</v>
      </c>
      <c r="H3" s="153" t="s">
        <v>80</v>
      </c>
      <c r="I3" s="153" t="s">
        <v>81</v>
      </c>
      <c r="J3" s="152" t="s">
        <v>82</v>
      </c>
      <c r="K3" s="153" t="s">
        <v>83</v>
      </c>
      <c r="L3" s="153" t="s">
        <v>62</v>
      </c>
      <c r="M3" s="153" t="s">
        <v>84</v>
      </c>
      <c r="N3" s="153" t="s">
        <v>85</v>
      </c>
      <c r="O3" s="152" t="s">
        <v>86</v>
      </c>
      <c r="P3" s="153" t="s">
        <v>87</v>
      </c>
      <c r="Q3" s="153" t="s">
        <v>70</v>
      </c>
      <c r="R3" s="153" t="s">
        <v>88</v>
      </c>
      <c r="S3" s="154"/>
      <c r="T3" s="155" t="s">
        <v>194</v>
      </c>
      <c r="U3" s="155" t="s">
        <v>195</v>
      </c>
      <c r="V3" s="155" t="s">
        <v>196</v>
      </c>
      <c r="W3" s="155" t="s">
        <v>197</v>
      </c>
      <c r="X3" s="155" t="s">
        <v>176</v>
      </c>
      <c r="Y3" s="155" t="s">
        <v>177</v>
      </c>
      <c r="AA3" s="156" t="s">
        <v>198</v>
      </c>
      <c r="AB3" s="156" t="s">
        <v>199</v>
      </c>
      <c r="AC3" s="156" t="s">
        <v>200</v>
      </c>
      <c r="AD3" s="156" t="s">
        <v>201</v>
      </c>
      <c r="AE3" s="156" t="s">
        <v>202</v>
      </c>
      <c r="AF3" s="156" t="s">
        <v>203</v>
      </c>
      <c r="AG3" s="156" t="s">
        <v>204</v>
      </c>
      <c r="AH3" s="156" t="s">
        <v>205</v>
      </c>
      <c r="AI3" s="156" t="s">
        <v>206</v>
      </c>
      <c r="AJ3" s="156" t="s">
        <v>207</v>
      </c>
      <c r="AK3" s="156" t="s">
        <v>208</v>
      </c>
      <c r="AL3" s="156" t="s">
        <v>209</v>
      </c>
      <c r="AM3" s="156" t="s">
        <v>210</v>
      </c>
      <c r="AN3" s="156" t="s">
        <v>211</v>
      </c>
      <c r="AO3" s="156" t="s">
        <v>175</v>
      </c>
      <c r="AP3" s="156" t="s">
        <v>212</v>
      </c>
      <c r="AQ3" s="156" t="s">
        <v>119</v>
      </c>
      <c r="AR3" s="156" t="s">
        <v>126</v>
      </c>
      <c r="AS3" s="156" t="s">
        <v>131</v>
      </c>
      <c r="AT3" s="156" t="s">
        <v>72</v>
      </c>
      <c r="AU3" s="156" t="s">
        <v>213</v>
      </c>
      <c r="AV3" s="156" t="s">
        <v>214</v>
      </c>
      <c r="AW3" s="156" t="s">
        <v>215</v>
      </c>
      <c r="AX3" s="156" t="s">
        <v>216</v>
      </c>
      <c r="AY3" s="156" t="s">
        <v>217</v>
      </c>
      <c r="AZ3" s="156" t="s">
        <v>218</v>
      </c>
      <c r="BA3" s="156" t="s">
        <v>219</v>
      </c>
      <c r="BB3" s="156" t="s">
        <v>220</v>
      </c>
      <c r="BC3" s="156" t="s">
        <v>221</v>
      </c>
      <c r="BD3" s="156" t="s">
        <v>222</v>
      </c>
      <c r="BF3" s="156" t="s">
        <v>183</v>
      </c>
      <c r="BG3" s="156" t="s">
        <v>184</v>
      </c>
    </row>
    <row r="4" spans="1:59" s="136" customFormat="1">
      <c r="B4" s="124"/>
      <c r="C4" s="124"/>
      <c r="D4" s="157"/>
      <c r="E4" s="124"/>
      <c r="F4" s="124"/>
      <c r="G4" s="158"/>
      <c r="H4" s="158"/>
      <c r="I4" s="158"/>
      <c r="J4" s="124"/>
      <c r="K4" s="158"/>
      <c r="L4" s="158"/>
      <c r="M4" s="158"/>
      <c r="N4" s="158"/>
      <c r="O4" s="124"/>
      <c r="P4" s="158"/>
      <c r="Q4" s="158"/>
      <c r="R4" s="158"/>
      <c r="S4" s="124"/>
      <c r="T4" s="124" t="s">
        <v>223</v>
      </c>
      <c r="U4" s="124"/>
      <c r="V4" s="124"/>
      <c r="W4" s="124"/>
      <c r="X4" s="124" t="s">
        <v>112</v>
      </c>
      <c r="Y4" s="124" t="s">
        <v>112</v>
      </c>
      <c r="AA4" s="142" t="s">
        <v>224</v>
      </c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59"/>
      <c r="BF4" s="142" t="s">
        <v>181</v>
      </c>
      <c r="BG4" s="142"/>
    </row>
    <row r="5" spans="1:59" s="93" customFormat="1">
      <c r="A5" s="67" t="s">
        <v>185</v>
      </c>
      <c r="B5" s="65"/>
      <c r="C5" s="65"/>
      <c r="D5" s="65" t="s">
        <v>96</v>
      </c>
      <c r="E5" s="65"/>
      <c r="F5" s="160" t="s">
        <v>97</v>
      </c>
      <c r="G5" s="69"/>
      <c r="H5" s="69"/>
      <c r="I5" s="69"/>
      <c r="J5" s="70"/>
      <c r="K5" s="69"/>
      <c r="L5" s="69"/>
      <c r="M5" s="69"/>
      <c r="N5" s="69"/>
      <c r="O5" s="70"/>
      <c r="P5" s="69"/>
      <c r="Q5" s="69"/>
      <c r="R5" s="69"/>
      <c r="S5" s="65"/>
      <c r="T5" s="161" t="s">
        <v>225</v>
      </c>
      <c r="U5" s="162"/>
      <c r="V5" s="162"/>
      <c r="W5" s="162"/>
      <c r="X5" s="162"/>
      <c r="Y5" s="162"/>
      <c r="AA5" s="163" t="s">
        <v>179</v>
      </c>
      <c r="AB5" s="162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F5" s="165" t="s">
        <v>186</v>
      </c>
      <c r="BG5" s="165" t="s">
        <v>187</v>
      </c>
    </row>
    <row r="6" spans="1:59">
      <c r="A6" s="71">
        <v>33607</v>
      </c>
      <c r="B6" s="66"/>
      <c r="C6" s="66">
        <v>46</v>
      </c>
      <c r="D6" s="66">
        <v>51.22</v>
      </c>
      <c r="E6" s="66"/>
      <c r="F6" s="66">
        <v>171.52</v>
      </c>
      <c r="J6" s="66">
        <v>39</v>
      </c>
      <c r="O6" s="66">
        <v>62.94</v>
      </c>
      <c r="S6" s="66"/>
      <c r="X6" s="66">
        <v>61</v>
      </c>
    </row>
    <row r="7" spans="1:59">
      <c r="A7" s="71">
        <v>33614</v>
      </c>
      <c r="B7" s="66"/>
      <c r="C7" s="66">
        <v>47</v>
      </c>
      <c r="D7" s="66">
        <v>51.38</v>
      </c>
      <c r="E7" s="66"/>
      <c r="F7" s="66">
        <v>178.79</v>
      </c>
      <c r="J7" s="66">
        <v>37.97</v>
      </c>
      <c r="O7" s="66">
        <v>66.56</v>
      </c>
      <c r="S7" s="66"/>
      <c r="X7" s="66">
        <v>63</v>
      </c>
    </row>
    <row r="8" spans="1:59">
      <c r="A8" s="71">
        <v>33621</v>
      </c>
      <c r="B8" s="66"/>
      <c r="C8" s="66">
        <v>47</v>
      </c>
      <c r="D8" s="66">
        <v>49.97</v>
      </c>
      <c r="E8" s="66"/>
      <c r="F8" s="66">
        <v>174.59</v>
      </c>
      <c r="J8" s="66">
        <v>38.15</v>
      </c>
      <c r="O8" s="66">
        <v>66.849999999999994</v>
      </c>
      <c r="S8" s="66"/>
      <c r="X8" s="66">
        <v>60</v>
      </c>
    </row>
    <row r="9" spans="1:59">
      <c r="A9" s="71">
        <v>33628</v>
      </c>
      <c r="B9" s="66"/>
      <c r="C9" s="66">
        <v>48</v>
      </c>
      <c r="D9" s="66">
        <v>48.04</v>
      </c>
      <c r="E9" s="66"/>
      <c r="F9" s="66">
        <v>172.86</v>
      </c>
      <c r="J9" s="66">
        <v>38.08</v>
      </c>
      <c r="O9" s="66">
        <v>57.22</v>
      </c>
      <c r="S9" s="66"/>
      <c r="X9" s="66">
        <v>54</v>
      </c>
    </row>
    <row r="10" spans="1:59">
      <c r="A10" s="71">
        <v>33635</v>
      </c>
      <c r="B10" s="66"/>
      <c r="C10" s="66">
        <v>47</v>
      </c>
      <c r="D10" s="66">
        <v>48.61</v>
      </c>
      <c r="E10" s="66"/>
      <c r="F10" s="66">
        <v>172.74</v>
      </c>
      <c r="J10" s="66">
        <v>38.39</v>
      </c>
      <c r="O10" s="66">
        <v>49.97</v>
      </c>
      <c r="S10" s="66"/>
      <c r="X10" s="66">
        <v>54</v>
      </c>
    </row>
    <row r="11" spans="1:59">
      <c r="A11" s="71">
        <v>33642</v>
      </c>
      <c r="B11" s="66"/>
      <c r="C11" s="66">
        <v>46</v>
      </c>
      <c r="D11" s="66">
        <v>50.11</v>
      </c>
      <c r="E11" s="66"/>
      <c r="F11" s="66">
        <v>172.07</v>
      </c>
      <c r="J11" s="66">
        <v>37.869999999999997</v>
      </c>
      <c r="O11" s="66">
        <v>45.51</v>
      </c>
      <c r="S11" s="66"/>
      <c r="X11" s="66">
        <v>55</v>
      </c>
    </row>
    <row r="12" spans="1:59">
      <c r="A12" s="71">
        <v>33649</v>
      </c>
      <c r="B12" s="66"/>
      <c r="C12" s="66">
        <v>46</v>
      </c>
      <c r="D12" s="66">
        <v>51.21</v>
      </c>
      <c r="E12" s="66"/>
      <c r="F12" s="66">
        <v>174.18</v>
      </c>
      <c r="J12" s="66">
        <v>38.159999999999997</v>
      </c>
      <c r="O12" s="66">
        <v>45.76</v>
      </c>
      <c r="S12" s="66"/>
      <c r="X12" s="66">
        <v>55</v>
      </c>
    </row>
    <row r="13" spans="1:59">
      <c r="A13" s="71">
        <v>33656</v>
      </c>
      <c r="B13" s="66"/>
      <c r="C13" s="66">
        <v>47</v>
      </c>
      <c r="D13" s="66">
        <v>51.17</v>
      </c>
      <c r="E13" s="66"/>
      <c r="F13" s="66">
        <v>179.06</v>
      </c>
      <c r="J13" s="66">
        <v>37.24</v>
      </c>
      <c r="O13" s="66">
        <v>46.4</v>
      </c>
      <c r="S13" s="66"/>
      <c r="X13" s="66">
        <v>55</v>
      </c>
    </row>
    <row r="14" spans="1:59">
      <c r="A14" s="71">
        <v>33663</v>
      </c>
      <c r="B14" s="66"/>
      <c r="C14" s="66">
        <v>48</v>
      </c>
      <c r="D14" s="66">
        <v>50.53</v>
      </c>
      <c r="E14" s="66"/>
      <c r="F14" s="66">
        <v>179.19</v>
      </c>
      <c r="J14" s="66">
        <v>38.51</v>
      </c>
      <c r="O14" s="66">
        <v>45.14</v>
      </c>
      <c r="S14" s="66"/>
      <c r="X14" s="66">
        <v>56</v>
      </c>
    </row>
    <row r="15" spans="1:59">
      <c r="A15" s="71">
        <v>33670</v>
      </c>
      <c r="B15" s="66"/>
      <c r="C15" s="66">
        <v>48</v>
      </c>
      <c r="D15" s="66">
        <v>50.54</v>
      </c>
      <c r="E15" s="66"/>
      <c r="F15" s="66">
        <v>190.73</v>
      </c>
      <c r="J15" s="66">
        <v>36.92</v>
      </c>
      <c r="O15" s="66">
        <v>43.93</v>
      </c>
      <c r="S15" s="66"/>
      <c r="X15" s="66">
        <v>57</v>
      </c>
    </row>
    <row r="16" spans="1:59">
      <c r="A16" s="71">
        <v>33677</v>
      </c>
      <c r="B16" s="66"/>
      <c r="C16" s="66">
        <v>47</v>
      </c>
      <c r="D16" s="66">
        <v>50.39</v>
      </c>
      <c r="E16" s="66"/>
      <c r="F16" s="66">
        <v>192.54</v>
      </c>
      <c r="J16" s="66">
        <v>37.57</v>
      </c>
      <c r="O16" s="66">
        <v>45.62</v>
      </c>
      <c r="S16" s="66"/>
      <c r="X16" s="66">
        <v>58</v>
      </c>
    </row>
    <row r="17" spans="1:24">
      <c r="A17" s="71">
        <v>33684</v>
      </c>
      <c r="B17" s="66"/>
      <c r="C17" s="66">
        <v>48</v>
      </c>
      <c r="D17" s="66">
        <v>49.5</v>
      </c>
      <c r="E17" s="66"/>
      <c r="F17" s="66">
        <v>195.03</v>
      </c>
      <c r="J17" s="66">
        <v>36.090000000000003</v>
      </c>
      <c r="O17" s="66">
        <v>44.36</v>
      </c>
      <c r="S17" s="66"/>
      <c r="X17" s="66">
        <v>59</v>
      </c>
    </row>
    <row r="18" spans="1:24">
      <c r="A18" s="71">
        <v>33691</v>
      </c>
      <c r="B18" s="66"/>
      <c r="C18" s="66">
        <v>47</v>
      </c>
      <c r="D18" s="66">
        <v>49.11</v>
      </c>
      <c r="E18" s="66"/>
      <c r="F18" s="66">
        <v>199.62</v>
      </c>
      <c r="J18" s="66">
        <v>35.25</v>
      </c>
      <c r="O18" s="66">
        <v>42.33</v>
      </c>
      <c r="S18" s="66"/>
      <c r="X18" s="66">
        <v>60</v>
      </c>
    </row>
    <row r="19" spans="1:24">
      <c r="A19" s="71">
        <v>33698</v>
      </c>
      <c r="B19" s="66"/>
      <c r="C19" s="66">
        <v>47</v>
      </c>
      <c r="D19" s="66">
        <v>49.41</v>
      </c>
      <c r="E19" s="66"/>
      <c r="F19" s="66">
        <v>194.06</v>
      </c>
      <c r="J19" s="66">
        <v>35.18</v>
      </c>
      <c r="O19" s="66">
        <v>37.630000000000003</v>
      </c>
      <c r="S19" s="66"/>
      <c r="X19" s="66">
        <v>60</v>
      </c>
    </row>
    <row r="20" spans="1:24">
      <c r="A20" s="71">
        <v>33705</v>
      </c>
      <c r="B20" s="66"/>
      <c r="C20" s="66">
        <v>48</v>
      </c>
      <c r="D20" s="66">
        <v>49.16</v>
      </c>
      <c r="E20" s="66"/>
      <c r="F20" s="66">
        <v>190.47</v>
      </c>
      <c r="J20" s="66">
        <v>35.130000000000003</v>
      </c>
      <c r="O20" s="66">
        <v>36.49</v>
      </c>
      <c r="S20" s="66"/>
      <c r="X20" s="66">
        <v>60</v>
      </c>
    </row>
    <row r="21" spans="1:24">
      <c r="A21" s="71">
        <v>33712</v>
      </c>
      <c r="B21" s="66"/>
      <c r="C21" s="66">
        <v>47</v>
      </c>
      <c r="D21" s="66">
        <v>49.45</v>
      </c>
      <c r="E21" s="66"/>
      <c r="F21" s="66">
        <v>189.78</v>
      </c>
      <c r="J21" s="66">
        <v>35.69</v>
      </c>
      <c r="O21" s="66">
        <v>44.63</v>
      </c>
      <c r="S21" s="66"/>
      <c r="X21" s="66">
        <v>60</v>
      </c>
    </row>
    <row r="22" spans="1:24">
      <c r="A22" s="71">
        <v>33719</v>
      </c>
      <c r="B22" s="66"/>
      <c r="C22" s="66">
        <v>47</v>
      </c>
      <c r="D22" s="66">
        <v>50.1</v>
      </c>
      <c r="E22" s="66"/>
      <c r="F22" s="66">
        <v>190.68</v>
      </c>
      <c r="J22" s="66">
        <v>34.99</v>
      </c>
      <c r="O22" s="66">
        <v>52.85</v>
      </c>
      <c r="S22" s="66"/>
      <c r="X22" s="66">
        <v>60</v>
      </c>
    </row>
    <row r="23" spans="1:24">
      <c r="A23" s="71">
        <v>33726</v>
      </c>
      <c r="B23" s="66"/>
      <c r="C23" s="66">
        <v>48</v>
      </c>
      <c r="D23" s="66">
        <v>51.2</v>
      </c>
      <c r="E23" s="66"/>
      <c r="F23" s="66">
        <v>200.95</v>
      </c>
      <c r="J23" s="66">
        <v>35.479999999999997</v>
      </c>
      <c r="O23" s="66">
        <v>53.53</v>
      </c>
      <c r="S23" s="66"/>
      <c r="X23" s="66">
        <v>60</v>
      </c>
    </row>
    <row r="24" spans="1:24">
      <c r="A24" s="71">
        <v>33733</v>
      </c>
      <c r="B24" s="66"/>
      <c r="C24" s="66">
        <v>48</v>
      </c>
      <c r="D24" s="66">
        <v>54.04</v>
      </c>
      <c r="E24" s="66"/>
      <c r="F24" s="66">
        <v>207.45</v>
      </c>
      <c r="J24" s="66">
        <v>34.47</v>
      </c>
      <c r="O24" s="66">
        <v>53.51</v>
      </c>
      <c r="S24" s="66"/>
      <c r="X24" s="66">
        <v>60</v>
      </c>
    </row>
    <row r="25" spans="1:24">
      <c r="A25" s="71">
        <v>33740</v>
      </c>
      <c r="B25" s="66"/>
      <c r="C25" s="66">
        <v>49</v>
      </c>
      <c r="D25" s="66">
        <v>56.58</v>
      </c>
      <c r="E25" s="66"/>
      <c r="F25" s="66">
        <v>221.44</v>
      </c>
      <c r="J25" s="66">
        <v>35</v>
      </c>
      <c r="O25" s="66">
        <v>54.15</v>
      </c>
      <c r="S25" s="66"/>
      <c r="X25" s="66">
        <v>60</v>
      </c>
    </row>
    <row r="26" spans="1:24">
      <c r="A26" s="71">
        <v>33747</v>
      </c>
      <c r="B26" s="66"/>
      <c r="C26" s="66">
        <v>51</v>
      </c>
      <c r="D26" s="66">
        <v>58.41</v>
      </c>
      <c r="E26" s="66"/>
      <c r="F26" s="66">
        <v>228.54</v>
      </c>
      <c r="J26" s="66">
        <v>35.79</v>
      </c>
      <c r="O26" s="66">
        <v>54.7</v>
      </c>
      <c r="S26" s="66"/>
      <c r="X26" s="66">
        <v>60</v>
      </c>
    </row>
    <row r="27" spans="1:24">
      <c r="A27" s="71">
        <v>33754</v>
      </c>
      <c r="B27" s="66"/>
      <c r="C27" s="66">
        <v>53</v>
      </c>
      <c r="D27" s="66">
        <v>55.88</v>
      </c>
      <c r="E27" s="66"/>
      <c r="F27" s="66">
        <v>228.3</v>
      </c>
      <c r="J27" s="66">
        <v>35.03</v>
      </c>
      <c r="O27" s="66">
        <v>52.58</v>
      </c>
      <c r="S27" s="66"/>
      <c r="X27" s="66">
        <v>60</v>
      </c>
    </row>
    <row r="28" spans="1:24">
      <c r="A28" s="71">
        <v>33761</v>
      </c>
      <c r="B28" s="66"/>
      <c r="C28" s="66">
        <v>54</v>
      </c>
      <c r="D28" s="66">
        <v>51.54</v>
      </c>
      <c r="E28" s="66"/>
      <c r="F28" s="66">
        <v>204.34</v>
      </c>
      <c r="J28" s="66">
        <v>35.4</v>
      </c>
      <c r="O28" s="66">
        <v>47.86</v>
      </c>
      <c r="S28" s="66"/>
      <c r="X28" s="66">
        <v>59</v>
      </c>
    </row>
    <row r="29" spans="1:24">
      <c r="A29" s="71">
        <v>33768</v>
      </c>
      <c r="B29" s="66"/>
      <c r="C29" s="66">
        <v>54</v>
      </c>
      <c r="D29" s="66">
        <v>50.57</v>
      </c>
      <c r="E29" s="66"/>
      <c r="F29" s="66">
        <v>201.04</v>
      </c>
      <c r="J29" s="66">
        <v>35.11</v>
      </c>
      <c r="O29" s="66">
        <v>47.92</v>
      </c>
      <c r="S29" s="66"/>
      <c r="X29" s="66">
        <v>59</v>
      </c>
    </row>
    <row r="30" spans="1:24">
      <c r="A30" s="71">
        <v>33775</v>
      </c>
      <c r="B30" s="66"/>
      <c r="C30" s="66">
        <v>50</v>
      </c>
      <c r="D30" s="66">
        <v>51.53</v>
      </c>
      <c r="E30" s="66"/>
      <c r="F30" s="66">
        <v>207.49</v>
      </c>
      <c r="J30" s="66">
        <v>36.43</v>
      </c>
      <c r="O30" s="66">
        <v>48.14</v>
      </c>
      <c r="S30" s="66"/>
      <c r="X30" s="66">
        <v>59</v>
      </c>
    </row>
    <row r="31" spans="1:24">
      <c r="A31" s="71">
        <v>33782</v>
      </c>
      <c r="B31" s="66"/>
      <c r="C31" s="66">
        <v>49</v>
      </c>
      <c r="D31" s="66">
        <v>54.76</v>
      </c>
      <c r="E31" s="66"/>
      <c r="F31" s="66">
        <v>213.46</v>
      </c>
      <c r="J31" s="66">
        <v>36.19</v>
      </c>
      <c r="O31" s="66">
        <v>48.88</v>
      </c>
      <c r="S31" s="66"/>
      <c r="X31" s="66">
        <v>58</v>
      </c>
    </row>
    <row r="32" spans="1:24">
      <c r="A32" s="71">
        <v>33789</v>
      </c>
      <c r="B32" s="66"/>
      <c r="C32" s="66">
        <v>49</v>
      </c>
      <c r="D32" s="66">
        <v>56.69</v>
      </c>
      <c r="E32" s="66"/>
      <c r="F32" s="66">
        <v>223.34</v>
      </c>
      <c r="J32" s="66">
        <v>36.380000000000003</v>
      </c>
      <c r="O32" s="66">
        <v>44.79</v>
      </c>
      <c r="S32" s="66"/>
      <c r="X32" s="66">
        <v>58</v>
      </c>
    </row>
    <row r="33" spans="1:24">
      <c r="A33" s="71">
        <v>33796</v>
      </c>
      <c r="B33" s="66"/>
      <c r="C33" s="66">
        <v>52</v>
      </c>
      <c r="D33" s="66">
        <v>56.66</v>
      </c>
      <c r="E33" s="66"/>
      <c r="F33" s="66">
        <v>219.68</v>
      </c>
      <c r="J33" s="66">
        <v>35.58</v>
      </c>
      <c r="O33" s="66">
        <v>43.36</v>
      </c>
      <c r="S33" s="66"/>
      <c r="X33" s="66">
        <v>56</v>
      </c>
    </row>
    <row r="34" spans="1:24">
      <c r="A34" s="71">
        <v>33803</v>
      </c>
      <c r="B34" s="66"/>
      <c r="C34" s="66">
        <v>54</v>
      </c>
      <c r="D34" s="66">
        <v>56.07</v>
      </c>
      <c r="E34" s="66"/>
      <c r="F34" s="66">
        <v>213.39</v>
      </c>
      <c r="J34" s="66">
        <v>36.4</v>
      </c>
      <c r="O34" s="66">
        <v>44.51</v>
      </c>
      <c r="S34" s="66"/>
      <c r="X34" s="66">
        <v>59</v>
      </c>
    </row>
    <row r="35" spans="1:24">
      <c r="A35" s="71">
        <v>33810</v>
      </c>
      <c r="B35" s="66"/>
      <c r="C35" s="66">
        <v>54</v>
      </c>
      <c r="D35" s="66">
        <v>56.03</v>
      </c>
      <c r="E35" s="66"/>
      <c r="F35" s="66">
        <v>225.92</v>
      </c>
      <c r="J35" s="66">
        <v>36.15</v>
      </c>
      <c r="O35" s="66">
        <v>48.55</v>
      </c>
      <c r="S35" s="66"/>
      <c r="X35" s="66">
        <v>55</v>
      </c>
    </row>
    <row r="36" spans="1:24">
      <c r="A36" s="71">
        <v>33817</v>
      </c>
      <c r="B36" s="66"/>
      <c r="C36" s="66">
        <v>53</v>
      </c>
      <c r="D36" s="66">
        <v>55.42</v>
      </c>
      <c r="E36" s="66"/>
      <c r="F36" s="66">
        <v>238.32</v>
      </c>
      <c r="J36" s="66">
        <v>34.53</v>
      </c>
      <c r="O36" s="66">
        <v>45.9</v>
      </c>
      <c r="S36" s="66"/>
      <c r="X36" s="66">
        <v>57</v>
      </c>
    </row>
    <row r="37" spans="1:24">
      <c r="A37" s="71">
        <v>33824</v>
      </c>
      <c r="B37" s="66"/>
      <c r="C37" s="66">
        <v>54</v>
      </c>
      <c r="D37" s="66">
        <v>56.61</v>
      </c>
      <c r="E37" s="66"/>
      <c r="F37" s="66">
        <v>225.56</v>
      </c>
      <c r="J37" s="66">
        <v>34.299999999999997</v>
      </c>
      <c r="O37" s="66">
        <v>40.85</v>
      </c>
      <c r="S37" s="66"/>
      <c r="X37" s="66">
        <v>56</v>
      </c>
    </row>
    <row r="38" spans="1:24">
      <c r="A38" s="71">
        <v>33831</v>
      </c>
      <c r="B38" s="66"/>
      <c r="C38" s="66">
        <v>54</v>
      </c>
      <c r="D38" s="66">
        <v>57.67</v>
      </c>
      <c r="E38" s="66"/>
      <c r="F38" s="66">
        <v>229.22</v>
      </c>
      <c r="J38" s="66">
        <v>35.700000000000003</v>
      </c>
      <c r="O38" s="66">
        <v>41.05</v>
      </c>
      <c r="S38" s="66"/>
      <c r="X38" s="66">
        <v>57</v>
      </c>
    </row>
    <row r="39" spans="1:24">
      <c r="A39" s="71">
        <v>33838</v>
      </c>
      <c r="B39" s="66"/>
      <c r="C39" s="66">
        <v>54</v>
      </c>
      <c r="D39" s="66">
        <v>54.81</v>
      </c>
      <c r="E39" s="66"/>
      <c r="F39" s="66">
        <v>230.81</v>
      </c>
      <c r="J39" s="66">
        <v>35.700000000000003</v>
      </c>
      <c r="O39" s="66">
        <v>42.96</v>
      </c>
      <c r="S39" s="66"/>
      <c r="X39" s="66">
        <v>62</v>
      </c>
    </row>
    <row r="40" spans="1:24">
      <c r="A40" s="71">
        <v>33845</v>
      </c>
      <c r="B40" s="66"/>
      <c r="C40" s="66">
        <v>56</v>
      </c>
      <c r="D40" s="66">
        <v>50.42</v>
      </c>
      <c r="E40" s="66"/>
      <c r="F40" s="66">
        <v>216.17</v>
      </c>
      <c r="J40" s="66">
        <v>34.57</v>
      </c>
      <c r="O40" s="66">
        <v>43</v>
      </c>
      <c r="S40" s="66"/>
      <c r="X40" s="66">
        <v>58</v>
      </c>
    </row>
    <row r="41" spans="1:24">
      <c r="A41" s="71">
        <v>33852</v>
      </c>
      <c r="B41" s="66"/>
      <c r="C41" s="66">
        <v>54</v>
      </c>
      <c r="D41" s="66">
        <v>50.76</v>
      </c>
      <c r="E41" s="66"/>
      <c r="F41" s="66">
        <v>209.28</v>
      </c>
      <c r="J41" s="66">
        <v>34.880000000000003</v>
      </c>
      <c r="O41" s="66">
        <v>37.090000000000003</v>
      </c>
      <c r="S41" s="66"/>
      <c r="X41" s="66">
        <v>59</v>
      </c>
    </row>
    <row r="42" spans="1:24">
      <c r="A42" s="71">
        <v>33859</v>
      </c>
      <c r="B42" s="66"/>
      <c r="C42" s="66">
        <v>50</v>
      </c>
      <c r="D42" s="66">
        <v>51.83</v>
      </c>
      <c r="E42" s="66"/>
      <c r="F42" s="66">
        <v>217.91</v>
      </c>
      <c r="J42" s="66">
        <v>35.5</v>
      </c>
      <c r="O42" s="66">
        <v>39.19</v>
      </c>
      <c r="S42" s="66"/>
      <c r="X42" s="66">
        <v>60</v>
      </c>
    </row>
    <row r="43" spans="1:24">
      <c r="A43" s="71">
        <v>33866</v>
      </c>
      <c r="B43" s="66"/>
      <c r="C43" s="66">
        <v>50</v>
      </c>
      <c r="D43" s="66">
        <v>52.14</v>
      </c>
      <c r="E43" s="66"/>
      <c r="F43" s="66">
        <v>239.04</v>
      </c>
      <c r="J43" s="66">
        <v>36.71</v>
      </c>
      <c r="O43" s="66">
        <v>45.3</v>
      </c>
      <c r="S43" s="66"/>
      <c r="X43" s="66">
        <v>61.1</v>
      </c>
    </row>
    <row r="44" spans="1:24">
      <c r="A44" s="71">
        <v>33873</v>
      </c>
      <c r="B44" s="66"/>
      <c r="C44" s="66">
        <v>50</v>
      </c>
      <c r="D44" s="66">
        <v>52.48</v>
      </c>
      <c r="E44" s="66"/>
      <c r="F44" s="66">
        <v>235.72</v>
      </c>
      <c r="J44" s="66">
        <v>36.49</v>
      </c>
      <c r="O44" s="66">
        <v>45.74</v>
      </c>
      <c r="S44" s="66"/>
      <c r="X44" s="66">
        <v>62</v>
      </c>
    </row>
    <row r="45" spans="1:24">
      <c r="A45" s="71">
        <v>33880</v>
      </c>
      <c r="B45" s="66"/>
      <c r="C45" s="66">
        <v>50</v>
      </c>
      <c r="D45" s="66">
        <v>52.02</v>
      </c>
      <c r="E45" s="66"/>
      <c r="F45" s="66">
        <v>215.78</v>
      </c>
      <c r="J45" s="66">
        <v>34.119999999999997</v>
      </c>
      <c r="O45" s="66">
        <v>46.21</v>
      </c>
      <c r="S45" s="66"/>
      <c r="X45" s="66">
        <v>62.5</v>
      </c>
    </row>
    <row r="46" spans="1:24">
      <c r="A46" s="71">
        <v>33887</v>
      </c>
      <c r="B46" s="66"/>
      <c r="C46" s="66">
        <v>51</v>
      </c>
      <c r="D46" s="66">
        <v>54.18</v>
      </c>
      <c r="E46" s="66"/>
      <c r="F46" s="66">
        <v>212.69</v>
      </c>
      <c r="J46" s="66">
        <v>35.1</v>
      </c>
      <c r="O46" s="66">
        <v>44.44</v>
      </c>
      <c r="S46" s="66"/>
      <c r="X46" s="66">
        <v>61.75</v>
      </c>
    </row>
    <row r="47" spans="1:24">
      <c r="A47" s="71">
        <v>33894</v>
      </c>
      <c r="B47" s="66"/>
      <c r="C47" s="66">
        <v>51</v>
      </c>
      <c r="D47" s="66">
        <v>55.02</v>
      </c>
      <c r="E47" s="66"/>
      <c r="F47" s="66">
        <v>221.18</v>
      </c>
      <c r="J47" s="66">
        <v>35.520000000000003</v>
      </c>
      <c r="O47" s="66">
        <v>45.98</v>
      </c>
      <c r="S47" s="66"/>
      <c r="X47" s="66">
        <v>63.5</v>
      </c>
    </row>
    <row r="48" spans="1:24">
      <c r="A48" s="71">
        <v>33901</v>
      </c>
      <c r="B48" s="66"/>
      <c r="C48" s="66">
        <v>52</v>
      </c>
      <c r="D48" s="66">
        <v>54.64</v>
      </c>
      <c r="E48" s="66"/>
      <c r="F48" s="66">
        <v>211.2</v>
      </c>
      <c r="J48" s="66">
        <v>36.770000000000003</v>
      </c>
      <c r="O48" s="66">
        <v>46.12</v>
      </c>
      <c r="S48" s="66"/>
      <c r="X48" s="66">
        <v>64</v>
      </c>
    </row>
    <row r="49" spans="1:24">
      <c r="A49" s="71">
        <v>33908</v>
      </c>
      <c r="B49" s="66"/>
      <c r="C49" s="66">
        <v>53</v>
      </c>
      <c r="D49" s="66">
        <v>54.44</v>
      </c>
      <c r="E49" s="66"/>
      <c r="F49" s="66">
        <v>195.55</v>
      </c>
      <c r="J49" s="66">
        <v>36.32</v>
      </c>
      <c r="O49" s="66">
        <v>41.39</v>
      </c>
      <c r="S49" s="66"/>
      <c r="X49" s="66">
        <v>65</v>
      </c>
    </row>
    <row r="50" spans="1:24">
      <c r="A50" s="71">
        <v>33915</v>
      </c>
      <c r="B50" s="66"/>
      <c r="C50" s="66">
        <v>52</v>
      </c>
      <c r="D50" s="66">
        <v>54.75</v>
      </c>
      <c r="E50" s="66"/>
      <c r="F50" s="66">
        <v>193.58</v>
      </c>
      <c r="J50" s="66">
        <v>36.39</v>
      </c>
      <c r="O50" s="66">
        <v>39.04</v>
      </c>
      <c r="S50" s="66"/>
      <c r="X50" s="66">
        <v>65</v>
      </c>
    </row>
    <row r="51" spans="1:24">
      <c r="A51" s="71">
        <v>33922</v>
      </c>
      <c r="B51" s="66"/>
      <c r="C51" s="66">
        <v>52</v>
      </c>
      <c r="D51" s="66">
        <v>55.37</v>
      </c>
      <c r="E51" s="66"/>
      <c r="F51" s="66">
        <v>194.26</v>
      </c>
      <c r="J51" s="66">
        <v>36.159999999999997</v>
      </c>
      <c r="O51" s="66">
        <v>40.619999999999997</v>
      </c>
      <c r="S51" s="66"/>
      <c r="X51" s="66">
        <v>64.739999999999995</v>
      </c>
    </row>
    <row r="52" spans="1:24">
      <c r="A52" s="71">
        <v>33929</v>
      </c>
      <c r="B52" s="66"/>
      <c r="C52" s="66">
        <v>53</v>
      </c>
      <c r="D52" s="66">
        <v>55.34</v>
      </c>
      <c r="E52" s="66"/>
      <c r="F52" s="66">
        <v>201.1</v>
      </c>
      <c r="J52" s="66">
        <v>36.92</v>
      </c>
      <c r="O52" s="66">
        <v>48.18</v>
      </c>
      <c r="S52" s="66"/>
      <c r="X52" s="66">
        <v>66</v>
      </c>
    </row>
    <row r="53" spans="1:24">
      <c r="A53" s="71">
        <v>33936</v>
      </c>
      <c r="B53" s="66"/>
      <c r="C53" s="66">
        <v>53</v>
      </c>
      <c r="D53" s="66">
        <v>55.08</v>
      </c>
      <c r="E53" s="66"/>
      <c r="F53" s="66">
        <v>201.01</v>
      </c>
      <c r="J53" s="66">
        <v>35.840000000000003</v>
      </c>
      <c r="O53" s="66">
        <v>51.17</v>
      </c>
      <c r="S53" s="66"/>
      <c r="X53" s="66">
        <v>66</v>
      </c>
    </row>
    <row r="54" spans="1:24">
      <c r="A54" s="71">
        <v>33943</v>
      </c>
      <c r="B54" s="66"/>
      <c r="C54" s="66">
        <v>53</v>
      </c>
      <c r="D54" s="66">
        <v>52.95</v>
      </c>
      <c r="E54" s="66"/>
      <c r="F54" s="66">
        <v>197.67</v>
      </c>
      <c r="J54" s="66">
        <v>37.04</v>
      </c>
      <c r="O54" s="66">
        <v>51.13</v>
      </c>
      <c r="S54" s="66"/>
      <c r="X54" s="66">
        <v>67.069999999999993</v>
      </c>
    </row>
    <row r="55" spans="1:24">
      <c r="A55" s="71">
        <v>33950</v>
      </c>
      <c r="B55" s="66"/>
      <c r="C55" s="66">
        <v>52</v>
      </c>
      <c r="D55" s="66">
        <v>49.96</v>
      </c>
      <c r="E55" s="66"/>
      <c r="F55" s="66">
        <v>190.88</v>
      </c>
      <c r="J55" s="66">
        <v>36.51</v>
      </c>
      <c r="O55" s="66">
        <v>50.2</v>
      </c>
      <c r="S55" s="66"/>
      <c r="X55" s="66">
        <v>66</v>
      </c>
    </row>
    <row r="56" spans="1:24">
      <c r="A56" s="71">
        <v>33957</v>
      </c>
      <c r="B56" s="66"/>
      <c r="C56" s="66">
        <v>49</v>
      </c>
      <c r="D56" s="66">
        <v>48.69</v>
      </c>
      <c r="E56" s="66"/>
      <c r="F56" s="66">
        <v>183.41</v>
      </c>
      <c r="J56" s="66">
        <v>36.75</v>
      </c>
      <c r="O56" s="66">
        <v>51.07</v>
      </c>
      <c r="S56" s="66"/>
      <c r="X56" s="66">
        <v>66</v>
      </c>
    </row>
    <row r="57" spans="1:24">
      <c r="A57" s="71">
        <v>33964</v>
      </c>
      <c r="B57" s="66"/>
      <c r="C57" s="66">
        <v>48</v>
      </c>
      <c r="D57" s="66">
        <v>49.19</v>
      </c>
      <c r="E57" s="66"/>
      <c r="F57" s="66">
        <v>177.5</v>
      </c>
      <c r="J57" s="66">
        <v>35.130000000000003</v>
      </c>
      <c r="O57" s="66">
        <v>51.44</v>
      </c>
      <c r="S57" s="66"/>
      <c r="X57" s="66">
        <v>66</v>
      </c>
    </row>
    <row r="58" spans="1:24">
      <c r="A58" s="71">
        <v>33971</v>
      </c>
      <c r="B58" s="66"/>
      <c r="C58" s="66">
        <v>48</v>
      </c>
      <c r="D58" s="66">
        <v>50.95</v>
      </c>
      <c r="E58" s="66"/>
      <c r="F58" s="66">
        <v>191.01</v>
      </c>
      <c r="J58" s="66">
        <v>35.909999999999997</v>
      </c>
      <c r="O58" s="66">
        <v>58.51</v>
      </c>
      <c r="S58" s="66"/>
      <c r="X58" s="66">
        <v>62</v>
      </c>
    </row>
    <row r="59" spans="1:24">
      <c r="A59" s="71">
        <v>33978</v>
      </c>
      <c r="B59" s="66"/>
      <c r="C59" s="66">
        <v>50.5</v>
      </c>
      <c r="D59" s="66">
        <v>52.84</v>
      </c>
      <c r="E59" s="66"/>
      <c r="F59" s="66">
        <v>206.72</v>
      </c>
      <c r="J59" s="66">
        <v>37.03</v>
      </c>
      <c r="O59" s="66">
        <v>62.04</v>
      </c>
      <c r="S59" s="66"/>
      <c r="X59" s="66">
        <v>64</v>
      </c>
    </row>
    <row r="60" spans="1:24">
      <c r="A60" s="71">
        <v>33985</v>
      </c>
      <c r="B60" s="66"/>
      <c r="C60" s="66">
        <v>50.75</v>
      </c>
      <c r="D60" s="66">
        <v>52.49</v>
      </c>
      <c r="E60" s="66"/>
      <c r="F60" s="66">
        <v>204.42</v>
      </c>
      <c r="J60" s="66">
        <v>36.6</v>
      </c>
      <c r="O60" s="66">
        <v>64.3</v>
      </c>
      <c r="S60" s="66"/>
      <c r="X60" s="66">
        <v>57</v>
      </c>
    </row>
    <row r="61" spans="1:24">
      <c r="A61" s="71">
        <v>33992</v>
      </c>
      <c r="B61" s="66"/>
      <c r="C61" s="66">
        <v>50.75</v>
      </c>
      <c r="D61" s="66">
        <v>52.24</v>
      </c>
      <c r="E61" s="66"/>
      <c r="F61" s="66">
        <v>202.16</v>
      </c>
      <c r="J61" s="66">
        <v>37.04</v>
      </c>
      <c r="O61" s="66">
        <v>54.35</v>
      </c>
      <c r="S61" s="66"/>
      <c r="X61" s="66">
        <v>55</v>
      </c>
    </row>
    <row r="62" spans="1:24">
      <c r="A62" s="71">
        <v>33999</v>
      </c>
      <c r="B62" s="66"/>
      <c r="C62" s="66">
        <v>50.75</v>
      </c>
      <c r="D62" s="66">
        <v>52.67</v>
      </c>
      <c r="E62" s="66"/>
      <c r="F62" s="66">
        <v>198.79</v>
      </c>
      <c r="J62" s="66">
        <v>35.4</v>
      </c>
      <c r="O62" s="66">
        <v>45.59</v>
      </c>
      <c r="S62" s="66"/>
      <c r="X62" s="66">
        <v>57</v>
      </c>
    </row>
    <row r="63" spans="1:24">
      <c r="A63" s="71">
        <v>34006</v>
      </c>
      <c r="B63" s="66"/>
      <c r="C63" s="66">
        <v>50.75</v>
      </c>
      <c r="D63" s="66">
        <v>52.49</v>
      </c>
      <c r="E63" s="66"/>
      <c r="F63" s="66">
        <v>200.21</v>
      </c>
      <c r="J63" s="66">
        <v>34.39</v>
      </c>
      <c r="O63" s="66">
        <v>40.909999999999997</v>
      </c>
      <c r="S63" s="66"/>
      <c r="X63" s="66">
        <v>57</v>
      </c>
    </row>
    <row r="64" spans="1:24">
      <c r="A64" s="71">
        <v>34013</v>
      </c>
      <c r="B64" s="66"/>
      <c r="C64" s="66">
        <v>51</v>
      </c>
      <c r="D64" s="66">
        <v>53.4</v>
      </c>
      <c r="E64" s="66"/>
      <c r="F64" s="66">
        <v>186.92</v>
      </c>
      <c r="J64" s="66">
        <v>36.340000000000003</v>
      </c>
      <c r="O64" s="66">
        <v>41.75</v>
      </c>
      <c r="S64" s="66"/>
      <c r="X64" s="66">
        <v>54.25</v>
      </c>
    </row>
    <row r="65" spans="1:24">
      <c r="A65" s="71">
        <v>34020</v>
      </c>
      <c r="B65" s="66"/>
      <c r="C65" s="66">
        <v>51.25</v>
      </c>
      <c r="D65" s="66">
        <v>53.45</v>
      </c>
      <c r="E65" s="66"/>
      <c r="F65" s="66">
        <v>188.3</v>
      </c>
      <c r="J65" s="66">
        <v>36.65</v>
      </c>
      <c r="O65" s="66">
        <v>42.05</v>
      </c>
      <c r="S65" s="66"/>
      <c r="X65" s="66">
        <v>57</v>
      </c>
    </row>
    <row r="66" spans="1:24">
      <c r="A66" s="71">
        <v>34027</v>
      </c>
      <c r="B66" s="66"/>
      <c r="C66" s="66">
        <v>51.5</v>
      </c>
      <c r="D66" s="66">
        <v>53.94</v>
      </c>
      <c r="E66" s="66"/>
      <c r="F66" s="66">
        <v>194.38</v>
      </c>
      <c r="J66" s="66">
        <v>36.11</v>
      </c>
      <c r="O66" s="66">
        <v>42.81</v>
      </c>
      <c r="S66" s="66"/>
      <c r="X66" s="66">
        <v>57.33</v>
      </c>
    </row>
    <row r="67" spans="1:24">
      <c r="A67" s="71">
        <v>34034</v>
      </c>
      <c r="B67" s="66"/>
      <c r="C67" s="66">
        <v>51.75</v>
      </c>
      <c r="D67" s="66">
        <v>53.98</v>
      </c>
      <c r="E67" s="66"/>
      <c r="F67" s="66">
        <v>200.15</v>
      </c>
      <c r="J67" s="66">
        <v>34.9</v>
      </c>
      <c r="O67" s="66">
        <v>41.75</v>
      </c>
      <c r="S67" s="66"/>
      <c r="X67" s="66">
        <v>57</v>
      </c>
    </row>
    <row r="68" spans="1:24">
      <c r="A68" s="71">
        <v>34041</v>
      </c>
      <c r="B68" s="66"/>
      <c r="C68" s="66">
        <v>52</v>
      </c>
      <c r="D68" s="66">
        <v>54.46</v>
      </c>
      <c r="E68" s="66"/>
      <c r="F68" s="66">
        <v>203.64</v>
      </c>
      <c r="J68" s="66">
        <v>35.21</v>
      </c>
      <c r="O68" s="66">
        <v>42.1</v>
      </c>
      <c r="S68" s="66"/>
      <c r="X68" s="66">
        <v>57</v>
      </c>
    </row>
    <row r="69" spans="1:24">
      <c r="A69" s="71">
        <v>34048</v>
      </c>
      <c r="B69" s="66"/>
      <c r="C69" s="66">
        <v>52.75</v>
      </c>
      <c r="D69" s="66">
        <v>54.2</v>
      </c>
      <c r="E69" s="66"/>
      <c r="F69" s="66">
        <v>200.7</v>
      </c>
      <c r="J69" s="66">
        <v>35.35</v>
      </c>
      <c r="O69" s="66">
        <v>40</v>
      </c>
      <c r="S69" s="66"/>
      <c r="X69" s="66">
        <v>59</v>
      </c>
    </row>
    <row r="70" spans="1:24">
      <c r="A70" s="71">
        <v>34055</v>
      </c>
      <c r="B70" s="66"/>
      <c r="C70" s="66">
        <v>52.5</v>
      </c>
      <c r="D70" s="66">
        <v>53.27</v>
      </c>
      <c r="E70" s="66"/>
      <c r="F70" s="66">
        <v>191.67</v>
      </c>
      <c r="J70" s="66">
        <v>34.479999999999997</v>
      </c>
      <c r="O70" s="66">
        <v>40.94</v>
      </c>
      <c r="S70" s="66"/>
      <c r="X70" s="66">
        <v>59.5</v>
      </c>
    </row>
    <row r="71" spans="1:24">
      <c r="A71" s="71">
        <v>34062</v>
      </c>
      <c r="B71" s="66"/>
      <c r="C71" s="66">
        <v>52.25</v>
      </c>
      <c r="D71" s="66">
        <v>52.74</v>
      </c>
      <c r="E71" s="66"/>
      <c r="F71" s="66">
        <v>189.44</v>
      </c>
      <c r="J71" s="66">
        <v>32.49</v>
      </c>
      <c r="O71" s="66">
        <v>34.83</v>
      </c>
      <c r="S71" s="66"/>
      <c r="X71" s="66">
        <v>59</v>
      </c>
    </row>
    <row r="72" spans="1:24">
      <c r="A72" s="71">
        <v>34069</v>
      </c>
      <c r="B72" s="66"/>
      <c r="C72" s="66">
        <v>52.5</v>
      </c>
      <c r="D72" s="66">
        <v>54.15</v>
      </c>
      <c r="E72" s="66"/>
      <c r="F72" s="66">
        <v>190.97</v>
      </c>
      <c r="J72" s="66">
        <v>32.6</v>
      </c>
      <c r="O72" s="66">
        <v>37.25</v>
      </c>
      <c r="S72" s="66"/>
      <c r="X72" s="66">
        <v>58</v>
      </c>
    </row>
    <row r="73" spans="1:24">
      <c r="A73" s="71">
        <v>34076</v>
      </c>
      <c r="B73" s="66"/>
      <c r="C73" s="66">
        <v>53.75</v>
      </c>
      <c r="D73" s="66">
        <v>56</v>
      </c>
      <c r="E73" s="66"/>
      <c r="F73" s="66">
        <v>203.9</v>
      </c>
      <c r="J73" s="66">
        <v>34.04</v>
      </c>
      <c r="O73" s="66">
        <v>45.14</v>
      </c>
      <c r="S73" s="66"/>
      <c r="X73" s="66">
        <v>59</v>
      </c>
    </row>
    <row r="74" spans="1:24">
      <c r="A74" s="71">
        <v>34083</v>
      </c>
      <c r="B74" s="66"/>
      <c r="C74" s="66">
        <v>54.25</v>
      </c>
      <c r="D74" s="66">
        <v>56.07</v>
      </c>
      <c r="E74" s="66"/>
      <c r="F74" s="66">
        <v>208.86</v>
      </c>
      <c r="J74" s="66">
        <v>34.159999999999997</v>
      </c>
      <c r="O74" s="66">
        <v>48.49</v>
      </c>
      <c r="S74" s="66"/>
      <c r="X74" s="66">
        <v>59</v>
      </c>
    </row>
    <row r="75" spans="1:24">
      <c r="A75" s="71">
        <v>34090</v>
      </c>
      <c r="B75" s="66"/>
      <c r="C75" s="66">
        <v>55.25</v>
      </c>
      <c r="D75" s="66">
        <v>57.74</v>
      </c>
      <c r="E75" s="66"/>
      <c r="F75" s="66">
        <v>219.28</v>
      </c>
      <c r="J75" s="66">
        <v>34.33</v>
      </c>
      <c r="O75" s="66">
        <v>49.75</v>
      </c>
      <c r="S75" s="66"/>
      <c r="X75" s="66">
        <v>59</v>
      </c>
    </row>
    <row r="76" spans="1:24">
      <c r="A76" s="71">
        <v>34097</v>
      </c>
      <c r="B76" s="66"/>
      <c r="C76" s="66">
        <v>56.25</v>
      </c>
      <c r="D76" s="66">
        <v>59.86</v>
      </c>
      <c r="E76" s="66"/>
      <c r="F76" s="66">
        <v>216.71</v>
      </c>
      <c r="J76" s="66">
        <v>33.44</v>
      </c>
      <c r="O76" s="66">
        <v>46.59</v>
      </c>
      <c r="S76" s="66"/>
      <c r="X76" s="66">
        <v>59</v>
      </c>
    </row>
    <row r="77" spans="1:24">
      <c r="A77" s="71">
        <v>34104</v>
      </c>
      <c r="B77" s="66"/>
      <c r="C77" s="66">
        <v>56.75</v>
      </c>
      <c r="D77" s="66">
        <v>59.05</v>
      </c>
      <c r="E77" s="66"/>
      <c r="F77" s="66">
        <v>210.41</v>
      </c>
      <c r="J77" s="66">
        <v>34.659999999999997</v>
      </c>
      <c r="O77" s="66">
        <v>41.64</v>
      </c>
      <c r="S77" s="66"/>
      <c r="X77" s="66">
        <v>60</v>
      </c>
    </row>
    <row r="78" spans="1:24">
      <c r="A78" s="71">
        <v>34111</v>
      </c>
      <c r="B78" s="66"/>
      <c r="C78" s="66">
        <v>56.25</v>
      </c>
      <c r="D78" s="66">
        <v>55.18</v>
      </c>
      <c r="E78" s="66"/>
      <c r="F78" s="66">
        <v>204.36</v>
      </c>
      <c r="J78" s="66">
        <v>34.700000000000003</v>
      </c>
      <c r="O78" s="66">
        <v>41.34</v>
      </c>
      <c r="S78" s="66"/>
      <c r="X78" s="66">
        <v>60</v>
      </c>
    </row>
    <row r="79" spans="1:24">
      <c r="A79" s="71">
        <v>34118</v>
      </c>
      <c r="B79" s="66"/>
      <c r="C79" s="66">
        <v>56.25</v>
      </c>
      <c r="D79" s="66">
        <v>55.43</v>
      </c>
      <c r="E79" s="66"/>
      <c r="F79" s="66">
        <v>206.95</v>
      </c>
      <c r="J79" s="66">
        <v>34.75</v>
      </c>
      <c r="O79" s="66"/>
      <c r="S79" s="66"/>
      <c r="X79" s="66">
        <v>60</v>
      </c>
    </row>
    <row r="80" spans="1:24">
      <c r="A80" s="71">
        <v>34125</v>
      </c>
      <c r="B80" s="66"/>
      <c r="C80" s="66">
        <v>56</v>
      </c>
      <c r="D80" s="66">
        <v>55.31</v>
      </c>
      <c r="E80" s="66"/>
      <c r="F80" s="66">
        <v>205.81</v>
      </c>
      <c r="J80" s="66">
        <v>34.450000000000003</v>
      </c>
      <c r="O80" s="66">
        <v>41.99</v>
      </c>
      <c r="S80" s="66"/>
      <c r="X80" s="66">
        <v>60</v>
      </c>
    </row>
    <row r="81" spans="1:24">
      <c r="A81" s="71">
        <v>34132</v>
      </c>
      <c r="B81" s="66"/>
      <c r="C81" s="66">
        <v>55.5</v>
      </c>
      <c r="D81" s="66">
        <v>54.92</v>
      </c>
      <c r="E81" s="66"/>
      <c r="F81" s="66">
        <v>197.68</v>
      </c>
      <c r="J81" s="66">
        <v>35.729999999999997</v>
      </c>
      <c r="O81" s="66">
        <v>46.73</v>
      </c>
      <c r="S81" s="66"/>
      <c r="X81" s="66">
        <v>59</v>
      </c>
    </row>
    <row r="82" spans="1:24">
      <c r="A82" s="71">
        <v>34139</v>
      </c>
      <c r="B82" s="66"/>
      <c r="C82" s="66">
        <v>55.75</v>
      </c>
      <c r="D82" s="66">
        <v>54.89</v>
      </c>
      <c r="E82" s="66"/>
      <c r="F82" s="66">
        <v>200.99</v>
      </c>
      <c r="J82" s="66">
        <v>35.56</v>
      </c>
      <c r="O82" s="66">
        <v>51.58</v>
      </c>
      <c r="S82" s="66"/>
      <c r="X82" s="66">
        <v>59</v>
      </c>
    </row>
    <row r="83" spans="1:24">
      <c r="A83" s="71">
        <v>34146</v>
      </c>
      <c r="B83" s="66"/>
      <c r="C83" s="66">
        <v>56.25</v>
      </c>
      <c r="D83" s="66">
        <v>54.4</v>
      </c>
      <c r="E83" s="66"/>
      <c r="F83" s="66">
        <v>205.43</v>
      </c>
      <c r="J83" s="66">
        <v>35.22</v>
      </c>
      <c r="O83" s="66">
        <v>55.47</v>
      </c>
      <c r="S83" s="66"/>
      <c r="X83" s="66">
        <v>59</v>
      </c>
    </row>
    <row r="84" spans="1:24">
      <c r="A84" s="71">
        <v>34153</v>
      </c>
      <c r="B84" s="66"/>
      <c r="C84" s="66">
        <v>56.75</v>
      </c>
      <c r="D84" s="66">
        <v>55.18</v>
      </c>
      <c r="E84" s="66"/>
      <c r="F84" s="66">
        <v>211.17</v>
      </c>
      <c r="J84" s="66">
        <v>35.03</v>
      </c>
      <c r="O84" s="66">
        <v>52.88</v>
      </c>
      <c r="S84" s="66"/>
      <c r="X84" s="66">
        <v>59</v>
      </c>
    </row>
    <row r="85" spans="1:24">
      <c r="A85" s="71">
        <v>34160</v>
      </c>
      <c r="B85" s="66"/>
      <c r="C85" s="66">
        <v>56.5</v>
      </c>
      <c r="D85" s="66">
        <v>55.37</v>
      </c>
      <c r="E85" s="66"/>
      <c r="F85" s="66">
        <v>211.94</v>
      </c>
      <c r="J85" s="66">
        <v>34.54</v>
      </c>
      <c r="O85" s="66">
        <v>50.11</v>
      </c>
      <c r="S85" s="66"/>
      <c r="X85" s="66">
        <v>59</v>
      </c>
    </row>
    <row r="86" spans="1:24">
      <c r="A86" s="71">
        <v>34167</v>
      </c>
      <c r="B86" s="66"/>
      <c r="C86" s="66">
        <v>56.5</v>
      </c>
      <c r="D86" s="66">
        <v>55.51</v>
      </c>
      <c r="E86" s="66"/>
      <c r="F86" s="66">
        <v>210.05</v>
      </c>
      <c r="J86" s="66">
        <v>36.36</v>
      </c>
      <c r="O86" s="66">
        <v>48.38</v>
      </c>
      <c r="S86" s="66"/>
      <c r="X86" s="66">
        <v>58</v>
      </c>
    </row>
    <row r="87" spans="1:24">
      <c r="A87" s="71">
        <v>34174</v>
      </c>
      <c r="B87" s="66"/>
      <c r="C87" s="66">
        <v>56.75</v>
      </c>
      <c r="D87" s="66">
        <v>55.76</v>
      </c>
      <c r="E87" s="66"/>
      <c r="F87" s="66">
        <v>214.78</v>
      </c>
      <c r="J87" s="66">
        <v>36.54</v>
      </c>
      <c r="O87" s="66">
        <v>49.01</v>
      </c>
      <c r="S87" s="66"/>
      <c r="X87" s="66">
        <v>63</v>
      </c>
    </row>
    <row r="88" spans="1:24">
      <c r="A88" s="71">
        <v>34181</v>
      </c>
      <c r="B88" s="66"/>
      <c r="C88" s="66">
        <v>57.25</v>
      </c>
      <c r="D88" s="66">
        <v>56.96</v>
      </c>
      <c r="E88" s="66"/>
      <c r="F88" s="66">
        <v>216.58</v>
      </c>
      <c r="J88" s="66">
        <v>35.97</v>
      </c>
      <c r="O88" s="66">
        <v>43.97</v>
      </c>
      <c r="S88" s="66"/>
      <c r="X88" s="66">
        <v>63</v>
      </c>
    </row>
    <row r="89" spans="1:24">
      <c r="A89" s="71">
        <v>34188</v>
      </c>
      <c r="B89" s="66"/>
      <c r="C89" s="66">
        <v>58.25</v>
      </c>
      <c r="D89" s="66">
        <v>59.85</v>
      </c>
      <c r="E89" s="66"/>
      <c r="F89" s="66">
        <v>222.57</v>
      </c>
      <c r="J89" s="66">
        <v>36.130000000000003</v>
      </c>
      <c r="O89" s="66">
        <v>37.659999999999997</v>
      </c>
      <c r="S89" s="66"/>
      <c r="X89" s="66">
        <v>63</v>
      </c>
    </row>
    <row r="90" spans="1:24">
      <c r="A90" s="71">
        <v>34195</v>
      </c>
      <c r="B90" s="66"/>
      <c r="C90" s="66">
        <v>58.75</v>
      </c>
      <c r="D90" s="66">
        <v>59.76</v>
      </c>
      <c r="E90" s="66"/>
      <c r="F90" s="66">
        <v>240.66</v>
      </c>
      <c r="J90" s="66">
        <v>36.549999999999997</v>
      </c>
      <c r="O90" s="66">
        <v>41.58</v>
      </c>
      <c r="S90" s="66"/>
      <c r="X90" s="66">
        <v>63</v>
      </c>
    </row>
    <row r="91" spans="1:24">
      <c r="A91" s="71">
        <v>34202</v>
      </c>
      <c r="B91" s="66"/>
      <c r="C91" s="66">
        <v>57.75</v>
      </c>
      <c r="D91" s="66">
        <v>55.69</v>
      </c>
      <c r="E91" s="66"/>
      <c r="F91" s="66">
        <v>224.53</v>
      </c>
      <c r="J91" s="66">
        <v>35.97</v>
      </c>
      <c r="O91" s="66">
        <v>44.46</v>
      </c>
      <c r="S91" s="66"/>
      <c r="X91" s="66">
        <v>64</v>
      </c>
    </row>
    <row r="92" spans="1:24">
      <c r="A92" s="71">
        <v>34209</v>
      </c>
      <c r="B92" s="66"/>
      <c r="C92" s="66">
        <v>57.25</v>
      </c>
      <c r="D92" s="66">
        <v>55.38</v>
      </c>
      <c r="E92" s="66"/>
      <c r="F92" s="66">
        <v>212.01</v>
      </c>
      <c r="J92" s="66">
        <v>35.89</v>
      </c>
      <c r="O92" s="66">
        <v>44.7</v>
      </c>
      <c r="S92" s="66"/>
      <c r="X92" s="66">
        <v>64</v>
      </c>
    </row>
    <row r="93" spans="1:24">
      <c r="A93" s="71">
        <v>34216</v>
      </c>
      <c r="B93" s="66"/>
      <c r="C93" s="66">
        <v>57.75</v>
      </c>
      <c r="D93" s="66">
        <v>57.8</v>
      </c>
      <c r="E93" s="66"/>
      <c r="F93" s="66">
        <v>210.27</v>
      </c>
      <c r="J93" s="66">
        <v>36.369999999999997</v>
      </c>
      <c r="O93" s="66">
        <v>41.7</v>
      </c>
      <c r="S93" s="66"/>
      <c r="X93" s="66">
        <v>65</v>
      </c>
    </row>
    <row r="94" spans="1:24">
      <c r="A94" s="71">
        <v>34223</v>
      </c>
      <c r="B94" s="66"/>
      <c r="C94" s="66">
        <v>57.75</v>
      </c>
      <c r="D94" s="66">
        <v>59.93</v>
      </c>
      <c r="E94" s="66"/>
      <c r="F94" s="66">
        <v>213.32</v>
      </c>
      <c r="J94" s="66">
        <v>37.64</v>
      </c>
      <c r="O94" s="66">
        <v>43.19</v>
      </c>
      <c r="S94" s="66"/>
      <c r="X94" s="66">
        <v>65</v>
      </c>
    </row>
    <row r="95" spans="1:24">
      <c r="A95" s="71">
        <v>34230</v>
      </c>
      <c r="B95" s="66"/>
      <c r="C95" s="66">
        <v>58</v>
      </c>
      <c r="D95" s="66">
        <v>58.18</v>
      </c>
      <c r="E95" s="66"/>
      <c r="F95" s="66">
        <v>235.53</v>
      </c>
      <c r="J95" s="66">
        <v>39.11</v>
      </c>
      <c r="O95" s="66">
        <v>49.27</v>
      </c>
      <c r="S95" s="66"/>
      <c r="X95" s="66">
        <v>66</v>
      </c>
    </row>
    <row r="96" spans="1:24">
      <c r="A96" s="71">
        <v>34237</v>
      </c>
      <c r="B96" s="66"/>
      <c r="C96" s="66">
        <v>57.25</v>
      </c>
      <c r="D96" s="66">
        <v>55.58</v>
      </c>
      <c r="E96" s="66"/>
      <c r="F96" s="66">
        <v>232.24</v>
      </c>
      <c r="J96" s="66">
        <v>39.06</v>
      </c>
      <c r="O96" s="66">
        <v>50.19</v>
      </c>
      <c r="S96" s="66"/>
      <c r="X96" s="66">
        <v>66.33</v>
      </c>
    </row>
    <row r="97" spans="1:24">
      <c r="A97" s="71">
        <v>34244</v>
      </c>
      <c r="B97" s="66"/>
      <c r="C97" s="66">
        <v>56.5</v>
      </c>
      <c r="D97" s="66">
        <v>54.94</v>
      </c>
      <c r="E97" s="66"/>
      <c r="F97" s="66">
        <v>206.12</v>
      </c>
      <c r="J97" s="66">
        <v>36.61</v>
      </c>
      <c r="O97" s="66">
        <v>42.46</v>
      </c>
      <c r="S97" s="66"/>
      <c r="X97" s="66">
        <v>68</v>
      </c>
    </row>
    <row r="98" spans="1:24">
      <c r="A98" s="71">
        <v>34251</v>
      </c>
      <c r="B98" s="66"/>
      <c r="C98" s="66">
        <v>56</v>
      </c>
      <c r="D98" s="66">
        <v>55.61</v>
      </c>
      <c r="E98" s="66"/>
      <c r="F98" s="66">
        <v>202.35</v>
      </c>
      <c r="J98" s="66">
        <v>38.22</v>
      </c>
      <c r="O98" s="66">
        <v>42.19</v>
      </c>
      <c r="S98" s="66"/>
      <c r="X98" s="66">
        <v>68</v>
      </c>
    </row>
    <row r="99" spans="1:24">
      <c r="A99" s="71">
        <v>34258</v>
      </c>
      <c r="B99" s="66"/>
      <c r="C99" s="66">
        <v>55.5</v>
      </c>
      <c r="D99" s="66">
        <v>56.31</v>
      </c>
      <c r="E99" s="66"/>
      <c r="F99" s="66">
        <v>203.1</v>
      </c>
      <c r="J99" s="66">
        <v>38.24</v>
      </c>
      <c r="O99" s="66">
        <v>46.08</v>
      </c>
      <c r="S99" s="66"/>
      <c r="X99" s="66">
        <v>71</v>
      </c>
    </row>
    <row r="100" spans="1:24">
      <c r="A100" s="71">
        <v>34265</v>
      </c>
      <c r="B100" s="66"/>
      <c r="C100" s="66">
        <v>55.25</v>
      </c>
      <c r="D100" s="66">
        <v>56.03</v>
      </c>
      <c r="E100" s="66"/>
      <c r="F100" s="66">
        <v>190.8</v>
      </c>
      <c r="J100" s="66">
        <v>38.36</v>
      </c>
      <c r="O100" s="66">
        <v>50.5</v>
      </c>
      <c r="S100" s="66"/>
      <c r="X100" s="66">
        <v>72</v>
      </c>
    </row>
    <row r="101" spans="1:24">
      <c r="A101" s="71">
        <v>34272</v>
      </c>
      <c r="B101" s="66"/>
      <c r="C101" s="66">
        <v>55.25</v>
      </c>
      <c r="D101" s="66">
        <v>56.11</v>
      </c>
      <c r="E101" s="66"/>
      <c r="F101" s="66">
        <v>186.19</v>
      </c>
      <c r="J101" s="66">
        <v>38.68</v>
      </c>
      <c r="O101" s="66">
        <v>49.42</v>
      </c>
      <c r="S101" s="66"/>
      <c r="X101" s="66">
        <v>71.290000000000006</v>
      </c>
    </row>
    <row r="102" spans="1:24">
      <c r="A102" s="71">
        <v>34279</v>
      </c>
      <c r="B102" s="66"/>
      <c r="C102" s="66">
        <v>55.25</v>
      </c>
      <c r="D102" s="66">
        <v>56.19</v>
      </c>
      <c r="E102" s="66"/>
      <c r="F102" s="66">
        <v>189.98</v>
      </c>
      <c r="J102" s="66">
        <v>38.99</v>
      </c>
      <c r="O102" s="66">
        <v>46.62</v>
      </c>
      <c r="S102" s="66"/>
      <c r="X102" s="66">
        <v>72.5</v>
      </c>
    </row>
    <row r="103" spans="1:24">
      <c r="A103" s="71">
        <v>34286</v>
      </c>
      <c r="B103" s="66"/>
      <c r="C103" s="66">
        <v>55.25</v>
      </c>
      <c r="D103" s="66">
        <v>56.27</v>
      </c>
      <c r="E103" s="66"/>
      <c r="F103" s="66">
        <v>193.92</v>
      </c>
      <c r="J103" s="66">
        <v>40.51</v>
      </c>
      <c r="O103" s="66">
        <v>46.29</v>
      </c>
      <c r="S103" s="66"/>
      <c r="X103" s="66">
        <v>72</v>
      </c>
    </row>
    <row r="104" spans="1:24">
      <c r="A104" s="71">
        <v>34293</v>
      </c>
      <c r="B104" s="66"/>
      <c r="C104" s="66">
        <v>55</v>
      </c>
      <c r="D104" s="66">
        <v>54.9</v>
      </c>
      <c r="E104" s="66"/>
      <c r="F104" s="66">
        <v>181.58</v>
      </c>
      <c r="J104" s="66">
        <v>41.1</v>
      </c>
      <c r="O104" s="66">
        <v>48.58</v>
      </c>
      <c r="S104" s="66"/>
      <c r="X104" s="66">
        <v>69.78</v>
      </c>
    </row>
    <row r="105" spans="1:24">
      <c r="A105" s="71">
        <v>34300</v>
      </c>
      <c r="B105" s="66"/>
      <c r="C105" s="66">
        <v>54.75</v>
      </c>
      <c r="D105" s="66">
        <v>55.2</v>
      </c>
      <c r="E105" s="66"/>
      <c r="F105" s="66">
        <v>177.32</v>
      </c>
      <c r="J105" s="66">
        <v>40.43</v>
      </c>
      <c r="O105" s="66">
        <v>48.09</v>
      </c>
      <c r="S105" s="66"/>
      <c r="X105" s="66">
        <v>72</v>
      </c>
    </row>
    <row r="106" spans="1:24">
      <c r="A106" s="71">
        <v>34307</v>
      </c>
      <c r="B106" s="66"/>
      <c r="C106" s="66">
        <v>54.5</v>
      </c>
      <c r="D106" s="66">
        <v>53.1</v>
      </c>
      <c r="E106" s="66"/>
      <c r="F106" s="66">
        <v>188.67</v>
      </c>
      <c r="J106" s="66">
        <v>42.46</v>
      </c>
      <c r="O106" s="66">
        <v>50.33</v>
      </c>
      <c r="S106" s="66"/>
      <c r="X106" s="66">
        <v>71.790000000000006</v>
      </c>
    </row>
    <row r="107" spans="1:24">
      <c r="A107" s="71">
        <v>34314</v>
      </c>
      <c r="B107" s="66"/>
      <c r="C107" s="66">
        <v>54</v>
      </c>
      <c r="D107" s="66">
        <v>53.17</v>
      </c>
      <c r="E107" s="66"/>
      <c r="F107" s="66">
        <v>192.27</v>
      </c>
      <c r="J107" s="66">
        <v>43.5</v>
      </c>
      <c r="O107" s="66">
        <v>53.99</v>
      </c>
      <c r="S107" s="66"/>
      <c r="X107" s="66">
        <v>69.7</v>
      </c>
    </row>
    <row r="108" spans="1:24">
      <c r="A108" s="71">
        <v>34321</v>
      </c>
      <c r="B108" s="66"/>
      <c r="C108" s="66">
        <v>53.5</v>
      </c>
      <c r="D108" s="66">
        <v>52.64</v>
      </c>
      <c r="E108" s="66"/>
      <c r="F108" s="66">
        <v>184.44</v>
      </c>
      <c r="J108" s="66">
        <v>44.36</v>
      </c>
      <c r="O108" s="66">
        <v>58.2</v>
      </c>
      <c r="S108" s="66"/>
      <c r="X108" s="66">
        <v>68.599999999999994</v>
      </c>
    </row>
    <row r="109" spans="1:24">
      <c r="A109" s="71">
        <v>34328</v>
      </c>
      <c r="B109" s="66"/>
      <c r="C109" s="66">
        <v>53.25</v>
      </c>
      <c r="D109" s="66">
        <v>52.44</v>
      </c>
      <c r="E109" s="66"/>
      <c r="F109" s="66">
        <v>179.59</v>
      </c>
      <c r="J109" s="66">
        <v>44.49</v>
      </c>
      <c r="O109" s="66">
        <v>61.32</v>
      </c>
      <c r="S109" s="66"/>
      <c r="X109" s="66">
        <v>69</v>
      </c>
    </row>
    <row r="110" spans="1:24">
      <c r="A110" s="71">
        <v>34335</v>
      </c>
      <c r="B110" s="66"/>
      <c r="C110" s="66">
        <v>52.75</v>
      </c>
      <c r="D110" s="66">
        <v>52.4</v>
      </c>
      <c r="E110" s="66"/>
      <c r="F110" s="66">
        <v>175.54</v>
      </c>
      <c r="J110" s="66">
        <v>43.97</v>
      </c>
      <c r="O110" s="66">
        <v>65.55</v>
      </c>
      <c r="S110" s="66"/>
      <c r="X110" s="66">
        <v>65</v>
      </c>
    </row>
    <row r="111" spans="1:24">
      <c r="A111" s="71">
        <v>34342</v>
      </c>
      <c r="B111" s="66"/>
      <c r="C111" s="66">
        <v>52.5</v>
      </c>
      <c r="D111" s="66">
        <v>52.43</v>
      </c>
      <c r="E111" s="66"/>
      <c r="F111" s="66">
        <v>182.74</v>
      </c>
      <c r="J111" s="66">
        <v>43.43</v>
      </c>
      <c r="O111" s="66">
        <v>66.459999999999994</v>
      </c>
      <c r="S111" s="66"/>
      <c r="X111" s="66">
        <v>63</v>
      </c>
    </row>
    <row r="112" spans="1:24">
      <c r="A112" s="71">
        <v>34349</v>
      </c>
      <c r="B112" s="66"/>
      <c r="C112" s="66">
        <v>52.75</v>
      </c>
      <c r="D112" s="66">
        <v>52.75</v>
      </c>
      <c r="E112" s="66"/>
      <c r="F112" s="66">
        <v>185.56</v>
      </c>
      <c r="J112" s="66">
        <v>43.46</v>
      </c>
      <c r="O112" s="66">
        <v>69.53</v>
      </c>
      <c r="S112" s="66"/>
      <c r="X112" s="66">
        <v>59</v>
      </c>
    </row>
    <row r="113" spans="1:24">
      <c r="A113" s="71">
        <v>34356</v>
      </c>
      <c r="B113" s="66"/>
      <c r="C113" s="66">
        <v>53</v>
      </c>
      <c r="D113" s="66">
        <v>53.1</v>
      </c>
      <c r="E113" s="66"/>
      <c r="F113" s="66">
        <v>191.75</v>
      </c>
      <c r="J113" s="66">
        <v>42.99</v>
      </c>
      <c r="O113" s="66">
        <v>67.290000000000006</v>
      </c>
      <c r="S113" s="66"/>
      <c r="X113" s="66">
        <v>58</v>
      </c>
    </row>
    <row r="114" spans="1:24">
      <c r="A114" s="71">
        <v>34363</v>
      </c>
      <c r="B114" s="66"/>
      <c r="C114" s="66">
        <v>53</v>
      </c>
      <c r="D114" s="66">
        <v>52.7</v>
      </c>
      <c r="E114" s="66"/>
      <c r="F114" s="66">
        <v>194.73</v>
      </c>
      <c r="J114" s="66">
        <v>43.36</v>
      </c>
      <c r="O114" s="66">
        <v>58.05</v>
      </c>
      <c r="S114" s="66"/>
      <c r="X114" s="66">
        <v>60</v>
      </c>
    </row>
    <row r="115" spans="1:24">
      <c r="A115" s="71">
        <v>34370</v>
      </c>
      <c r="B115" s="66"/>
      <c r="C115" s="66">
        <v>53</v>
      </c>
      <c r="D115" s="66">
        <v>54.37</v>
      </c>
      <c r="E115" s="66"/>
      <c r="F115" s="66">
        <v>187.8</v>
      </c>
      <c r="J115" s="66">
        <v>43.66</v>
      </c>
      <c r="O115" s="66">
        <v>51.43</v>
      </c>
      <c r="S115" s="66"/>
      <c r="X115" s="66">
        <v>58</v>
      </c>
    </row>
    <row r="116" spans="1:24">
      <c r="A116" s="71">
        <v>34377</v>
      </c>
      <c r="B116" s="66"/>
      <c r="C116" s="66">
        <v>53.5</v>
      </c>
      <c r="D116" s="66">
        <v>55.5</v>
      </c>
      <c r="E116" s="66"/>
      <c r="F116" s="66">
        <v>184.43</v>
      </c>
      <c r="J116" s="66">
        <v>44.87</v>
      </c>
      <c r="O116" s="66">
        <v>53.82</v>
      </c>
      <c r="S116" s="66"/>
      <c r="X116" s="66">
        <v>58</v>
      </c>
    </row>
    <row r="117" spans="1:24">
      <c r="A117" s="71">
        <v>34384</v>
      </c>
      <c r="B117" s="66"/>
      <c r="C117" s="66">
        <v>54</v>
      </c>
      <c r="D117" s="66">
        <v>55.68</v>
      </c>
      <c r="E117" s="66"/>
      <c r="F117" s="66">
        <v>185.59</v>
      </c>
      <c r="J117" s="66">
        <v>47.57</v>
      </c>
      <c r="O117" s="66">
        <v>56.96</v>
      </c>
      <c r="S117" s="66"/>
      <c r="X117" s="66">
        <v>58</v>
      </c>
    </row>
    <row r="118" spans="1:24">
      <c r="A118" s="71">
        <v>34391</v>
      </c>
      <c r="B118" s="66"/>
      <c r="C118" s="66">
        <v>54.25</v>
      </c>
      <c r="D118" s="66">
        <v>55.57</v>
      </c>
      <c r="E118" s="66"/>
      <c r="F118" s="66">
        <v>184.82</v>
      </c>
      <c r="J118" s="66">
        <v>47.92</v>
      </c>
      <c r="O118" s="66">
        <v>55.95</v>
      </c>
      <c r="S118" s="66"/>
      <c r="X118" s="66">
        <v>58</v>
      </c>
    </row>
    <row r="119" spans="1:24">
      <c r="A119" s="71">
        <v>34398</v>
      </c>
      <c r="B119" s="66"/>
      <c r="C119" s="66">
        <v>55</v>
      </c>
      <c r="D119" s="66">
        <v>57</v>
      </c>
      <c r="E119" s="66"/>
      <c r="F119" s="66">
        <v>194.59</v>
      </c>
      <c r="J119" s="66">
        <v>48.52</v>
      </c>
      <c r="O119" s="66">
        <v>56.35</v>
      </c>
      <c r="S119" s="66"/>
      <c r="X119" s="66">
        <v>60</v>
      </c>
    </row>
    <row r="120" spans="1:24">
      <c r="A120" s="71">
        <v>34405</v>
      </c>
      <c r="B120" s="66"/>
      <c r="C120" s="66">
        <v>55.75</v>
      </c>
      <c r="D120" s="66">
        <v>59.15</v>
      </c>
      <c r="E120" s="66"/>
      <c r="F120" s="66">
        <v>195.51</v>
      </c>
      <c r="J120" s="66">
        <v>48.56</v>
      </c>
      <c r="O120" s="66">
        <v>55.63</v>
      </c>
      <c r="S120" s="66"/>
      <c r="X120" s="66">
        <v>61</v>
      </c>
    </row>
    <row r="121" spans="1:24">
      <c r="A121" s="71">
        <v>34412</v>
      </c>
      <c r="B121" s="66"/>
      <c r="C121" s="66">
        <v>55.75</v>
      </c>
      <c r="D121" s="66">
        <v>57.23</v>
      </c>
      <c r="E121" s="66"/>
      <c r="F121" s="66">
        <v>195.29</v>
      </c>
      <c r="J121" s="66">
        <v>49.76</v>
      </c>
      <c r="O121" s="66">
        <v>57.81</v>
      </c>
      <c r="S121" s="66"/>
      <c r="X121" s="66">
        <v>63.75</v>
      </c>
    </row>
    <row r="122" spans="1:24">
      <c r="A122" s="71">
        <v>34419</v>
      </c>
      <c r="B122" s="66"/>
      <c r="C122" s="66">
        <v>55.5</v>
      </c>
      <c r="D122" s="66">
        <v>56.49</v>
      </c>
      <c r="E122" s="66"/>
      <c r="F122" s="66">
        <v>188.86</v>
      </c>
      <c r="J122" s="66">
        <v>49.72</v>
      </c>
      <c r="O122" s="66">
        <v>57.76</v>
      </c>
      <c r="S122" s="66"/>
      <c r="X122" s="66">
        <v>61</v>
      </c>
    </row>
    <row r="123" spans="1:24">
      <c r="A123" s="71">
        <v>34426</v>
      </c>
      <c r="B123" s="66"/>
      <c r="C123" s="66">
        <v>55.5</v>
      </c>
      <c r="D123" s="66">
        <v>57.03</v>
      </c>
      <c r="E123" s="66"/>
      <c r="F123" s="66">
        <v>182.44</v>
      </c>
      <c r="J123" s="66">
        <v>48.72</v>
      </c>
      <c r="O123" s="66">
        <v>54.83</v>
      </c>
      <c r="S123" s="66"/>
      <c r="X123" s="66">
        <v>60</v>
      </c>
    </row>
    <row r="124" spans="1:24">
      <c r="A124" s="71">
        <v>34433</v>
      </c>
      <c r="B124" s="66"/>
      <c r="C124" s="66">
        <v>56.75</v>
      </c>
      <c r="D124" s="66">
        <v>57.6</v>
      </c>
      <c r="E124" s="66"/>
      <c r="F124" s="66">
        <v>181.01</v>
      </c>
      <c r="J124" s="66">
        <v>49.06</v>
      </c>
      <c r="O124" s="66">
        <v>55.76</v>
      </c>
      <c r="S124" s="66"/>
      <c r="X124" s="66">
        <v>60</v>
      </c>
    </row>
    <row r="125" spans="1:24">
      <c r="A125" s="71">
        <v>34440</v>
      </c>
      <c r="B125" s="66"/>
      <c r="C125" s="66">
        <v>56</v>
      </c>
      <c r="D125" s="66">
        <v>58.44</v>
      </c>
      <c r="E125" s="66"/>
      <c r="F125" s="66">
        <v>192.78</v>
      </c>
      <c r="J125" s="66">
        <v>49.75</v>
      </c>
      <c r="O125" s="66">
        <v>59.46</v>
      </c>
      <c r="S125" s="66"/>
      <c r="X125" s="66">
        <v>61</v>
      </c>
    </row>
    <row r="126" spans="1:24">
      <c r="A126" s="71">
        <v>34447</v>
      </c>
      <c r="B126" s="66"/>
      <c r="C126" s="66">
        <v>56.25</v>
      </c>
      <c r="D126" s="66">
        <v>58.33</v>
      </c>
      <c r="E126" s="66"/>
      <c r="F126" s="66">
        <v>194.11</v>
      </c>
      <c r="J126" s="66">
        <v>49.6</v>
      </c>
      <c r="O126" s="66">
        <v>63.34</v>
      </c>
      <c r="S126" s="66"/>
      <c r="X126" s="66">
        <v>60.5</v>
      </c>
    </row>
    <row r="127" spans="1:24">
      <c r="A127" s="71">
        <v>34454</v>
      </c>
      <c r="B127" s="66"/>
      <c r="C127" s="66">
        <v>56.5</v>
      </c>
      <c r="D127" s="66">
        <v>58.58</v>
      </c>
      <c r="E127" s="66"/>
      <c r="F127" s="66">
        <v>191.27</v>
      </c>
      <c r="J127" s="66">
        <v>49.27</v>
      </c>
      <c r="O127" s="66">
        <v>63.38</v>
      </c>
      <c r="S127" s="66"/>
      <c r="X127" s="66">
        <v>62</v>
      </c>
    </row>
    <row r="128" spans="1:24">
      <c r="A128" s="71">
        <v>34461</v>
      </c>
      <c r="B128" s="66"/>
      <c r="C128" s="66">
        <v>57.75</v>
      </c>
      <c r="D128" s="66">
        <v>61.97</v>
      </c>
      <c r="E128" s="66"/>
      <c r="F128" s="66">
        <v>201.51</v>
      </c>
      <c r="J128" s="66">
        <v>49.43</v>
      </c>
      <c r="O128" s="66">
        <v>59.4</v>
      </c>
      <c r="S128" s="66"/>
      <c r="X128" s="66">
        <v>62</v>
      </c>
    </row>
    <row r="129" spans="1:24">
      <c r="A129" s="71">
        <v>34468</v>
      </c>
      <c r="B129" s="66"/>
      <c r="C129" s="66">
        <v>59.25</v>
      </c>
      <c r="D129" s="66">
        <v>62.52</v>
      </c>
      <c r="E129" s="66"/>
      <c r="F129" s="66">
        <v>210.33</v>
      </c>
      <c r="J129" s="66">
        <v>50.67</v>
      </c>
      <c r="O129" s="66">
        <v>62.21</v>
      </c>
      <c r="S129" s="66"/>
      <c r="X129" s="66">
        <v>63</v>
      </c>
    </row>
    <row r="130" spans="1:24">
      <c r="A130" s="71">
        <v>34475</v>
      </c>
      <c r="B130" s="66"/>
      <c r="C130" s="66">
        <v>59.5</v>
      </c>
      <c r="D130" s="66">
        <v>62.14</v>
      </c>
      <c r="E130" s="66"/>
      <c r="F130" s="66">
        <v>201.18</v>
      </c>
      <c r="J130" s="66">
        <v>52</v>
      </c>
      <c r="O130" s="66">
        <v>65.56</v>
      </c>
      <c r="S130" s="66"/>
      <c r="X130" s="66">
        <v>63</v>
      </c>
    </row>
    <row r="131" spans="1:24">
      <c r="A131" s="71">
        <v>34482</v>
      </c>
      <c r="B131" s="66"/>
      <c r="C131" s="66">
        <v>60.25</v>
      </c>
      <c r="D131" s="66">
        <v>63.39</v>
      </c>
      <c r="E131" s="66"/>
      <c r="F131" s="66">
        <v>206.16</v>
      </c>
      <c r="J131" s="66">
        <v>52.4</v>
      </c>
      <c r="O131" s="66">
        <v>68.72</v>
      </c>
      <c r="S131" s="66"/>
      <c r="X131" s="66">
        <v>63</v>
      </c>
    </row>
    <row r="132" spans="1:24">
      <c r="A132" s="71">
        <v>34489</v>
      </c>
      <c r="B132" s="66"/>
      <c r="C132" s="66">
        <v>60.25</v>
      </c>
      <c r="D132" s="66">
        <v>62.79</v>
      </c>
      <c r="E132" s="66"/>
      <c r="F132" s="66">
        <v>206.38</v>
      </c>
      <c r="J132" s="66">
        <v>51.91</v>
      </c>
      <c r="O132" s="66">
        <v>68.099999999999994</v>
      </c>
      <c r="S132" s="66"/>
      <c r="X132" s="66">
        <v>64</v>
      </c>
    </row>
    <row r="133" spans="1:24">
      <c r="A133" s="71">
        <v>34496</v>
      </c>
      <c r="B133" s="66"/>
      <c r="C133" s="66">
        <v>59.75</v>
      </c>
      <c r="D133" s="66">
        <v>60.52</v>
      </c>
      <c r="E133" s="66"/>
      <c r="F133" s="66">
        <v>202.04</v>
      </c>
      <c r="J133" s="66">
        <v>51.98</v>
      </c>
      <c r="O133" s="66">
        <v>68.540000000000006</v>
      </c>
      <c r="S133" s="66"/>
      <c r="X133" s="66">
        <v>64</v>
      </c>
    </row>
    <row r="134" spans="1:24">
      <c r="A134" s="71">
        <v>34503</v>
      </c>
      <c r="B134" s="66"/>
      <c r="C134" s="66">
        <v>59.25</v>
      </c>
      <c r="D134" s="66">
        <v>58.97</v>
      </c>
      <c r="E134" s="66"/>
      <c r="F134" s="66">
        <v>201.39</v>
      </c>
      <c r="J134" s="66">
        <v>52.22</v>
      </c>
      <c r="O134" s="66">
        <v>68.64</v>
      </c>
      <c r="S134" s="66"/>
      <c r="X134" s="66">
        <v>64</v>
      </c>
    </row>
    <row r="135" spans="1:24">
      <c r="A135" s="71">
        <v>34510</v>
      </c>
      <c r="B135" s="66"/>
      <c r="C135" s="66">
        <v>58.5</v>
      </c>
      <c r="D135" s="66">
        <v>57.81</v>
      </c>
      <c r="E135" s="66"/>
      <c r="F135" s="66">
        <v>194.69</v>
      </c>
      <c r="J135" s="66">
        <v>52.12</v>
      </c>
      <c r="O135" s="66">
        <v>68.510000000000005</v>
      </c>
      <c r="S135" s="66"/>
      <c r="X135" s="66">
        <v>64</v>
      </c>
    </row>
    <row r="136" spans="1:24">
      <c r="A136" s="71">
        <v>34517</v>
      </c>
      <c r="B136" s="66"/>
      <c r="C136" s="66">
        <v>58.5</v>
      </c>
      <c r="D136" s="66">
        <v>58.72</v>
      </c>
      <c r="E136" s="66"/>
      <c r="F136" s="66">
        <v>189.17</v>
      </c>
      <c r="J136" s="66">
        <v>52.11</v>
      </c>
      <c r="O136" s="66">
        <v>68.599999999999994</v>
      </c>
      <c r="S136" s="66"/>
      <c r="X136" s="66">
        <v>65</v>
      </c>
    </row>
    <row r="137" spans="1:24">
      <c r="A137" s="71">
        <v>34524</v>
      </c>
      <c r="B137" s="66"/>
      <c r="C137" s="66">
        <v>58.5</v>
      </c>
      <c r="D137" s="66">
        <v>58.65</v>
      </c>
      <c r="E137" s="66"/>
      <c r="F137" s="66">
        <v>198.44</v>
      </c>
      <c r="J137" s="66">
        <v>52.07</v>
      </c>
      <c r="O137" s="66">
        <v>68.44</v>
      </c>
      <c r="S137" s="66"/>
      <c r="X137" s="66">
        <v>63</v>
      </c>
    </row>
    <row r="138" spans="1:24">
      <c r="A138" s="71">
        <v>34531</v>
      </c>
      <c r="B138" s="66"/>
      <c r="C138" s="66">
        <v>58.5</v>
      </c>
      <c r="D138" s="66">
        <v>57.71</v>
      </c>
      <c r="E138" s="66"/>
      <c r="F138" s="66">
        <v>216.12</v>
      </c>
      <c r="J138" s="66">
        <v>52.26</v>
      </c>
      <c r="O138" s="66">
        <v>68.75</v>
      </c>
      <c r="S138" s="66"/>
      <c r="X138" s="66">
        <v>64</v>
      </c>
    </row>
    <row r="139" spans="1:24">
      <c r="A139" s="71">
        <v>34538</v>
      </c>
      <c r="B139" s="66"/>
      <c r="C139" s="66">
        <v>57.5</v>
      </c>
      <c r="D139" s="66">
        <v>54.54</v>
      </c>
      <c r="E139" s="66"/>
      <c r="F139" s="66">
        <v>216.24</v>
      </c>
      <c r="J139" s="66">
        <v>50.99</v>
      </c>
      <c r="O139" s="66">
        <v>68.66</v>
      </c>
      <c r="S139" s="66"/>
      <c r="X139" s="66">
        <v>65</v>
      </c>
    </row>
    <row r="140" spans="1:24">
      <c r="A140" s="71">
        <v>34545</v>
      </c>
      <c r="B140" s="66"/>
      <c r="C140" s="66">
        <v>56.5</v>
      </c>
      <c r="D140" s="66">
        <v>53.79</v>
      </c>
      <c r="E140" s="66"/>
      <c r="F140" s="66">
        <v>206.97</v>
      </c>
      <c r="J140" s="66">
        <v>46.25</v>
      </c>
      <c r="O140" s="66">
        <v>62.42</v>
      </c>
      <c r="S140" s="66"/>
      <c r="X140" s="66">
        <v>65</v>
      </c>
    </row>
    <row r="141" spans="1:24">
      <c r="A141" s="71">
        <v>34552</v>
      </c>
      <c r="B141" s="66"/>
      <c r="C141" s="66">
        <v>55.75</v>
      </c>
      <c r="D141" s="66">
        <v>53.85</v>
      </c>
      <c r="E141" s="66"/>
      <c r="F141" s="66">
        <v>199.9</v>
      </c>
      <c r="J141" s="66">
        <v>48.76</v>
      </c>
      <c r="O141" s="66">
        <v>53.94</v>
      </c>
      <c r="S141" s="66"/>
      <c r="X141" s="66">
        <v>65</v>
      </c>
    </row>
    <row r="142" spans="1:24">
      <c r="A142" s="71">
        <v>34559</v>
      </c>
      <c r="B142" s="66"/>
      <c r="C142" s="66">
        <v>55.75</v>
      </c>
      <c r="D142" s="66">
        <v>55.18</v>
      </c>
      <c r="E142" s="66"/>
      <c r="F142" s="66">
        <v>201.11</v>
      </c>
      <c r="J142" s="66">
        <v>48.37</v>
      </c>
      <c r="O142" s="66">
        <v>54.62</v>
      </c>
      <c r="S142" s="66"/>
      <c r="X142" s="66">
        <v>66</v>
      </c>
    </row>
    <row r="143" spans="1:24">
      <c r="A143" s="71">
        <v>34566</v>
      </c>
      <c r="B143" s="66"/>
      <c r="C143" s="66">
        <v>55.75</v>
      </c>
      <c r="D143" s="66">
        <v>55.34</v>
      </c>
      <c r="E143" s="66"/>
      <c r="F143" s="66">
        <v>193.79</v>
      </c>
      <c r="J143" s="66">
        <v>48.58</v>
      </c>
      <c r="O143" s="66">
        <v>57.26</v>
      </c>
      <c r="S143" s="66"/>
      <c r="X143" s="66">
        <v>66</v>
      </c>
    </row>
    <row r="144" spans="1:24">
      <c r="A144" s="71">
        <v>34573</v>
      </c>
      <c r="B144" s="66"/>
      <c r="C144" s="66">
        <v>56</v>
      </c>
      <c r="D144" s="66">
        <v>55.53</v>
      </c>
      <c r="E144" s="66"/>
      <c r="F144" s="66">
        <v>181.18</v>
      </c>
      <c r="J144" s="66">
        <v>49.24</v>
      </c>
      <c r="O144" s="66">
        <v>58.16</v>
      </c>
      <c r="S144" s="66"/>
      <c r="X144" s="66">
        <v>66</v>
      </c>
    </row>
    <row r="145" spans="1:24">
      <c r="A145" s="71">
        <v>34580</v>
      </c>
      <c r="B145" s="66"/>
      <c r="C145" s="66">
        <v>56.25</v>
      </c>
      <c r="D145" s="66">
        <v>55.77</v>
      </c>
      <c r="E145" s="66"/>
      <c r="F145" s="66">
        <v>182.23</v>
      </c>
      <c r="J145" s="66">
        <v>47.99</v>
      </c>
      <c r="O145" s="66">
        <v>54.62</v>
      </c>
      <c r="S145" s="66"/>
      <c r="X145" s="66">
        <v>67</v>
      </c>
    </row>
    <row r="146" spans="1:24">
      <c r="A146" s="71">
        <v>34587</v>
      </c>
      <c r="B146" s="66"/>
      <c r="C146" s="66">
        <v>56.25</v>
      </c>
      <c r="D146" s="66">
        <v>56.52</v>
      </c>
      <c r="E146" s="66"/>
      <c r="F146" s="66">
        <v>185.79</v>
      </c>
      <c r="J146" s="66">
        <v>48.2</v>
      </c>
      <c r="O146" s="66">
        <v>55.75</v>
      </c>
      <c r="S146" s="66"/>
      <c r="X146" s="66">
        <v>67</v>
      </c>
    </row>
    <row r="147" spans="1:24">
      <c r="A147" s="71">
        <v>34594</v>
      </c>
      <c r="B147" s="66"/>
      <c r="C147" s="66">
        <v>56.25</v>
      </c>
      <c r="D147" s="66">
        <v>55.74</v>
      </c>
      <c r="E147" s="66"/>
      <c r="F147" s="66">
        <v>185.14</v>
      </c>
      <c r="J147" s="66">
        <v>50.91</v>
      </c>
      <c r="O147" s="66">
        <v>61.38</v>
      </c>
      <c r="S147" s="66"/>
      <c r="X147" s="66">
        <v>67</v>
      </c>
    </row>
    <row r="148" spans="1:24">
      <c r="A148" s="71">
        <v>34601</v>
      </c>
      <c r="B148" s="66"/>
      <c r="C148" s="66">
        <v>56</v>
      </c>
      <c r="D148" s="66">
        <v>55.26</v>
      </c>
      <c r="E148" s="66"/>
      <c r="F148" s="66">
        <v>175.78</v>
      </c>
      <c r="J148" s="66">
        <v>52.03</v>
      </c>
      <c r="O148" s="66">
        <v>66.03</v>
      </c>
      <c r="S148" s="66"/>
      <c r="X148" s="66">
        <v>71</v>
      </c>
    </row>
    <row r="149" spans="1:24">
      <c r="A149" s="71">
        <v>34608</v>
      </c>
      <c r="B149" s="66"/>
      <c r="C149" s="66">
        <v>56.75</v>
      </c>
      <c r="D149" s="66">
        <v>54.9</v>
      </c>
      <c r="E149" s="66"/>
      <c r="F149" s="66">
        <v>180.47</v>
      </c>
      <c r="J149" s="66">
        <v>52.04</v>
      </c>
      <c r="O149" s="66">
        <v>64.13</v>
      </c>
      <c r="S149" s="66"/>
      <c r="X149" s="66">
        <v>67</v>
      </c>
    </row>
    <row r="150" spans="1:24">
      <c r="A150" s="71">
        <v>34615</v>
      </c>
      <c r="B150" s="66"/>
      <c r="C150" s="66">
        <v>55.25</v>
      </c>
      <c r="D150" s="66">
        <v>54.76</v>
      </c>
      <c r="E150" s="66"/>
      <c r="F150" s="66">
        <v>181.01</v>
      </c>
      <c r="J150" s="66">
        <v>50.83</v>
      </c>
      <c r="O150" s="66">
        <v>61.89</v>
      </c>
      <c r="S150" s="66"/>
      <c r="X150" s="66">
        <v>70</v>
      </c>
    </row>
    <row r="151" spans="1:24">
      <c r="A151" s="71">
        <v>34622</v>
      </c>
      <c r="B151" s="66"/>
      <c r="C151" s="66">
        <v>54.5</v>
      </c>
      <c r="D151" s="66">
        <v>54.05</v>
      </c>
      <c r="E151" s="66"/>
      <c r="F151" s="66">
        <v>178.38</v>
      </c>
      <c r="J151" s="66">
        <v>51.44</v>
      </c>
      <c r="O151" s="66">
        <v>60.78</v>
      </c>
      <c r="S151" s="66"/>
      <c r="X151" s="66">
        <v>72.67</v>
      </c>
    </row>
    <row r="152" spans="1:24">
      <c r="A152" s="71">
        <v>34629</v>
      </c>
      <c r="B152" s="66"/>
      <c r="C152" s="66">
        <v>53.75</v>
      </c>
      <c r="D152" s="66">
        <v>52.77</v>
      </c>
      <c r="E152" s="66"/>
      <c r="F152" s="66">
        <v>161.86000000000001</v>
      </c>
      <c r="J152" s="66">
        <v>50.93</v>
      </c>
      <c r="O152" s="66">
        <v>62.24</v>
      </c>
      <c r="S152" s="66"/>
      <c r="X152" s="66">
        <v>74</v>
      </c>
    </row>
    <row r="153" spans="1:24">
      <c r="A153" s="71">
        <v>34636</v>
      </c>
      <c r="B153" s="66"/>
      <c r="C153" s="66">
        <v>53</v>
      </c>
      <c r="D153" s="66">
        <v>51.94</v>
      </c>
      <c r="E153" s="66"/>
      <c r="F153" s="66">
        <v>164.41</v>
      </c>
      <c r="J153" s="66">
        <v>50.81</v>
      </c>
      <c r="O153" s="66">
        <v>59.59</v>
      </c>
      <c r="S153" s="66"/>
      <c r="X153" s="66">
        <v>74</v>
      </c>
    </row>
    <row r="154" spans="1:24">
      <c r="A154" s="71">
        <v>34643</v>
      </c>
      <c r="B154" s="66"/>
      <c r="C154" s="66">
        <v>52.25</v>
      </c>
      <c r="D154" s="66">
        <v>50.41</v>
      </c>
      <c r="E154" s="66"/>
      <c r="F154" s="66">
        <v>162.83000000000001</v>
      </c>
      <c r="J154" s="66">
        <v>48.07</v>
      </c>
      <c r="O154" s="66">
        <v>56.29</v>
      </c>
      <c r="S154" s="66"/>
      <c r="X154" s="66">
        <v>75.5</v>
      </c>
    </row>
    <row r="155" spans="1:24">
      <c r="A155" s="71">
        <v>34650</v>
      </c>
      <c r="B155" s="66"/>
      <c r="C155" s="66">
        <v>51.5</v>
      </c>
      <c r="D155" s="66">
        <v>49.67</v>
      </c>
      <c r="E155" s="66"/>
      <c r="F155" s="66">
        <v>162.26</v>
      </c>
      <c r="J155" s="66">
        <v>49.17</v>
      </c>
      <c r="O155" s="66">
        <v>58.25</v>
      </c>
      <c r="S155" s="66"/>
      <c r="X155" s="66">
        <v>72.27</v>
      </c>
    </row>
    <row r="156" spans="1:24">
      <c r="A156" s="71">
        <v>34657</v>
      </c>
      <c r="B156" s="66"/>
      <c r="C156" s="66">
        <v>51.25</v>
      </c>
      <c r="D156" s="66">
        <v>50.13</v>
      </c>
      <c r="E156" s="66"/>
      <c r="F156" s="66">
        <v>156.97999999999999</v>
      </c>
      <c r="J156" s="66">
        <v>48.35</v>
      </c>
      <c r="O156" s="66">
        <v>61.02</v>
      </c>
      <c r="S156" s="66"/>
      <c r="X156" s="66">
        <v>76</v>
      </c>
    </row>
    <row r="157" spans="1:24">
      <c r="A157" s="71">
        <v>34664</v>
      </c>
      <c r="B157" s="66"/>
      <c r="C157" s="66">
        <v>51.25</v>
      </c>
      <c r="D157" s="66">
        <v>50.36</v>
      </c>
      <c r="E157" s="66"/>
      <c r="F157" s="66">
        <v>149.63999999999999</v>
      </c>
      <c r="J157" s="66">
        <v>47.49</v>
      </c>
      <c r="O157" s="66">
        <v>66.37</v>
      </c>
      <c r="S157" s="66"/>
      <c r="X157" s="66">
        <v>76</v>
      </c>
    </row>
    <row r="158" spans="1:24">
      <c r="A158" s="71">
        <v>34671</v>
      </c>
      <c r="B158" s="66"/>
      <c r="C158" s="66">
        <v>51.25</v>
      </c>
      <c r="D158" s="66">
        <v>50.32</v>
      </c>
      <c r="E158" s="66"/>
      <c r="F158" s="66">
        <v>153.12</v>
      </c>
      <c r="J158" s="66">
        <v>47.24</v>
      </c>
      <c r="O158" s="66">
        <v>66.569999999999993</v>
      </c>
      <c r="S158" s="66"/>
      <c r="X158" s="66">
        <v>67.709999999999994</v>
      </c>
    </row>
    <row r="159" spans="1:24">
      <c r="A159" s="71">
        <v>34678</v>
      </c>
      <c r="B159" s="66"/>
      <c r="C159" s="66">
        <v>51.25</v>
      </c>
      <c r="D159" s="66">
        <v>51.32</v>
      </c>
      <c r="E159" s="66"/>
      <c r="F159" s="66">
        <v>157.43</v>
      </c>
      <c r="J159" s="66">
        <v>47.35</v>
      </c>
      <c r="O159" s="66">
        <v>68.650000000000006</v>
      </c>
      <c r="S159" s="66"/>
      <c r="X159" s="66">
        <v>72.09</v>
      </c>
    </row>
    <row r="160" spans="1:24">
      <c r="A160" s="71">
        <v>34685</v>
      </c>
      <c r="B160" s="66"/>
      <c r="C160" s="66">
        <v>51.25</v>
      </c>
      <c r="D160" s="66">
        <v>51.27</v>
      </c>
      <c r="E160" s="66"/>
      <c r="F160" s="66">
        <v>167.49</v>
      </c>
      <c r="J160" s="66">
        <v>49.88</v>
      </c>
      <c r="O160" s="66">
        <v>72.37</v>
      </c>
      <c r="S160" s="66"/>
      <c r="X160" s="66">
        <v>72</v>
      </c>
    </row>
    <row r="161" spans="1:24">
      <c r="A161" s="71">
        <v>34692</v>
      </c>
      <c r="B161" s="66"/>
      <c r="C161" s="66">
        <v>51.25</v>
      </c>
      <c r="D161" s="66">
        <v>50.81</v>
      </c>
      <c r="E161" s="66"/>
      <c r="F161" s="66">
        <v>156.94999999999999</v>
      </c>
      <c r="J161" s="66">
        <v>49.09</v>
      </c>
      <c r="O161" s="66">
        <v>75.37</v>
      </c>
      <c r="S161" s="66"/>
      <c r="X161" s="66">
        <v>70</v>
      </c>
    </row>
    <row r="162" spans="1:24">
      <c r="A162" s="71">
        <v>34699</v>
      </c>
      <c r="B162" s="66"/>
      <c r="C162" s="66">
        <v>51.25</v>
      </c>
      <c r="D162" s="66">
        <v>50.74</v>
      </c>
      <c r="E162" s="66"/>
      <c r="F162" s="66">
        <v>151.59</v>
      </c>
      <c r="J162" s="66">
        <v>48.59</v>
      </c>
      <c r="O162" s="66">
        <v>81.099999999999994</v>
      </c>
      <c r="S162" s="66"/>
      <c r="X162" s="66">
        <v>68</v>
      </c>
    </row>
    <row r="163" spans="1:24">
      <c r="A163" s="71">
        <v>34706</v>
      </c>
      <c r="B163" s="66"/>
      <c r="C163" s="66">
        <v>51.25</v>
      </c>
      <c r="D163" s="66">
        <v>51.27</v>
      </c>
      <c r="E163" s="66"/>
      <c r="F163" s="66">
        <v>151.16999999999999</v>
      </c>
      <c r="J163" s="66">
        <v>48.52</v>
      </c>
      <c r="O163" s="66">
        <v>81.44</v>
      </c>
      <c r="S163" s="66"/>
      <c r="X163" s="66">
        <v>64</v>
      </c>
    </row>
    <row r="164" spans="1:24">
      <c r="A164" s="71">
        <v>34713</v>
      </c>
      <c r="B164" s="66"/>
      <c r="C164" s="66">
        <v>51.258000000000003</v>
      </c>
      <c r="D164" s="66">
        <v>51.2</v>
      </c>
      <c r="E164" s="66"/>
      <c r="F164" s="66">
        <v>159.52000000000001</v>
      </c>
      <c r="J164" s="66">
        <v>49.96</v>
      </c>
      <c r="O164" s="66">
        <v>88.36</v>
      </c>
      <c r="S164" s="66"/>
      <c r="X164" s="66">
        <v>63</v>
      </c>
    </row>
    <row r="165" spans="1:24">
      <c r="A165" s="71">
        <v>34720</v>
      </c>
      <c r="B165" s="66"/>
      <c r="C165" s="66">
        <v>51.25</v>
      </c>
      <c r="D165" s="66">
        <v>51.22</v>
      </c>
      <c r="E165" s="66"/>
      <c r="F165" s="66">
        <v>153.19</v>
      </c>
      <c r="J165" s="66">
        <v>50.1</v>
      </c>
      <c r="O165" s="66">
        <v>87.38</v>
      </c>
      <c r="S165" s="66"/>
      <c r="X165" s="66">
        <v>58</v>
      </c>
    </row>
    <row r="166" spans="1:24">
      <c r="A166" s="71">
        <v>34727</v>
      </c>
      <c r="B166" s="66"/>
      <c r="C166" s="66">
        <v>51.25</v>
      </c>
      <c r="D166" s="66">
        <v>51.33</v>
      </c>
      <c r="E166" s="66"/>
      <c r="F166" s="66">
        <v>154.94</v>
      </c>
      <c r="J166" s="66">
        <v>50.25</v>
      </c>
      <c r="O166" s="66">
        <v>82.58</v>
      </c>
      <c r="S166" s="66"/>
      <c r="X166" s="66">
        <v>60</v>
      </c>
    </row>
    <row r="167" spans="1:24">
      <c r="A167" s="71">
        <v>34734</v>
      </c>
      <c r="B167" s="66"/>
      <c r="C167" s="66">
        <v>51.25</v>
      </c>
      <c r="D167" s="66">
        <v>51.18</v>
      </c>
      <c r="E167" s="66"/>
      <c r="F167" s="66">
        <v>162.16</v>
      </c>
      <c r="J167" s="66">
        <v>51.24</v>
      </c>
      <c r="O167" s="66">
        <v>67.91</v>
      </c>
      <c r="S167" s="66"/>
      <c r="X167" s="66">
        <v>57</v>
      </c>
    </row>
    <row r="168" spans="1:24">
      <c r="A168" s="71">
        <v>34741</v>
      </c>
      <c r="B168" s="66"/>
      <c r="C168" s="66">
        <v>51.5</v>
      </c>
      <c r="D168" s="66">
        <v>51.76</v>
      </c>
      <c r="E168" s="66"/>
      <c r="F168" s="66">
        <v>162.91999999999999</v>
      </c>
      <c r="J168" s="66">
        <v>50.94</v>
      </c>
      <c r="O168" s="66">
        <v>71.430000000000007</v>
      </c>
      <c r="S168" s="66"/>
      <c r="X168" s="66">
        <v>57</v>
      </c>
    </row>
    <row r="169" spans="1:24">
      <c r="A169" s="71">
        <v>34748</v>
      </c>
      <c r="B169" s="66"/>
      <c r="C169" s="66">
        <v>51.75</v>
      </c>
      <c r="D169" s="66">
        <v>52.13</v>
      </c>
      <c r="E169" s="66"/>
      <c r="F169" s="66">
        <v>162.97</v>
      </c>
      <c r="J169" s="66">
        <v>50.83</v>
      </c>
      <c r="O169" s="66">
        <v>71.84</v>
      </c>
      <c r="S169" s="66"/>
      <c r="X169" s="66">
        <v>57</v>
      </c>
    </row>
    <row r="170" spans="1:24">
      <c r="A170" s="71">
        <v>34755</v>
      </c>
      <c r="B170" s="66"/>
      <c r="C170" s="66">
        <v>52</v>
      </c>
      <c r="D170" s="66">
        <v>52.76</v>
      </c>
      <c r="E170" s="66"/>
      <c r="F170" s="66">
        <v>156.29</v>
      </c>
      <c r="J170" s="66">
        <v>51.1</v>
      </c>
      <c r="O170" s="66">
        <v>72.33</v>
      </c>
      <c r="S170" s="66"/>
      <c r="X170" s="66">
        <v>57</v>
      </c>
    </row>
    <row r="171" spans="1:24">
      <c r="A171" s="71">
        <v>34762</v>
      </c>
      <c r="B171" s="66"/>
      <c r="C171" s="66">
        <v>52</v>
      </c>
      <c r="D171" s="66">
        <v>53.46</v>
      </c>
      <c r="E171" s="66"/>
      <c r="F171" s="66">
        <v>162.01</v>
      </c>
      <c r="J171" s="66">
        <v>50.93</v>
      </c>
      <c r="O171" s="66">
        <v>72.739999999999995</v>
      </c>
      <c r="S171" s="66"/>
      <c r="X171" s="66">
        <v>59</v>
      </c>
    </row>
    <row r="172" spans="1:24">
      <c r="A172" s="71">
        <v>34769</v>
      </c>
      <c r="B172" s="66"/>
      <c r="C172" s="66">
        <v>52</v>
      </c>
      <c r="D172" s="66">
        <v>52.97</v>
      </c>
      <c r="E172" s="66"/>
      <c r="F172" s="66">
        <v>162.62</v>
      </c>
      <c r="J172" s="66">
        <v>51.05</v>
      </c>
      <c r="O172" s="66">
        <v>73.7</v>
      </c>
      <c r="S172" s="66"/>
      <c r="X172" s="66">
        <v>59.92</v>
      </c>
    </row>
    <row r="173" spans="1:24">
      <c r="A173" s="71">
        <v>34776</v>
      </c>
      <c r="B173" s="66"/>
      <c r="C173" s="66">
        <v>51.75</v>
      </c>
      <c r="D173" s="66">
        <v>51.97</v>
      </c>
      <c r="E173" s="66"/>
      <c r="F173" s="66">
        <v>159.38999999999999</v>
      </c>
      <c r="J173" s="66">
        <v>51.08</v>
      </c>
      <c r="O173" s="66">
        <v>74.010000000000005</v>
      </c>
      <c r="S173" s="66"/>
      <c r="X173" s="66">
        <v>60</v>
      </c>
    </row>
    <row r="174" spans="1:24">
      <c r="A174" s="71">
        <v>34783</v>
      </c>
      <c r="B174" s="66"/>
      <c r="C174" s="66">
        <v>51.25</v>
      </c>
      <c r="D174" s="66">
        <v>50.96</v>
      </c>
      <c r="E174" s="66"/>
      <c r="F174" s="66">
        <v>154.41</v>
      </c>
      <c r="J174" s="66">
        <v>49.43</v>
      </c>
      <c r="O174" s="66">
        <v>74.540000000000006</v>
      </c>
      <c r="S174" s="66"/>
      <c r="X174" s="66">
        <v>63</v>
      </c>
    </row>
    <row r="175" spans="1:24">
      <c r="A175" s="71">
        <v>34790</v>
      </c>
      <c r="B175" s="66"/>
      <c r="C175" s="66">
        <v>51.25</v>
      </c>
      <c r="D175" s="66">
        <v>50.67</v>
      </c>
      <c r="E175" s="66"/>
      <c r="F175" s="66">
        <v>151.13</v>
      </c>
      <c r="J175" s="66">
        <v>50.89</v>
      </c>
      <c r="O175" s="66">
        <v>72.12</v>
      </c>
      <c r="S175" s="66"/>
      <c r="X175" s="66">
        <v>60</v>
      </c>
    </row>
    <row r="176" spans="1:24">
      <c r="A176" s="71">
        <v>34797</v>
      </c>
      <c r="B176" s="66"/>
      <c r="C176" s="66">
        <v>51.6</v>
      </c>
      <c r="D176" s="66">
        <v>51.13</v>
      </c>
      <c r="E176" s="66"/>
      <c r="F176" s="66">
        <v>161.54</v>
      </c>
      <c r="J176" s="66">
        <v>50.9</v>
      </c>
      <c r="O176" s="66">
        <v>70.209999999999994</v>
      </c>
      <c r="S176" s="66"/>
      <c r="X176" s="66">
        <v>60</v>
      </c>
    </row>
    <row r="177" spans="1:24">
      <c r="A177" s="71">
        <v>34804</v>
      </c>
      <c r="B177" s="66"/>
      <c r="C177" s="66">
        <v>51.5</v>
      </c>
      <c r="D177" s="66">
        <v>52.25</v>
      </c>
      <c r="E177" s="66"/>
      <c r="F177" s="66">
        <v>161.13</v>
      </c>
      <c r="J177" s="66">
        <v>50.96</v>
      </c>
      <c r="O177" s="66">
        <v>70.03</v>
      </c>
      <c r="S177" s="66"/>
      <c r="X177" s="66">
        <v>60.25</v>
      </c>
    </row>
    <row r="178" spans="1:24">
      <c r="A178" s="71">
        <v>34811</v>
      </c>
      <c r="B178" s="66"/>
      <c r="C178" s="66">
        <v>51.25</v>
      </c>
      <c r="D178" s="66">
        <v>51.93</v>
      </c>
      <c r="E178" s="66"/>
      <c r="F178" s="66">
        <v>158.93</v>
      </c>
      <c r="J178" s="66">
        <v>50.3</v>
      </c>
      <c r="O178" s="66">
        <v>70.5</v>
      </c>
      <c r="S178" s="66"/>
      <c r="X178" s="66">
        <v>60</v>
      </c>
    </row>
    <row r="179" spans="1:24">
      <c r="A179" s="71">
        <v>34818</v>
      </c>
      <c r="B179" s="66"/>
      <c r="C179" s="66">
        <v>51.5</v>
      </c>
      <c r="D179" s="66">
        <v>51.79</v>
      </c>
      <c r="E179" s="66"/>
      <c r="F179" s="66">
        <v>158.21</v>
      </c>
      <c r="J179" s="66">
        <v>48.82</v>
      </c>
      <c r="O179" s="66">
        <v>73.03</v>
      </c>
      <c r="S179" s="66"/>
      <c r="X179" s="66">
        <v>59</v>
      </c>
    </row>
    <row r="180" spans="1:24">
      <c r="A180" s="71">
        <v>34825</v>
      </c>
      <c r="B180" s="66"/>
      <c r="C180" s="66">
        <v>52.25</v>
      </c>
      <c r="D180" s="66">
        <v>52.12</v>
      </c>
      <c r="E180" s="66"/>
      <c r="F180" s="66">
        <v>175.5</v>
      </c>
      <c r="J180" s="66">
        <v>49.65</v>
      </c>
      <c r="O180" s="66">
        <v>71.569999999999993</v>
      </c>
      <c r="S180" s="66"/>
      <c r="X180" s="66">
        <v>59</v>
      </c>
    </row>
    <row r="181" spans="1:24">
      <c r="A181" s="71">
        <v>34832</v>
      </c>
      <c r="B181" s="66"/>
      <c r="C181" s="66">
        <v>52.5</v>
      </c>
      <c r="D181" s="66">
        <v>53.36</v>
      </c>
      <c r="E181" s="66"/>
      <c r="F181" s="66">
        <v>178.98</v>
      </c>
      <c r="J181" s="66">
        <v>50.1</v>
      </c>
      <c r="O181" s="66">
        <v>72.44</v>
      </c>
      <c r="S181" s="66"/>
      <c r="X181" s="66">
        <v>59</v>
      </c>
    </row>
    <row r="182" spans="1:24">
      <c r="A182" s="71">
        <v>34839</v>
      </c>
      <c r="B182" s="66"/>
      <c r="C182" s="66">
        <v>53.25</v>
      </c>
      <c r="D182" s="66">
        <v>53.62</v>
      </c>
      <c r="E182" s="66"/>
      <c r="F182" s="66">
        <v>184.31</v>
      </c>
      <c r="J182" s="66">
        <v>49.85</v>
      </c>
      <c r="O182" s="66">
        <v>75.5</v>
      </c>
      <c r="S182" s="66"/>
      <c r="X182" s="66">
        <v>61</v>
      </c>
    </row>
    <row r="183" spans="1:24">
      <c r="A183" s="71">
        <v>34846</v>
      </c>
      <c r="B183" s="66"/>
      <c r="C183" s="66">
        <v>53.6</v>
      </c>
      <c r="D183" s="66">
        <v>54.81</v>
      </c>
      <c r="E183" s="66"/>
      <c r="F183" s="66">
        <v>177.2</v>
      </c>
      <c r="J183" s="66">
        <v>49.69</v>
      </c>
      <c r="O183" s="66">
        <v>76.88</v>
      </c>
      <c r="S183" s="66"/>
      <c r="X183" s="66">
        <v>61</v>
      </c>
    </row>
    <row r="184" spans="1:24">
      <c r="A184" s="71">
        <v>34853</v>
      </c>
      <c r="B184" s="66"/>
      <c r="C184" s="66">
        <v>53.6</v>
      </c>
      <c r="D184" s="66">
        <v>55.16</v>
      </c>
      <c r="E184" s="66"/>
      <c r="F184" s="66">
        <v>177.68</v>
      </c>
      <c r="J184" s="66">
        <v>49.84</v>
      </c>
      <c r="O184" s="66">
        <v>77</v>
      </c>
      <c r="S184" s="66"/>
      <c r="X184" s="66">
        <v>61</v>
      </c>
    </row>
    <row r="185" spans="1:24">
      <c r="A185" s="71">
        <v>34860</v>
      </c>
      <c r="B185" s="66"/>
      <c r="C185" s="66">
        <v>53.75</v>
      </c>
      <c r="D185" s="66">
        <v>55.53</v>
      </c>
      <c r="E185" s="66"/>
      <c r="F185" s="66">
        <v>181.47</v>
      </c>
      <c r="J185" s="66">
        <v>49.64</v>
      </c>
      <c r="O185" s="66">
        <v>76.87</v>
      </c>
      <c r="S185" s="66"/>
      <c r="X185" s="66">
        <v>62</v>
      </c>
    </row>
    <row r="186" spans="1:24">
      <c r="A186" s="71">
        <v>34867</v>
      </c>
      <c r="B186" s="66"/>
      <c r="C186" s="66">
        <v>54.75</v>
      </c>
      <c r="D186" s="66">
        <v>55.65</v>
      </c>
      <c r="E186" s="66"/>
      <c r="F186" s="66">
        <v>179.35</v>
      </c>
      <c r="J186" s="66">
        <v>50.24</v>
      </c>
      <c r="O186" s="66">
        <v>77.040000000000006</v>
      </c>
      <c r="S186" s="66"/>
      <c r="X186" s="66">
        <v>62</v>
      </c>
    </row>
    <row r="187" spans="1:24">
      <c r="A187" s="71">
        <v>34874</v>
      </c>
      <c r="B187" s="66"/>
      <c r="C187" s="66">
        <v>55.5</v>
      </c>
      <c r="D187" s="66">
        <v>57.41</v>
      </c>
      <c r="E187" s="66"/>
      <c r="F187" s="66">
        <v>182.51</v>
      </c>
      <c r="J187" s="66">
        <v>50.05</v>
      </c>
      <c r="O187" s="66">
        <v>78.58</v>
      </c>
      <c r="S187" s="66"/>
      <c r="X187" s="66">
        <v>63</v>
      </c>
    </row>
    <row r="188" spans="1:24">
      <c r="A188" s="71">
        <v>34881</v>
      </c>
      <c r="B188" s="66"/>
      <c r="C188" s="66">
        <v>55.75</v>
      </c>
      <c r="D188" s="66">
        <v>57.91</v>
      </c>
      <c r="E188" s="66"/>
      <c r="F188" s="66">
        <v>181.5</v>
      </c>
      <c r="J188" s="66">
        <v>50.18</v>
      </c>
      <c r="O188" s="66">
        <v>76.55</v>
      </c>
      <c r="S188" s="66"/>
      <c r="X188" s="66">
        <v>63</v>
      </c>
    </row>
    <row r="189" spans="1:24">
      <c r="A189" s="71">
        <v>34888</v>
      </c>
      <c r="B189" s="66"/>
      <c r="C189" s="66">
        <v>56</v>
      </c>
      <c r="D189" s="66">
        <v>58.62</v>
      </c>
      <c r="E189" s="66"/>
      <c r="F189" s="66">
        <v>188.94</v>
      </c>
      <c r="J189" s="66">
        <v>50.04</v>
      </c>
      <c r="O189" s="66">
        <v>78.209999999999994</v>
      </c>
      <c r="S189" s="66"/>
      <c r="X189" s="66">
        <v>63</v>
      </c>
    </row>
    <row r="190" spans="1:24">
      <c r="A190" s="71">
        <v>34895</v>
      </c>
      <c r="B190" s="66"/>
      <c r="C190" s="66">
        <v>56.75</v>
      </c>
      <c r="D190" s="66">
        <v>58.28</v>
      </c>
      <c r="E190" s="66"/>
      <c r="F190" s="66">
        <v>193.86</v>
      </c>
      <c r="J190" s="66">
        <v>50.12</v>
      </c>
      <c r="O190" s="66">
        <v>79.13</v>
      </c>
      <c r="S190" s="66"/>
      <c r="X190" s="66">
        <v>64</v>
      </c>
    </row>
    <row r="191" spans="1:24">
      <c r="A191" s="71">
        <v>34902</v>
      </c>
      <c r="B191" s="66"/>
      <c r="C191" s="66">
        <v>57.75</v>
      </c>
      <c r="D191" s="66">
        <v>59.82</v>
      </c>
      <c r="E191" s="66"/>
      <c r="F191" s="66">
        <v>193.82</v>
      </c>
      <c r="J191" s="66">
        <v>49.93</v>
      </c>
      <c r="O191" s="66">
        <v>77.45</v>
      </c>
      <c r="S191" s="66"/>
      <c r="X191" s="66">
        <v>64</v>
      </c>
    </row>
    <row r="192" spans="1:24">
      <c r="A192" s="71">
        <v>34909</v>
      </c>
      <c r="B192" s="66"/>
      <c r="C192" s="66">
        <v>58.5</v>
      </c>
      <c r="D192" s="66">
        <v>60.8</v>
      </c>
      <c r="E192" s="66"/>
      <c r="F192" s="66">
        <v>194.32</v>
      </c>
      <c r="J192" s="66">
        <v>50.74</v>
      </c>
      <c r="O192" s="66">
        <v>76.89</v>
      </c>
      <c r="S192" s="66"/>
      <c r="X192" s="66">
        <v>66</v>
      </c>
    </row>
    <row r="193" spans="1:24">
      <c r="A193" s="71">
        <v>34916</v>
      </c>
      <c r="B193" s="66"/>
      <c r="C193" s="66">
        <v>58.75</v>
      </c>
      <c r="D193" s="66">
        <v>61.28</v>
      </c>
      <c r="E193" s="66"/>
      <c r="F193" s="66">
        <v>195.72</v>
      </c>
      <c r="J193" s="66">
        <v>50.1</v>
      </c>
      <c r="O193" s="66">
        <v>76.22</v>
      </c>
      <c r="S193" s="66"/>
      <c r="X193" s="66">
        <v>66</v>
      </c>
    </row>
    <row r="194" spans="1:24">
      <c r="A194" s="71">
        <v>34923</v>
      </c>
      <c r="B194" s="66"/>
      <c r="C194" s="66">
        <v>59.75</v>
      </c>
      <c r="D194" s="66">
        <v>61.04</v>
      </c>
      <c r="E194" s="66"/>
      <c r="F194" s="66">
        <v>188.19</v>
      </c>
      <c r="J194" s="66">
        <v>52.61</v>
      </c>
      <c r="O194" s="66">
        <v>74.14</v>
      </c>
      <c r="S194" s="66"/>
      <c r="X194" s="66">
        <v>67</v>
      </c>
    </row>
    <row r="195" spans="1:24">
      <c r="A195" s="71">
        <v>34930</v>
      </c>
      <c r="B195" s="66"/>
      <c r="C195" s="66">
        <v>60.5</v>
      </c>
      <c r="D195" s="66">
        <v>62.54</v>
      </c>
      <c r="E195" s="66"/>
      <c r="F195" s="66">
        <v>207.9</v>
      </c>
      <c r="J195" s="66">
        <v>54.25</v>
      </c>
      <c r="O195" s="66">
        <v>77.94</v>
      </c>
      <c r="S195" s="66"/>
      <c r="X195" s="66">
        <v>68.5</v>
      </c>
    </row>
    <row r="196" spans="1:24">
      <c r="A196" s="71">
        <v>34937</v>
      </c>
      <c r="B196" s="66"/>
      <c r="C196" s="66">
        <v>61.25</v>
      </c>
      <c r="D196" s="66">
        <v>63.17</v>
      </c>
      <c r="E196" s="66"/>
      <c r="F196" s="66">
        <v>218.83</v>
      </c>
      <c r="J196" s="66">
        <v>54.7</v>
      </c>
      <c r="O196" s="66">
        <v>78.19</v>
      </c>
      <c r="S196" s="66"/>
      <c r="X196" s="66">
        <v>69</v>
      </c>
    </row>
    <row r="197" spans="1:24">
      <c r="A197" s="71">
        <v>34944</v>
      </c>
      <c r="B197" s="66"/>
      <c r="C197" s="66">
        <v>61.5</v>
      </c>
      <c r="D197" s="66">
        <v>63.17</v>
      </c>
      <c r="E197" s="66"/>
      <c r="F197" s="66">
        <v>212.34</v>
      </c>
      <c r="J197" s="66">
        <v>55.34</v>
      </c>
      <c r="O197" s="66">
        <v>77.760000000000005</v>
      </c>
      <c r="S197" s="66"/>
      <c r="X197" s="66">
        <v>70.33</v>
      </c>
    </row>
    <row r="198" spans="1:24">
      <c r="A198" s="71">
        <v>34951</v>
      </c>
      <c r="B198" s="66"/>
      <c r="C198" s="66">
        <v>61</v>
      </c>
      <c r="D198" s="66">
        <v>63.21</v>
      </c>
      <c r="E198" s="66"/>
      <c r="F198" s="66">
        <v>216.18</v>
      </c>
      <c r="J198" s="66">
        <v>56.29</v>
      </c>
      <c r="O198" s="66">
        <v>76.23</v>
      </c>
      <c r="S198" s="66"/>
      <c r="X198" s="66">
        <v>72</v>
      </c>
    </row>
    <row r="199" spans="1:24">
      <c r="A199" s="71">
        <v>34958</v>
      </c>
      <c r="B199" s="66"/>
      <c r="C199" s="66">
        <v>60</v>
      </c>
      <c r="D199" s="66">
        <v>61.03</v>
      </c>
      <c r="E199" s="66"/>
      <c r="F199" s="66">
        <v>206.42</v>
      </c>
      <c r="J199" s="66">
        <v>55.94</v>
      </c>
      <c r="O199" s="66">
        <v>78.55</v>
      </c>
      <c r="S199" s="66"/>
      <c r="X199" s="66">
        <v>72</v>
      </c>
    </row>
    <row r="200" spans="1:24">
      <c r="A200" s="71">
        <v>34965</v>
      </c>
      <c r="B200" s="66"/>
      <c r="C200" s="66">
        <v>59</v>
      </c>
      <c r="D200" s="66">
        <v>58.34</v>
      </c>
      <c r="E200" s="66"/>
      <c r="F200" s="66">
        <v>186.66</v>
      </c>
      <c r="J200" s="66">
        <v>55.91</v>
      </c>
      <c r="O200" s="66">
        <v>79.77</v>
      </c>
      <c r="S200" s="66"/>
      <c r="X200" s="66">
        <v>72</v>
      </c>
    </row>
    <row r="201" spans="1:24">
      <c r="A201" s="71">
        <v>34972</v>
      </c>
      <c r="B201" s="66"/>
      <c r="C201" s="66">
        <v>58.5</v>
      </c>
      <c r="D201" s="66">
        <v>57.75</v>
      </c>
      <c r="E201" s="66"/>
      <c r="F201" s="66">
        <v>199.89</v>
      </c>
      <c r="J201" s="66">
        <v>54.8</v>
      </c>
      <c r="O201" s="66">
        <v>75.7</v>
      </c>
      <c r="S201" s="66"/>
      <c r="X201" s="66">
        <v>74</v>
      </c>
    </row>
    <row r="202" spans="1:24">
      <c r="A202" s="71">
        <v>34979</v>
      </c>
      <c r="B202" s="66"/>
      <c r="C202" s="66">
        <v>58.5</v>
      </c>
      <c r="D202" s="66">
        <v>58.26</v>
      </c>
      <c r="E202" s="66"/>
      <c r="F202" s="66">
        <v>175.45</v>
      </c>
      <c r="J202" s="66">
        <v>55.99</v>
      </c>
      <c r="O202" s="66">
        <v>65.39</v>
      </c>
      <c r="S202" s="66"/>
      <c r="X202" s="66">
        <v>74.28</v>
      </c>
    </row>
    <row r="203" spans="1:24">
      <c r="A203" s="71">
        <v>34986</v>
      </c>
      <c r="B203" s="66"/>
      <c r="C203" s="66">
        <v>58.75</v>
      </c>
      <c r="D203" s="66">
        <v>59.01</v>
      </c>
      <c r="E203" s="66"/>
      <c r="F203" s="66">
        <v>172.08</v>
      </c>
      <c r="J203" s="66">
        <v>56.13</v>
      </c>
      <c r="O203" s="66">
        <v>66.489999999999995</v>
      </c>
      <c r="S203" s="66"/>
      <c r="X203" s="66">
        <v>76</v>
      </c>
    </row>
    <row r="204" spans="1:24">
      <c r="A204" s="71">
        <v>34993</v>
      </c>
      <c r="B204" s="66"/>
      <c r="C204" s="66">
        <v>59</v>
      </c>
      <c r="D204" s="66">
        <v>59.83</v>
      </c>
      <c r="E204" s="66"/>
      <c r="F204" s="66">
        <v>172.63</v>
      </c>
      <c r="J204" s="66">
        <v>55.24</v>
      </c>
      <c r="O204" s="66">
        <v>67.38</v>
      </c>
      <c r="S204" s="66"/>
      <c r="X204" s="66">
        <v>77</v>
      </c>
    </row>
    <row r="205" spans="1:24">
      <c r="A205" s="71">
        <v>35000</v>
      </c>
      <c r="B205" s="66"/>
      <c r="C205" s="66">
        <v>59.5</v>
      </c>
      <c r="D205" s="66">
        <v>59.97</v>
      </c>
      <c r="E205" s="66"/>
      <c r="F205" s="66">
        <v>173.54</v>
      </c>
      <c r="J205" s="66">
        <v>56.02</v>
      </c>
      <c r="O205" s="66">
        <v>68.63</v>
      </c>
      <c r="S205" s="66"/>
      <c r="X205" s="66">
        <v>78</v>
      </c>
    </row>
    <row r="206" spans="1:24">
      <c r="A206" s="71">
        <v>35007</v>
      </c>
      <c r="B206" s="66"/>
      <c r="C206" s="66">
        <v>60</v>
      </c>
      <c r="D206" s="66">
        <v>60.9</v>
      </c>
      <c r="E206" s="66"/>
      <c r="F206" s="66">
        <v>180.55</v>
      </c>
      <c r="J206" s="66">
        <v>56.99</v>
      </c>
      <c r="O206" s="66">
        <v>66.260000000000005</v>
      </c>
      <c r="S206" s="66"/>
      <c r="X206" s="66">
        <v>79.290000000000006</v>
      </c>
    </row>
    <row r="207" spans="1:24">
      <c r="A207" s="71">
        <v>35014</v>
      </c>
      <c r="B207" s="66"/>
      <c r="C207" s="66">
        <v>59.75</v>
      </c>
      <c r="D207" s="66">
        <v>63.16</v>
      </c>
      <c r="E207" s="66"/>
      <c r="F207" s="66">
        <v>175.78</v>
      </c>
      <c r="J207" s="66">
        <v>57.44</v>
      </c>
      <c r="O207" s="66">
        <v>65.319999999999993</v>
      </c>
      <c r="S207" s="66"/>
      <c r="X207" s="66">
        <v>79</v>
      </c>
    </row>
    <row r="208" spans="1:24">
      <c r="A208" s="71">
        <v>35021</v>
      </c>
      <c r="B208" s="66"/>
      <c r="C208" s="66">
        <v>59.5</v>
      </c>
      <c r="D208" s="66">
        <v>60.72</v>
      </c>
      <c r="E208" s="66"/>
      <c r="F208" s="66">
        <v>164.35</v>
      </c>
      <c r="J208" s="66">
        <v>59.4</v>
      </c>
      <c r="O208" s="66">
        <v>68.180000000000007</v>
      </c>
      <c r="S208" s="66"/>
      <c r="X208" s="66">
        <v>81</v>
      </c>
    </row>
    <row r="209" spans="1:24">
      <c r="A209" s="71">
        <v>35028</v>
      </c>
      <c r="B209" s="66"/>
      <c r="C209" s="66">
        <v>59.25</v>
      </c>
      <c r="D209" s="66">
        <v>60.27</v>
      </c>
      <c r="E209" s="66"/>
      <c r="F209" s="66">
        <v>157.47</v>
      </c>
      <c r="J209" s="66">
        <v>57.17</v>
      </c>
      <c r="O209" s="66">
        <v>67.95</v>
      </c>
      <c r="S209" s="66"/>
      <c r="X209" s="66">
        <v>84</v>
      </c>
    </row>
    <row r="210" spans="1:24">
      <c r="A210" s="71">
        <v>35035</v>
      </c>
      <c r="B210" s="66"/>
      <c r="C210" s="66">
        <v>58.75</v>
      </c>
      <c r="D210" s="66">
        <v>59.47</v>
      </c>
      <c r="E210" s="66"/>
      <c r="F210" s="66">
        <v>153.38999999999999</v>
      </c>
      <c r="J210" s="66">
        <v>58.85</v>
      </c>
      <c r="O210" s="66">
        <v>69.73</v>
      </c>
      <c r="S210" s="66"/>
      <c r="X210" s="66">
        <v>81</v>
      </c>
    </row>
    <row r="211" spans="1:24">
      <c r="A211" s="71">
        <v>35042</v>
      </c>
      <c r="B211" s="66"/>
      <c r="C211" s="66">
        <v>58.5</v>
      </c>
      <c r="D211" s="66">
        <v>58.35</v>
      </c>
      <c r="E211" s="66"/>
      <c r="F211" s="66">
        <v>155.41</v>
      </c>
      <c r="J211" s="66">
        <v>58.69</v>
      </c>
      <c r="O211" s="66">
        <v>69.430000000000007</v>
      </c>
      <c r="S211" s="66"/>
      <c r="X211" s="66">
        <v>74.13</v>
      </c>
    </row>
    <row r="212" spans="1:24">
      <c r="A212" s="71">
        <v>35049</v>
      </c>
      <c r="B212" s="66"/>
      <c r="C212" s="66">
        <v>58.25</v>
      </c>
      <c r="D212" s="66">
        <v>58.49</v>
      </c>
      <c r="E212" s="66"/>
      <c r="F212" s="66">
        <v>154.77000000000001</v>
      </c>
      <c r="J212" s="66">
        <v>59.24</v>
      </c>
      <c r="O212" s="66">
        <v>68.53</v>
      </c>
      <c r="S212" s="66"/>
      <c r="X212" s="66">
        <v>72.67</v>
      </c>
    </row>
    <row r="213" spans="1:24">
      <c r="A213" s="71">
        <v>35056</v>
      </c>
      <c r="B213" s="66"/>
      <c r="C213" s="66">
        <v>58.25</v>
      </c>
      <c r="D213" s="66">
        <v>58.22</v>
      </c>
      <c r="E213" s="66"/>
      <c r="F213" s="66">
        <v>154.83000000000001</v>
      </c>
      <c r="J213" s="66">
        <v>57.59</v>
      </c>
      <c r="O213" s="66">
        <v>68.69</v>
      </c>
      <c r="S213" s="66"/>
      <c r="X213" s="66">
        <v>65</v>
      </c>
    </row>
    <row r="214" spans="1:24">
      <c r="A214" s="71">
        <v>35063</v>
      </c>
      <c r="B214" s="66"/>
      <c r="C214" s="66">
        <v>58.25</v>
      </c>
      <c r="D214" s="66">
        <v>58.36</v>
      </c>
      <c r="E214" s="66"/>
      <c r="F214" s="66">
        <v>148.05000000000001</v>
      </c>
      <c r="J214" s="66">
        <v>58.84</v>
      </c>
      <c r="O214" s="66">
        <v>72.599999999999994</v>
      </c>
      <c r="S214" s="66"/>
      <c r="X214" s="66">
        <v>64</v>
      </c>
    </row>
    <row r="215" spans="1:24">
      <c r="A215" s="71">
        <v>35070</v>
      </c>
      <c r="B215" s="66"/>
      <c r="C215" s="66">
        <v>58.75</v>
      </c>
      <c r="D215" s="66">
        <v>59.93</v>
      </c>
      <c r="E215" s="66"/>
      <c r="F215" s="66">
        <v>150.84</v>
      </c>
      <c r="J215" s="66">
        <v>58.29</v>
      </c>
      <c r="O215" s="66">
        <v>75.599999999999994</v>
      </c>
      <c r="S215" s="66"/>
      <c r="X215" s="66">
        <v>65</v>
      </c>
    </row>
    <row r="216" spans="1:24">
      <c r="A216" s="71">
        <v>35077</v>
      </c>
      <c r="B216" s="66"/>
      <c r="C216" s="66">
        <v>58.75</v>
      </c>
      <c r="D216" s="66">
        <v>60.12</v>
      </c>
      <c r="E216" s="66"/>
      <c r="F216" s="66">
        <v>159.24</v>
      </c>
      <c r="J216" s="66">
        <v>59.55</v>
      </c>
      <c r="O216" s="66">
        <v>79.42</v>
      </c>
      <c r="S216" s="66"/>
      <c r="X216" s="66">
        <v>63</v>
      </c>
    </row>
    <row r="217" spans="1:24">
      <c r="A217" s="71">
        <v>35084</v>
      </c>
      <c r="B217" s="66"/>
      <c r="C217" s="66">
        <v>58.25</v>
      </c>
      <c r="D217" s="66">
        <v>59.17</v>
      </c>
      <c r="E217" s="66"/>
      <c r="F217" s="66">
        <v>171.31</v>
      </c>
      <c r="J217" s="66">
        <v>60.37</v>
      </c>
      <c r="O217" s="66">
        <v>83.58</v>
      </c>
      <c r="S217" s="66"/>
      <c r="X217" s="66">
        <v>63</v>
      </c>
    </row>
    <row r="218" spans="1:24">
      <c r="A218" s="71">
        <v>35091</v>
      </c>
      <c r="B218" s="66"/>
      <c r="C218" s="66">
        <v>57.75</v>
      </c>
      <c r="D218" s="66">
        <v>57.06</v>
      </c>
      <c r="E218" s="66"/>
      <c r="F218" s="66">
        <v>150.35</v>
      </c>
      <c r="J218" s="66">
        <v>59.39</v>
      </c>
      <c r="O218" s="66">
        <v>74.239999999999995</v>
      </c>
      <c r="S218" s="66"/>
      <c r="X218" s="66">
        <v>63</v>
      </c>
    </row>
    <row r="219" spans="1:24">
      <c r="A219" s="71">
        <v>35098</v>
      </c>
      <c r="B219" s="66"/>
      <c r="C219" s="66">
        <v>57.5</v>
      </c>
      <c r="D219" s="66">
        <v>56.06</v>
      </c>
      <c r="E219" s="66"/>
      <c r="F219" s="66">
        <v>152.44999999999999</v>
      </c>
      <c r="J219" s="66">
        <v>59.27</v>
      </c>
      <c r="O219" s="66">
        <v>62.85</v>
      </c>
      <c r="S219" s="66"/>
      <c r="X219" s="66">
        <v>63</v>
      </c>
    </row>
    <row r="220" spans="1:24">
      <c r="A220" s="71">
        <v>35105</v>
      </c>
      <c r="B220" s="66"/>
      <c r="C220" s="66">
        <v>57</v>
      </c>
      <c r="D220" s="66">
        <v>55.81</v>
      </c>
      <c r="E220" s="66"/>
      <c r="F220" s="66">
        <v>159.18</v>
      </c>
      <c r="J220" s="66">
        <v>59.16</v>
      </c>
      <c r="O220" s="66">
        <v>55.85</v>
      </c>
      <c r="S220" s="66"/>
      <c r="X220" s="66">
        <v>63</v>
      </c>
    </row>
    <row r="221" spans="1:24">
      <c r="A221" s="71">
        <v>35112</v>
      </c>
      <c r="B221" s="66"/>
      <c r="C221" s="66">
        <v>58</v>
      </c>
      <c r="D221" s="66">
        <v>54.05</v>
      </c>
      <c r="E221" s="66"/>
      <c r="F221" s="66">
        <v>156.62</v>
      </c>
      <c r="J221" s="66">
        <v>58.31</v>
      </c>
      <c r="O221" s="66">
        <v>56.57</v>
      </c>
      <c r="S221" s="66"/>
      <c r="X221" s="66">
        <v>66</v>
      </c>
    </row>
    <row r="222" spans="1:24">
      <c r="A222" s="71">
        <v>35119</v>
      </c>
      <c r="B222" s="66"/>
      <c r="C222" s="66">
        <v>55</v>
      </c>
      <c r="D222" s="66">
        <v>53.64</v>
      </c>
      <c r="E222" s="66"/>
      <c r="F222" s="66">
        <v>147.44999999999999</v>
      </c>
      <c r="J222" s="66">
        <v>57.87</v>
      </c>
      <c r="O222" s="66">
        <v>52.66</v>
      </c>
      <c r="S222" s="66"/>
      <c r="X222" s="66">
        <v>63</v>
      </c>
    </row>
    <row r="223" spans="1:24">
      <c r="A223" s="71">
        <v>35126</v>
      </c>
      <c r="B223" s="66"/>
      <c r="C223" s="66">
        <v>55</v>
      </c>
      <c r="D223" s="66">
        <v>53.44</v>
      </c>
      <c r="E223" s="66"/>
      <c r="F223" s="66">
        <v>145.6</v>
      </c>
      <c r="J223" s="66">
        <v>51.08</v>
      </c>
      <c r="O223" s="66">
        <v>46.92</v>
      </c>
      <c r="S223" s="66"/>
      <c r="X223" s="66">
        <v>65</v>
      </c>
    </row>
    <row r="224" spans="1:24">
      <c r="A224" s="71">
        <v>35133</v>
      </c>
      <c r="B224" s="66"/>
      <c r="C224" s="66">
        <v>55.25</v>
      </c>
      <c r="D224" s="66">
        <v>54.81</v>
      </c>
      <c r="E224" s="66"/>
      <c r="F224" s="66">
        <v>164.09</v>
      </c>
      <c r="J224" s="66">
        <v>49.73</v>
      </c>
      <c r="O224" s="66">
        <v>45.65</v>
      </c>
      <c r="S224" s="66"/>
      <c r="X224" s="66">
        <v>65</v>
      </c>
    </row>
    <row r="225" spans="1:24">
      <c r="A225" s="71">
        <v>35140</v>
      </c>
      <c r="B225" s="66"/>
      <c r="C225" s="66">
        <v>55.25</v>
      </c>
      <c r="D225" s="66">
        <v>54.97</v>
      </c>
      <c r="E225" s="66"/>
      <c r="F225" s="66">
        <v>168.87</v>
      </c>
      <c r="J225" s="66">
        <v>50.2</v>
      </c>
      <c r="O225" s="66">
        <v>49.04</v>
      </c>
      <c r="S225" s="66"/>
      <c r="X225" s="66">
        <v>64</v>
      </c>
    </row>
    <row r="226" spans="1:24">
      <c r="A226" s="71">
        <v>35147</v>
      </c>
      <c r="B226" s="66"/>
      <c r="C226" s="66">
        <v>55</v>
      </c>
      <c r="D226" s="66">
        <v>54.4</v>
      </c>
      <c r="E226" s="66"/>
      <c r="F226" s="66">
        <v>168.57</v>
      </c>
      <c r="J226" s="66">
        <v>50.2</v>
      </c>
      <c r="O226" s="66">
        <v>53.17</v>
      </c>
      <c r="S226" s="66"/>
      <c r="X226" s="66">
        <v>64</v>
      </c>
    </row>
    <row r="227" spans="1:24">
      <c r="A227" s="71">
        <v>35154</v>
      </c>
      <c r="B227" s="66"/>
      <c r="C227" s="66">
        <v>55</v>
      </c>
      <c r="D227" s="66">
        <v>53.48</v>
      </c>
      <c r="E227" s="66"/>
      <c r="F227" s="66">
        <v>151.11000000000001</v>
      </c>
      <c r="J227" s="66">
        <v>50.07</v>
      </c>
      <c r="O227" s="66">
        <v>50.89</v>
      </c>
      <c r="S227" s="66"/>
      <c r="X227" s="66">
        <v>64</v>
      </c>
    </row>
    <row r="228" spans="1:24">
      <c r="A228" s="71">
        <v>35161</v>
      </c>
      <c r="B228" s="66"/>
      <c r="C228" s="66">
        <v>56.25</v>
      </c>
      <c r="D228" s="66">
        <v>55.13</v>
      </c>
      <c r="E228" s="66"/>
      <c r="F228" s="66">
        <v>157.83000000000001</v>
      </c>
      <c r="J228" s="66">
        <v>50.2</v>
      </c>
      <c r="O228" s="66">
        <v>50.13</v>
      </c>
      <c r="S228" s="66"/>
      <c r="X228" s="66">
        <v>65.64</v>
      </c>
    </row>
    <row r="229" spans="1:24">
      <c r="A229" s="71">
        <v>35168</v>
      </c>
      <c r="B229" s="66"/>
      <c r="C229" s="66">
        <v>56.5</v>
      </c>
      <c r="D229" s="66">
        <v>57.38</v>
      </c>
      <c r="E229" s="66"/>
      <c r="F229" s="66">
        <v>165.94</v>
      </c>
      <c r="J229" s="66">
        <v>50.51</v>
      </c>
      <c r="O229" s="66">
        <v>55.29</v>
      </c>
      <c r="S229" s="66"/>
      <c r="X229" s="66">
        <v>64</v>
      </c>
    </row>
    <row r="230" spans="1:24">
      <c r="A230" s="71">
        <v>35175</v>
      </c>
      <c r="B230" s="66"/>
      <c r="C230" s="66">
        <v>58.75</v>
      </c>
      <c r="D230" s="66">
        <v>56.93</v>
      </c>
      <c r="E230" s="66"/>
      <c r="F230" s="66">
        <v>165.59</v>
      </c>
      <c r="J230" s="66">
        <v>51.67</v>
      </c>
      <c r="O230" s="66">
        <v>58.87</v>
      </c>
      <c r="S230" s="66"/>
      <c r="X230" s="66">
        <v>64</v>
      </c>
    </row>
    <row r="231" spans="1:24">
      <c r="A231" s="71">
        <v>35182</v>
      </c>
      <c r="B231" s="66"/>
      <c r="C231" s="66">
        <v>58.25</v>
      </c>
      <c r="D231" s="66">
        <v>57.97</v>
      </c>
      <c r="E231" s="66"/>
      <c r="F231" s="66">
        <v>168.27</v>
      </c>
      <c r="J231" s="66">
        <v>51.21</v>
      </c>
      <c r="O231" s="66">
        <v>58.77</v>
      </c>
      <c r="S231" s="66"/>
      <c r="X231" s="66">
        <v>64</v>
      </c>
    </row>
    <row r="232" spans="1:24">
      <c r="A232" s="71">
        <v>35189</v>
      </c>
      <c r="B232" s="66"/>
      <c r="C232" s="66">
        <v>59.75</v>
      </c>
      <c r="D232" s="66">
        <v>60.77</v>
      </c>
      <c r="E232" s="66"/>
      <c r="F232" s="66">
        <v>192.11</v>
      </c>
      <c r="J232" s="66">
        <v>51.33</v>
      </c>
      <c r="O232" s="66">
        <v>51.1</v>
      </c>
      <c r="S232" s="66"/>
      <c r="X232" s="66">
        <v>64</v>
      </c>
    </row>
    <row r="233" spans="1:24">
      <c r="A233" s="71">
        <v>35196</v>
      </c>
      <c r="B233" s="66"/>
      <c r="C233" s="66">
        <v>60.25</v>
      </c>
      <c r="D233" s="66">
        <v>62.13</v>
      </c>
      <c r="E233" s="66"/>
      <c r="F233" s="66">
        <v>198.28</v>
      </c>
      <c r="J233" s="66">
        <v>52</v>
      </c>
      <c r="O233" s="66">
        <v>52.4</v>
      </c>
      <c r="S233" s="66"/>
      <c r="X233" s="66">
        <v>64</v>
      </c>
    </row>
    <row r="234" spans="1:24">
      <c r="A234" s="71">
        <v>35203</v>
      </c>
      <c r="B234" s="66"/>
      <c r="C234" s="66">
        <v>61.25</v>
      </c>
      <c r="D234" s="66">
        <v>61.96</v>
      </c>
      <c r="E234" s="66"/>
      <c r="F234" s="66">
        <v>192.24</v>
      </c>
      <c r="J234" s="66">
        <v>54.32</v>
      </c>
      <c r="O234" s="66">
        <v>58.71</v>
      </c>
      <c r="S234" s="66"/>
      <c r="X234" s="66">
        <v>66</v>
      </c>
    </row>
    <row r="235" spans="1:24">
      <c r="A235" s="71">
        <v>35210</v>
      </c>
      <c r="B235" s="66"/>
      <c r="C235" s="66">
        <v>63.25</v>
      </c>
      <c r="D235" s="66">
        <v>64.430000000000007</v>
      </c>
      <c r="E235" s="66"/>
      <c r="F235" s="66">
        <v>192.93</v>
      </c>
      <c r="J235" s="66">
        <v>53.54</v>
      </c>
      <c r="O235" s="66">
        <v>58.88</v>
      </c>
      <c r="S235" s="66"/>
      <c r="X235" s="66">
        <v>67</v>
      </c>
    </row>
    <row r="236" spans="1:24">
      <c r="A236" s="71">
        <v>35217</v>
      </c>
      <c r="B236" s="66"/>
      <c r="C236" s="66">
        <v>64.5</v>
      </c>
      <c r="D236" s="66">
        <v>66.34</v>
      </c>
      <c r="E236" s="66"/>
      <c r="F236" s="66">
        <v>200.78</v>
      </c>
      <c r="J236" s="66">
        <v>56.43</v>
      </c>
      <c r="O236" s="66">
        <v>58.89</v>
      </c>
      <c r="S236" s="66"/>
      <c r="X236" s="66">
        <v>66</v>
      </c>
    </row>
    <row r="237" spans="1:24">
      <c r="A237" s="71">
        <v>35224</v>
      </c>
      <c r="B237" s="66"/>
      <c r="C237" s="66">
        <v>65</v>
      </c>
      <c r="D237" s="66">
        <v>67.64</v>
      </c>
      <c r="E237" s="66"/>
      <c r="F237" s="66">
        <v>211.52</v>
      </c>
      <c r="J237" s="66">
        <v>59.39</v>
      </c>
      <c r="O237" s="66">
        <v>58.91</v>
      </c>
      <c r="S237" s="66"/>
      <c r="X237" s="66">
        <v>66</v>
      </c>
    </row>
    <row r="238" spans="1:24">
      <c r="A238" s="71">
        <v>35231</v>
      </c>
      <c r="B238" s="66"/>
      <c r="C238" s="66">
        <v>64.75</v>
      </c>
      <c r="D238" s="66">
        <v>65.5</v>
      </c>
      <c r="E238" s="66"/>
      <c r="F238" s="66">
        <v>198.52</v>
      </c>
      <c r="J238" s="66">
        <v>61.01</v>
      </c>
      <c r="O238" s="66">
        <v>59.94</v>
      </c>
      <c r="S238" s="66"/>
      <c r="X238" s="66">
        <v>64</v>
      </c>
    </row>
    <row r="239" spans="1:24">
      <c r="A239" s="71">
        <v>35238</v>
      </c>
      <c r="B239" s="66"/>
      <c r="C239" s="66">
        <v>65</v>
      </c>
      <c r="D239" s="66">
        <v>62.75</v>
      </c>
      <c r="E239" s="66"/>
      <c r="F239" s="66">
        <v>186.2</v>
      </c>
      <c r="J239" s="66">
        <v>58.93</v>
      </c>
      <c r="O239" s="66">
        <v>59.43</v>
      </c>
      <c r="S239" s="66"/>
      <c r="X239" s="66">
        <v>66</v>
      </c>
    </row>
    <row r="240" spans="1:24">
      <c r="A240" s="71">
        <v>35245</v>
      </c>
      <c r="B240" s="66"/>
      <c r="C240" s="66">
        <v>66.25</v>
      </c>
      <c r="D240" s="66">
        <v>63.48</v>
      </c>
      <c r="E240" s="66"/>
      <c r="F240" s="66">
        <v>179.67</v>
      </c>
      <c r="J240" s="66">
        <v>58.45</v>
      </c>
      <c r="O240" s="66">
        <v>59.11</v>
      </c>
      <c r="S240" s="66"/>
      <c r="X240" s="66">
        <v>65</v>
      </c>
    </row>
    <row r="241" spans="1:24">
      <c r="A241" s="71">
        <v>35252</v>
      </c>
      <c r="B241" s="66"/>
      <c r="C241" s="66">
        <v>66.5</v>
      </c>
      <c r="D241" s="66">
        <v>65.64</v>
      </c>
      <c r="E241" s="66"/>
      <c r="F241" s="66">
        <v>200.96</v>
      </c>
      <c r="J241" s="66">
        <v>57.64</v>
      </c>
      <c r="O241" s="66">
        <v>58.83</v>
      </c>
      <c r="S241" s="66"/>
      <c r="X241" s="66">
        <v>65</v>
      </c>
    </row>
    <row r="242" spans="1:24">
      <c r="A242" s="71">
        <v>35259</v>
      </c>
      <c r="B242" s="66"/>
      <c r="C242" s="66">
        <v>66.5</v>
      </c>
      <c r="D242" s="66">
        <v>65.81</v>
      </c>
      <c r="E242" s="66"/>
      <c r="F242" s="66">
        <v>208.16</v>
      </c>
      <c r="J242" s="66">
        <v>62.41</v>
      </c>
      <c r="O242" s="66">
        <v>60.65</v>
      </c>
      <c r="S242" s="66"/>
      <c r="X242" s="66">
        <v>65</v>
      </c>
    </row>
    <row r="243" spans="1:24">
      <c r="A243" s="71">
        <v>35266</v>
      </c>
      <c r="B243" s="66"/>
      <c r="C243" s="66">
        <v>66.25</v>
      </c>
      <c r="D243" s="66">
        <v>63.81</v>
      </c>
      <c r="E243" s="66"/>
      <c r="F243" s="66">
        <v>209.1</v>
      </c>
      <c r="J243" s="66">
        <v>60.84</v>
      </c>
      <c r="O243" s="66">
        <v>59.46</v>
      </c>
      <c r="S243" s="66"/>
      <c r="X243" s="66">
        <v>65</v>
      </c>
    </row>
    <row r="244" spans="1:24">
      <c r="A244" s="71">
        <v>35273</v>
      </c>
      <c r="B244" s="66"/>
      <c r="C244" s="66">
        <v>66.599999999999994</v>
      </c>
      <c r="D244" s="66">
        <v>62.91</v>
      </c>
      <c r="E244" s="66"/>
      <c r="F244" s="66">
        <v>203.93</v>
      </c>
      <c r="J244" s="66">
        <v>59.53</v>
      </c>
      <c r="O244" s="66">
        <v>64.709999999999994</v>
      </c>
      <c r="S244" s="66"/>
      <c r="X244" s="66">
        <v>65</v>
      </c>
    </row>
    <row r="245" spans="1:24">
      <c r="A245" s="71">
        <v>35280</v>
      </c>
      <c r="B245" s="66"/>
      <c r="C245" s="66">
        <v>66.75</v>
      </c>
      <c r="D245" s="66">
        <v>63.61</v>
      </c>
      <c r="E245" s="66"/>
      <c r="F245" s="66">
        <v>208.22</v>
      </c>
      <c r="J245" s="66">
        <v>58.43</v>
      </c>
      <c r="O245" s="66">
        <v>63.31</v>
      </c>
      <c r="S245" s="66"/>
      <c r="X245" s="66">
        <v>65</v>
      </c>
    </row>
    <row r="246" spans="1:24">
      <c r="A246" s="71">
        <v>35287</v>
      </c>
      <c r="B246" s="66"/>
      <c r="C246" s="66">
        <v>66.75</v>
      </c>
      <c r="D246" s="66">
        <v>64.89</v>
      </c>
      <c r="E246" s="66"/>
      <c r="F246" s="66">
        <v>207.64</v>
      </c>
      <c r="J246" s="66">
        <v>57.95</v>
      </c>
      <c r="O246" s="66">
        <v>60.88</v>
      </c>
      <c r="S246" s="66"/>
      <c r="X246" s="66">
        <v>65</v>
      </c>
    </row>
    <row r="247" spans="1:24">
      <c r="A247" s="71">
        <v>35294</v>
      </c>
      <c r="B247" s="66"/>
      <c r="C247" s="66">
        <v>66.75</v>
      </c>
      <c r="D247" s="66">
        <v>64.540000000000006</v>
      </c>
      <c r="E247" s="66"/>
      <c r="F247" s="66">
        <v>202.08</v>
      </c>
      <c r="J247" s="66">
        <v>57.49</v>
      </c>
      <c r="O247" s="66">
        <v>62.45</v>
      </c>
      <c r="S247" s="66"/>
      <c r="X247" s="66">
        <v>65</v>
      </c>
    </row>
    <row r="248" spans="1:24">
      <c r="A248" s="71">
        <v>35301</v>
      </c>
      <c r="B248" s="66"/>
      <c r="C248" s="66">
        <v>66.75</v>
      </c>
      <c r="D248" s="66">
        <v>64.23</v>
      </c>
      <c r="E248" s="66"/>
      <c r="F248" s="66">
        <v>197.62</v>
      </c>
      <c r="J248" s="66">
        <v>56.44</v>
      </c>
      <c r="O248" s="66">
        <v>63.27</v>
      </c>
      <c r="S248" s="66"/>
      <c r="X248" s="66">
        <v>65</v>
      </c>
    </row>
    <row r="249" spans="1:24">
      <c r="A249" s="71">
        <v>35308</v>
      </c>
      <c r="B249" s="66"/>
      <c r="C249" s="66">
        <v>66.75</v>
      </c>
      <c r="D249" s="66">
        <v>64.16</v>
      </c>
      <c r="E249" s="66"/>
      <c r="F249" s="66">
        <v>196.3</v>
      </c>
      <c r="J249" s="66">
        <v>58.6</v>
      </c>
      <c r="O249" s="66">
        <v>61.8</v>
      </c>
      <c r="S249" s="66"/>
      <c r="X249" s="66">
        <v>64.5</v>
      </c>
    </row>
    <row r="250" spans="1:24">
      <c r="A250" s="71">
        <v>35315</v>
      </c>
      <c r="B250" s="66"/>
      <c r="C250" s="66">
        <v>66.75</v>
      </c>
      <c r="D250" s="66">
        <v>64.55</v>
      </c>
      <c r="E250" s="66"/>
      <c r="F250" s="66">
        <v>200.14</v>
      </c>
      <c r="J250" s="66">
        <v>58.6</v>
      </c>
      <c r="O250" s="66">
        <v>60.97</v>
      </c>
      <c r="S250" s="66"/>
      <c r="X250" s="66">
        <v>64</v>
      </c>
    </row>
    <row r="251" spans="1:24">
      <c r="A251" s="71">
        <v>35322</v>
      </c>
      <c r="B251" s="66"/>
      <c r="C251" s="66">
        <v>66.75</v>
      </c>
      <c r="D251" s="66">
        <v>64.08</v>
      </c>
      <c r="E251" s="66"/>
      <c r="F251" s="66">
        <v>193.51</v>
      </c>
      <c r="J251" s="66">
        <v>59.85</v>
      </c>
      <c r="O251" s="66">
        <v>65.33</v>
      </c>
      <c r="S251" s="66"/>
      <c r="X251" s="66">
        <v>63</v>
      </c>
    </row>
    <row r="252" spans="1:24">
      <c r="A252" s="71">
        <v>35329</v>
      </c>
      <c r="B252" s="66"/>
      <c r="C252" s="66">
        <v>66.5</v>
      </c>
      <c r="D252" s="66">
        <v>63.56</v>
      </c>
      <c r="E252" s="66"/>
      <c r="F252" s="66">
        <v>191.65</v>
      </c>
      <c r="J252" s="66">
        <v>59.91</v>
      </c>
      <c r="O252" s="66">
        <v>65.81</v>
      </c>
      <c r="S252" s="66"/>
      <c r="X252" s="66">
        <v>64</v>
      </c>
    </row>
    <row r="253" spans="1:24">
      <c r="A253" s="71">
        <v>35336</v>
      </c>
      <c r="B253" s="66"/>
      <c r="C253" s="66">
        <v>66.25</v>
      </c>
      <c r="D253" s="66">
        <v>62.68</v>
      </c>
      <c r="E253" s="66"/>
      <c r="F253" s="66">
        <v>188.43</v>
      </c>
      <c r="J253" s="66">
        <v>59.68</v>
      </c>
      <c r="O253" s="66">
        <v>64.27</v>
      </c>
      <c r="S253" s="66"/>
      <c r="X253" s="66">
        <v>64</v>
      </c>
    </row>
    <row r="254" spans="1:24">
      <c r="A254" s="71">
        <v>35343</v>
      </c>
      <c r="B254" s="66"/>
      <c r="C254" s="66">
        <v>65.75</v>
      </c>
      <c r="D254" s="66">
        <v>62.94</v>
      </c>
      <c r="E254" s="66"/>
      <c r="F254" s="66">
        <v>180.39</v>
      </c>
      <c r="J254" s="66">
        <v>58.09</v>
      </c>
      <c r="O254" s="66">
        <v>60.4</v>
      </c>
      <c r="S254" s="66"/>
      <c r="X254" s="66">
        <v>65</v>
      </c>
    </row>
    <row r="255" spans="1:24">
      <c r="A255" s="71">
        <v>35350</v>
      </c>
      <c r="B255" s="66"/>
      <c r="C255" s="66">
        <v>65.5</v>
      </c>
      <c r="D255" s="66">
        <v>62.8</v>
      </c>
      <c r="E255" s="66"/>
      <c r="F255" s="66">
        <v>173.66</v>
      </c>
      <c r="J255" s="66">
        <v>59.52</v>
      </c>
      <c r="O255" s="66">
        <v>55.18</v>
      </c>
      <c r="S255" s="66"/>
      <c r="X255" s="66">
        <v>65</v>
      </c>
    </row>
    <row r="256" spans="1:24">
      <c r="A256" s="71">
        <v>35357</v>
      </c>
      <c r="B256" s="66"/>
      <c r="C256" s="66">
        <v>65.25</v>
      </c>
      <c r="D256" s="66">
        <v>62.59</v>
      </c>
      <c r="E256" s="66"/>
      <c r="F256" s="66">
        <v>164.77</v>
      </c>
      <c r="J256" s="66">
        <v>59.55</v>
      </c>
      <c r="O256" s="66">
        <v>56.87</v>
      </c>
      <c r="S256" s="66"/>
      <c r="X256" s="66">
        <v>67</v>
      </c>
    </row>
    <row r="257" spans="1:24">
      <c r="A257" s="71">
        <v>35364</v>
      </c>
      <c r="B257" s="66"/>
      <c r="C257" s="66">
        <v>65.25</v>
      </c>
      <c r="D257" s="66">
        <v>62.06</v>
      </c>
      <c r="E257" s="66"/>
      <c r="F257" s="66">
        <v>166.58</v>
      </c>
      <c r="J257" s="66">
        <v>59.48</v>
      </c>
      <c r="O257" s="66">
        <v>55.56</v>
      </c>
      <c r="S257" s="66"/>
      <c r="X257" s="66">
        <v>70.77</v>
      </c>
    </row>
    <row r="258" spans="1:24">
      <c r="A258" s="71">
        <v>35371</v>
      </c>
      <c r="B258" s="66"/>
      <c r="C258" s="66">
        <v>65.75</v>
      </c>
      <c r="D258" s="66">
        <v>62.42</v>
      </c>
      <c r="E258" s="66"/>
      <c r="F258" s="66">
        <v>174.36</v>
      </c>
      <c r="J258" s="66">
        <v>60.17</v>
      </c>
      <c r="O258" s="66">
        <v>54.91</v>
      </c>
      <c r="S258" s="66"/>
      <c r="X258" s="66">
        <v>73</v>
      </c>
    </row>
    <row r="259" spans="1:24">
      <c r="A259" s="71">
        <v>35378</v>
      </c>
      <c r="B259" s="66"/>
      <c r="C259" s="66">
        <v>66</v>
      </c>
      <c r="D259" s="66">
        <v>64.98</v>
      </c>
      <c r="E259" s="66"/>
      <c r="F259" s="66">
        <v>183.14</v>
      </c>
      <c r="J259" s="66">
        <v>59.28</v>
      </c>
      <c r="O259" s="66">
        <v>56.7</v>
      </c>
      <c r="S259" s="66"/>
      <c r="X259" s="66">
        <v>74</v>
      </c>
    </row>
    <row r="260" spans="1:24">
      <c r="A260" s="71">
        <v>35385</v>
      </c>
      <c r="B260" s="66"/>
      <c r="C260" s="66">
        <v>66</v>
      </c>
      <c r="D260" s="66">
        <v>66.06</v>
      </c>
      <c r="E260" s="66"/>
      <c r="F260" s="66">
        <v>184.55</v>
      </c>
      <c r="J260" s="66">
        <v>58.96</v>
      </c>
      <c r="O260" s="66">
        <v>64.64</v>
      </c>
      <c r="S260" s="66"/>
      <c r="X260" s="66">
        <v>73.33</v>
      </c>
    </row>
    <row r="261" spans="1:24">
      <c r="A261" s="71">
        <v>35392</v>
      </c>
      <c r="B261" s="66"/>
      <c r="C261" s="66">
        <v>66</v>
      </c>
      <c r="D261" s="66">
        <v>65.05</v>
      </c>
      <c r="E261" s="66"/>
      <c r="F261" s="66">
        <v>158.66</v>
      </c>
      <c r="J261" s="66">
        <v>60.26</v>
      </c>
      <c r="O261" s="66">
        <v>69.39</v>
      </c>
      <c r="S261" s="66"/>
      <c r="X261" s="66">
        <v>73</v>
      </c>
    </row>
    <row r="262" spans="1:24">
      <c r="A262" s="71">
        <v>35399</v>
      </c>
      <c r="B262" s="66"/>
      <c r="C262" s="66">
        <v>66</v>
      </c>
      <c r="D262" s="66">
        <v>65.23</v>
      </c>
      <c r="E262" s="66"/>
      <c r="F262" s="66">
        <v>156.28</v>
      </c>
      <c r="J262" s="66">
        <v>59.16</v>
      </c>
      <c r="O262" s="66">
        <v>68.14</v>
      </c>
      <c r="S262" s="66"/>
      <c r="X262" s="66">
        <v>74</v>
      </c>
    </row>
    <row r="263" spans="1:24">
      <c r="A263" s="71">
        <v>35406</v>
      </c>
      <c r="B263" s="66"/>
      <c r="C263" s="66">
        <v>65.25</v>
      </c>
      <c r="D263" s="66">
        <v>64.66</v>
      </c>
      <c r="E263" s="66"/>
      <c r="F263" s="66">
        <v>161.41</v>
      </c>
      <c r="J263" s="66">
        <v>60.34</v>
      </c>
      <c r="O263" s="66">
        <v>71.47</v>
      </c>
      <c r="S263" s="66"/>
      <c r="X263" s="66">
        <v>74</v>
      </c>
    </row>
    <row r="264" spans="1:24">
      <c r="A264" s="71">
        <v>35413</v>
      </c>
      <c r="B264" s="66"/>
      <c r="C264" s="66">
        <v>64.5</v>
      </c>
      <c r="D264" s="66">
        <v>62.44</v>
      </c>
      <c r="E264" s="66"/>
      <c r="F264" s="66">
        <v>155.49</v>
      </c>
      <c r="J264" s="66">
        <v>57.29</v>
      </c>
      <c r="O264" s="66">
        <v>68.540000000000006</v>
      </c>
      <c r="S264" s="66"/>
      <c r="X264" s="66">
        <v>72.38</v>
      </c>
    </row>
    <row r="265" spans="1:24">
      <c r="A265" s="71">
        <v>35420</v>
      </c>
      <c r="B265" s="66"/>
      <c r="C265" s="66">
        <v>64.5</v>
      </c>
      <c r="D265" s="66">
        <v>62.14</v>
      </c>
      <c r="E265" s="66"/>
      <c r="F265" s="66">
        <v>151.44999999999999</v>
      </c>
      <c r="J265" s="66">
        <v>56.69</v>
      </c>
      <c r="O265" s="66">
        <v>69.099999999999994</v>
      </c>
      <c r="S265" s="66"/>
      <c r="X265" s="66">
        <v>67</v>
      </c>
    </row>
    <row r="266" spans="1:24">
      <c r="A266" s="71">
        <v>35427</v>
      </c>
      <c r="B266" s="66"/>
      <c r="C266" s="66">
        <v>64.75</v>
      </c>
      <c r="D266" s="66">
        <v>62.77</v>
      </c>
      <c r="E266" s="66"/>
      <c r="F266" s="66">
        <v>154.33000000000001</v>
      </c>
      <c r="J266" s="66">
        <v>57.09</v>
      </c>
      <c r="O266" s="66">
        <v>69.19</v>
      </c>
      <c r="S266" s="66"/>
      <c r="X266" s="66">
        <v>65</v>
      </c>
    </row>
    <row r="267" spans="1:24">
      <c r="A267" s="71">
        <v>35434</v>
      </c>
      <c r="B267" s="66"/>
      <c r="C267" s="66">
        <v>64.239999999999995</v>
      </c>
      <c r="D267" s="66">
        <v>64.099999999999994</v>
      </c>
      <c r="E267" s="66"/>
      <c r="F267" s="66">
        <v>163.15</v>
      </c>
      <c r="H267" s="15">
        <v>78.23</v>
      </c>
      <c r="I267" s="15">
        <v>75.56</v>
      </c>
      <c r="J267" s="66">
        <v>54.98</v>
      </c>
      <c r="K267" s="15">
        <v>35.43</v>
      </c>
      <c r="L267" s="15">
        <v>53.83</v>
      </c>
      <c r="M267" s="15">
        <v>49.28</v>
      </c>
      <c r="O267" s="66">
        <v>73.8</v>
      </c>
      <c r="P267" s="15">
        <v>12.91</v>
      </c>
      <c r="Q267" s="15">
        <v>28.81</v>
      </c>
      <c r="R267" s="15">
        <v>49.29</v>
      </c>
      <c r="S267" s="66"/>
      <c r="X267" s="66">
        <v>59</v>
      </c>
    </row>
    <row r="268" spans="1:24">
      <c r="A268" s="71">
        <v>35441</v>
      </c>
      <c r="B268" s="66"/>
      <c r="C268" s="66">
        <v>64.56</v>
      </c>
      <c r="D268" s="66">
        <v>62.72</v>
      </c>
      <c r="E268" s="66"/>
      <c r="F268" s="66">
        <v>175.83</v>
      </c>
      <c r="H268" s="15">
        <v>84.75</v>
      </c>
      <c r="I268" s="15">
        <v>80.77</v>
      </c>
      <c r="J268" s="66">
        <v>54.22</v>
      </c>
      <c r="K268" s="15">
        <v>33.1</v>
      </c>
      <c r="L268" s="15">
        <v>53.31</v>
      </c>
      <c r="M268" s="15">
        <v>48.66</v>
      </c>
      <c r="O268" s="66">
        <v>79.3</v>
      </c>
      <c r="P268" s="15">
        <v>13.06</v>
      </c>
      <c r="Q268" s="15">
        <v>28.79</v>
      </c>
      <c r="R268" s="15">
        <v>48.7</v>
      </c>
      <c r="S268" s="66"/>
      <c r="X268" s="66">
        <v>62</v>
      </c>
    </row>
    <row r="269" spans="1:24">
      <c r="A269" s="71">
        <v>35448</v>
      </c>
      <c r="B269" s="66"/>
      <c r="C269" s="66">
        <v>64.48</v>
      </c>
      <c r="D269" s="66">
        <v>60.46</v>
      </c>
      <c r="E269" s="66"/>
      <c r="F269" s="66">
        <v>169.05</v>
      </c>
      <c r="H269" s="15">
        <v>85.26</v>
      </c>
      <c r="I269" s="15">
        <v>81.66</v>
      </c>
      <c r="J269" s="66">
        <v>51.28</v>
      </c>
      <c r="K269" s="15">
        <v>31.42</v>
      </c>
      <c r="L269" s="15">
        <v>52.48</v>
      </c>
      <c r="M269" s="15">
        <v>46</v>
      </c>
      <c r="O269" s="66">
        <v>78.64</v>
      </c>
      <c r="P269" s="15">
        <v>13.25</v>
      </c>
      <c r="Q269" s="15">
        <v>28.5</v>
      </c>
      <c r="R269" s="15">
        <v>48.72</v>
      </c>
      <c r="S269" s="66"/>
      <c r="X269" s="66">
        <v>61</v>
      </c>
    </row>
    <row r="270" spans="1:24">
      <c r="A270" s="71">
        <v>35455</v>
      </c>
      <c r="B270" s="66"/>
      <c r="C270" s="66">
        <v>63.98</v>
      </c>
      <c r="D270" s="66">
        <v>60.53</v>
      </c>
      <c r="E270" s="66"/>
      <c r="F270" s="66">
        <v>163.32</v>
      </c>
      <c r="H270" s="15">
        <v>85.85</v>
      </c>
      <c r="I270" s="15">
        <v>79.709999999999994</v>
      </c>
      <c r="J270" s="66">
        <v>52.06</v>
      </c>
      <c r="K270" s="15">
        <v>33.14</v>
      </c>
      <c r="L270" s="15">
        <v>52.53</v>
      </c>
      <c r="M270" s="15">
        <v>48.13</v>
      </c>
      <c r="O270" s="66">
        <v>78.739999999999995</v>
      </c>
      <c r="P270" s="15">
        <v>12.87</v>
      </c>
      <c r="Q270" s="15">
        <v>29.13</v>
      </c>
      <c r="R270" s="15">
        <v>46.97</v>
      </c>
      <c r="S270" s="66"/>
      <c r="X270" s="66">
        <v>61</v>
      </c>
    </row>
    <row r="271" spans="1:24">
      <c r="A271" s="71">
        <v>35462</v>
      </c>
      <c r="B271" s="66"/>
      <c r="C271" s="66">
        <v>63.09</v>
      </c>
      <c r="D271" s="66">
        <v>59.39</v>
      </c>
      <c r="E271" s="66"/>
      <c r="F271" s="66">
        <v>168.86</v>
      </c>
      <c r="H271" s="15">
        <v>84.73</v>
      </c>
      <c r="I271" s="15">
        <v>77.86</v>
      </c>
      <c r="J271" s="66">
        <v>51.41</v>
      </c>
      <c r="K271" s="15">
        <v>33.24</v>
      </c>
      <c r="L271" s="15">
        <v>52.59</v>
      </c>
      <c r="M271" s="15">
        <v>49.17</v>
      </c>
      <c r="O271" s="66">
        <v>76.41</v>
      </c>
      <c r="P271" s="15">
        <v>13.1</v>
      </c>
      <c r="Q271" s="15">
        <v>28.25</v>
      </c>
      <c r="R271" s="15">
        <v>47.55</v>
      </c>
      <c r="S271" s="66"/>
      <c r="X271" s="66">
        <v>58</v>
      </c>
    </row>
    <row r="272" spans="1:24">
      <c r="A272" s="71">
        <v>35469</v>
      </c>
      <c r="B272" s="66"/>
      <c r="C272" s="66">
        <v>62.88</v>
      </c>
      <c r="D272" s="66">
        <v>59.62</v>
      </c>
      <c r="E272" s="66"/>
      <c r="F272" s="66">
        <v>166.36</v>
      </c>
      <c r="H272" s="15">
        <v>84.72</v>
      </c>
      <c r="I272" s="15">
        <v>79.53</v>
      </c>
      <c r="J272" s="66">
        <v>50.79</v>
      </c>
      <c r="K272" s="15">
        <v>33.700000000000003</v>
      </c>
      <c r="L272" s="15">
        <v>50.77</v>
      </c>
      <c r="M272" s="15">
        <v>48.13</v>
      </c>
      <c r="O272" s="66">
        <v>70.72</v>
      </c>
      <c r="P272" s="15">
        <v>13.08</v>
      </c>
      <c r="Q272" s="15">
        <v>28.65</v>
      </c>
      <c r="R272" s="15">
        <v>47.94</v>
      </c>
      <c r="S272" s="66"/>
      <c r="X272" s="66">
        <v>57</v>
      </c>
    </row>
    <row r="273" spans="1:24">
      <c r="A273" s="71">
        <v>35476</v>
      </c>
      <c r="B273" s="66"/>
      <c r="C273" s="66">
        <v>62.19</v>
      </c>
      <c r="D273" s="66">
        <v>60.29</v>
      </c>
      <c r="E273" s="66"/>
      <c r="F273" s="66">
        <v>166.96</v>
      </c>
      <c r="H273" s="15">
        <v>88.36</v>
      </c>
      <c r="I273" s="15">
        <v>83.45</v>
      </c>
      <c r="J273" s="66">
        <v>50.98</v>
      </c>
      <c r="K273" s="15">
        <v>34.590000000000003</v>
      </c>
      <c r="L273" s="15">
        <v>51.4</v>
      </c>
      <c r="M273" s="15">
        <v>49.73</v>
      </c>
      <c r="O273" s="66">
        <v>70.44</v>
      </c>
      <c r="P273" s="15">
        <v>13.16</v>
      </c>
      <c r="Q273" s="15">
        <v>28.73</v>
      </c>
      <c r="R273" s="15">
        <v>48.29</v>
      </c>
      <c r="S273" s="66"/>
      <c r="X273" s="66">
        <v>58</v>
      </c>
    </row>
    <row r="274" spans="1:24">
      <c r="A274" s="71">
        <v>35483</v>
      </c>
      <c r="B274" s="66"/>
      <c r="C274" s="66">
        <v>61.67</v>
      </c>
      <c r="D274" s="66">
        <v>58.8</v>
      </c>
      <c r="E274" s="66"/>
      <c r="F274" s="66">
        <v>173.03</v>
      </c>
      <c r="H274" s="15">
        <v>88.62</v>
      </c>
      <c r="I274" s="15">
        <v>83.93</v>
      </c>
      <c r="J274" s="66">
        <v>52.49</v>
      </c>
      <c r="K274" s="15">
        <v>34.56</v>
      </c>
      <c r="L274" s="15">
        <v>50.69</v>
      </c>
      <c r="M274" s="15">
        <v>50.41</v>
      </c>
      <c r="O274" s="66">
        <v>68.599999999999994</v>
      </c>
      <c r="P274" s="15">
        <v>13.3</v>
      </c>
      <c r="Q274" s="15">
        <v>29.95</v>
      </c>
      <c r="R274" s="15">
        <v>47.95</v>
      </c>
      <c r="S274" s="66"/>
      <c r="X274" s="66">
        <v>57</v>
      </c>
    </row>
    <row r="275" spans="1:24">
      <c r="A275" s="71">
        <v>35490</v>
      </c>
      <c r="B275" s="66"/>
      <c r="C275" s="66">
        <v>61.93</v>
      </c>
      <c r="D275" s="66">
        <v>58.1</v>
      </c>
      <c r="E275" s="66"/>
      <c r="F275" s="66">
        <v>172.11</v>
      </c>
      <c r="H275" s="15">
        <v>88.36</v>
      </c>
      <c r="I275" s="15">
        <v>83.75</v>
      </c>
      <c r="J275" s="66">
        <v>51.47</v>
      </c>
      <c r="K275" s="15">
        <v>34.520000000000003</v>
      </c>
      <c r="L275" s="15">
        <v>48.84</v>
      </c>
      <c r="M275" s="15">
        <v>50.85</v>
      </c>
      <c r="O275" s="66">
        <v>58.44</v>
      </c>
      <c r="P275" s="15">
        <v>13.11</v>
      </c>
      <c r="Q275" s="15">
        <v>28.2</v>
      </c>
      <c r="R275" s="15">
        <v>46.53</v>
      </c>
      <c r="S275" s="66"/>
      <c r="X275" s="66">
        <v>56.5</v>
      </c>
    </row>
    <row r="276" spans="1:24">
      <c r="A276" s="71">
        <v>35497</v>
      </c>
      <c r="B276" s="66"/>
      <c r="C276" s="66">
        <v>61.62</v>
      </c>
      <c r="D276" s="66">
        <v>58.7</v>
      </c>
      <c r="E276" s="66"/>
      <c r="F276" s="66">
        <v>171.27</v>
      </c>
      <c r="H276" s="15">
        <v>88.19</v>
      </c>
      <c r="I276" s="15">
        <v>82.02</v>
      </c>
      <c r="J276" s="66">
        <v>51.37</v>
      </c>
      <c r="K276" s="15">
        <v>34.380000000000003</v>
      </c>
      <c r="L276" s="15">
        <v>49.05</v>
      </c>
      <c r="M276" s="15">
        <v>51.55</v>
      </c>
      <c r="O276" s="66">
        <v>56.37</v>
      </c>
      <c r="P276" s="15">
        <v>13.15</v>
      </c>
      <c r="Q276" s="15">
        <v>28.4</v>
      </c>
      <c r="R276" s="15">
        <v>47.23</v>
      </c>
      <c r="S276" s="66"/>
      <c r="X276" s="66">
        <v>58</v>
      </c>
    </row>
    <row r="277" spans="1:24">
      <c r="A277" s="71">
        <v>35504</v>
      </c>
      <c r="B277" s="66"/>
      <c r="C277" s="66">
        <v>61.76</v>
      </c>
      <c r="D277" s="66">
        <v>58.26</v>
      </c>
      <c r="E277" s="66"/>
      <c r="F277" s="66">
        <v>167.99</v>
      </c>
      <c r="H277" s="15">
        <v>84.3</v>
      </c>
      <c r="I277" s="15">
        <v>78.06</v>
      </c>
      <c r="J277" s="66">
        <v>51.27</v>
      </c>
      <c r="K277" s="15">
        <v>34.369999999999997</v>
      </c>
      <c r="L277" s="15">
        <v>49.15</v>
      </c>
      <c r="M277" s="15">
        <v>50.38</v>
      </c>
      <c r="O277" s="66">
        <v>56.33</v>
      </c>
      <c r="P277" s="15">
        <v>13.04</v>
      </c>
      <c r="Q277" s="15">
        <v>27.72</v>
      </c>
      <c r="R277" s="15">
        <v>48.24</v>
      </c>
      <c r="S277" s="66"/>
      <c r="X277" s="66">
        <v>58</v>
      </c>
    </row>
    <row r="278" spans="1:24">
      <c r="A278" s="71">
        <v>35511</v>
      </c>
      <c r="B278" s="66"/>
      <c r="C278" s="66">
        <v>61.53</v>
      </c>
      <c r="D278" s="66">
        <v>58.47</v>
      </c>
      <c r="E278" s="66"/>
      <c r="F278" s="66">
        <v>162.69</v>
      </c>
      <c r="H278" s="15">
        <v>83.42</v>
      </c>
      <c r="I278" s="15">
        <v>79.27</v>
      </c>
      <c r="J278" s="66">
        <v>49.95</v>
      </c>
      <c r="K278" s="15">
        <v>32.26</v>
      </c>
      <c r="L278" s="15">
        <v>48.34</v>
      </c>
      <c r="M278" s="15">
        <v>48.38</v>
      </c>
      <c r="O278" s="66">
        <v>55.33</v>
      </c>
      <c r="P278" s="15">
        <v>12.75</v>
      </c>
      <c r="Q278" s="15">
        <v>28.1</v>
      </c>
      <c r="R278" s="15">
        <v>47.67</v>
      </c>
      <c r="S278" s="66"/>
      <c r="X278" s="66">
        <v>59</v>
      </c>
    </row>
    <row r="279" spans="1:24">
      <c r="A279" s="71">
        <v>35518</v>
      </c>
      <c r="B279" s="66"/>
      <c r="C279" s="66">
        <v>61.14</v>
      </c>
      <c r="D279" s="66">
        <v>59.07</v>
      </c>
      <c r="E279" s="66"/>
      <c r="F279" s="66">
        <v>164.18</v>
      </c>
      <c r="H279" s="15">
        <v>85.18</v>
      </c>
      <c r="I279" s="15">
        <v>83.16</v>
      </c>
      <c r="J279" s="66">
        <v>50.83</v>
      </c>
      <c r="K279" s="15">
        <v>31.48</v>
      </c>
      <c r="L279" s="15">
        <v>46.72</v>
      </c>
      <c r="M279" s="15">
        <v>46.63</v>
      </c>
      <c r="O279" s="66">
        <v>55.71</v>
      </c>
      <c r="P279" s="15">
        <v>12.71</v>
      </c>
      <c r="Q279" s="15">
        <v>29.92</v>
      </c>
      <c r="R279" s="15">
        <v>47.34</v>
      </c>
      <c r="S279" s="66"/>
      <c r="X279" s="66">
        <v>60</v>
      </c>
    </row>
    <row r="280" spans="1:24">
      <c r="A280" s="71">
        <v>35525</v>
      </c>
      <c r="B280" s="66"/>
      <c r="C280" s="66">
        <v>60.97</v>
      </c>
      <c r="D280" s="66">
        <v>59.16</v>
      </c>
      <c r="E280" s="66"/>
      <c r="F280" s="66">
        <v>173.75</v>
      </c>
      <c r="H280" s="15">
        <v>89.41</v>
      </c>
      <c r="I280" s="15">
        <v>85.9</v>
      </c>
      <c r="J280" s="66">
        <v>49.45</v>
      </c>
      <c r="K280" s="15">
        <v>31.25</v>
      </c>
      <c r="L280" s="15">
        <v>46.29</v>
      </c>
      <c r="M280" s="15">
        <v>46.05</v>
      </c>
      <c r="O280" s="66">
        <v>56.09</v>
      </c>
      <c r="P280" s="15">
        <v>13.35</v>
      </c>
      <c r="Q280" s="15">
        <v>28.34</v>
      </c>
      <c r="R280" s="15">
        <v>48.81</v>
      </c>
      <c r="S280" s="66"/>
      <c r="X280" s="66">
        <v>59.87</v>
      </c>
    </row>
    <row r="281" spans="1:24">
      <c r="A281" s="71">
        <v>35532</v>
      </c>
      <c r="B281" s="66"/>
      <c r="C281" s="66">
        <v>60.92</v>
      </c>
      <c r="D281" s="66">
        <v>60.69</v>
      </c>
      <c r="E281" s="66"/>
      <c r="F281" s="66">
        <v>173.32</v>
      </c>
      <c r="H281" s="15">
        <v>90.23</v>
      </c>
      <c r="I281" s="15">
        <v>87.99</v>
      </c>
      <c r="J281" s="66">
        <v>48.71</v>
      </c>
      <c r="K281" s="15">
        <v>32.58</v>
      </c>
      <c r="L281" s="15">
        <v>46.92</v>
      </c>
      <c r="M281" s="15">
        <v>45.37</v>
      </c>
      <c r="O281" s="66">
        <v>57.77</v>
      </c>
      <c r="P281" s="15">
        <v>13.23</v>
      </c>
      <c r="Q281" s="15">
        <v>28.96</v>
      </c>
      <c r="R281" s="15">
        <v>49.02</v>
      </c>
      <c r="S281" s="66"/>
      <c r="X281" s="66">
        <v>64</v>
      </c>
    </row>
    <row r="282" spans="1:24">
      <c r="A282" s="71">
        <v>35539</v>
      </c>
      <c r="B282" s="66"/>
      <c r="C282" s="66">
        <v>60.95</v>
      </c>
      <c r="D282" s="66">
        <v>60.96</v>
      </c>
      <c r="E282" s="66"/>
      <c r="F282" s="66">
        <v>176.18</v>
      </c>
      <c r="H282" s="15">
        <v>94.53</v>
      </c>
      <c r="I282" s="15">
        <v>90.58</v>
      </c>
      <c r="J282" s="66">
        <v>48.07</v>
      </c>
      <c r="K282" s="15">
        <v>33.19</v>
      </c>
      <c r="L282" s="15">
        <v>48.92</v>
      </c>
      <c r="M282" s="15">
        <v>45.16</v>
      </c>
      <c r="O282" s="66">
        <v>62.93</v>
      </c>
      <c r="P282" s="15">
        <v>13.19</v>
      </c>
      <c r="Q282" s="15">
        <v>28.76</v>
      </c>
      <c r="R282" s="15">
        <v>49.02</v>
      </c>
      <c r="S282" s="66"/>
      <c r="X282" s="66">
        <v>63</v>
      </c>
    </row>
    <row r="283" spans="1:24">
      <c r="A283" s="71">
        <v>35546</v>
      </c>
      <c r="B283" s="66"/>
      <c r="C283" s="66">
        <v>61.19</v>
      </c>
      <c r="D283" s="66">
        <v>60.69</v>
      </c>
      <c r="E283" s="66"/>
      <c r="F283" s="66">
        <v>171.24</v>
      </c>
      <c r="H283" s="15">
        <v>90.72</v>
      </c>
      <c r="I283" s="15">
        <v>81.38</v>
      </c>
      <c r="J283" s="66">
        <v>49.43</v>
      </c>
      <c r="K283" s="15">
        <v>31.65</v>
      </c>
      <c r="L283" s="15">
        <v>47.57</v>
      </c>
      <c r="M283" s="15">
        <v>43.57</v>
      </c>
      <c r="O283" s="66">
        <v>63.48</v>
      </c>
      <c r="P283" s="15">
        <v>13.22</v>
      </c>
      <c r="Q283" s="15">
        <v>29.49</v>
      </c>
      <c r="R283" s="15">
        <v>48.94</v>
      </c>
      <c r="S283" s="66"/>
      <c r="X283" s="66">
        <v>63</v>
      </c>
    </row>
    <row r="284" spans="1:24">
      <c r="A284" s="71">
        <v>35553</v>
      </c>
      <c r="B284" s="66"/>
      <c r="C284" s="66">
        <v>60.96</v>
      </c>
      <c r="D284" s="66">
        <v>58.76</v>
      </c>
      <c r="E284" s="66"/>
      <c r="F284" s="66">
        <v>166.88</v>
      </c>
      <c r="H284" s="15">
        <v>85.72</v>
      </c>
      <c r="I284" s="15">
        <v>81.52</v>
      </c>
      <c r="J284" s="66">
        <v>47.89</v>
      </c>
      <c r="K284" s="15">
        <v>30.03</v>
      </c>
      <c r="L284" s="15">
        <v>47.01</v>
      </c>
      <c r="M284" s="15">
        <v>43.06</v>
      </c>
      <c r="O284" s="66">
        <v>62.97</v>
      </c>
      <c r="P284" s="15">
        <v>13.26</v>
      </c>
      <c r="Q284" s="15">
        <v>29.83</v>
      </c>
      <c r="R284" s="15">
        <v>48.47</v>
      </c>
      <c r="S284" s="66"/>
      <c r="X284" s="66">
        <v>64</v>
      </c>
    </row>
    <row r="285" spans="1:24">
      <c r="A285" s="71">
        <v>35560</v>
      </c>
      <c r="B285" s="66"/>
      <c r="C285" s="66">
        <v>60.71</v>
      </c>
      <c r="D285" s="66">
        <v>58.29</v>
      </c>
      <c r="E285" s="66"/>
      <c r="F285" s="66">
        <v>168.92</v>
      </c>
      <c r="H285" s="15">
        <v>85.29</v>
      </c>
      <c r="I285" s="15">
        <v>77.58</v>
      </c>
      <c r="J285" s="66">
        <v>47.69</v>
      </c>
      <c r="K285" s="15">
        <v>29.68</v>
      </c>
      <c r="L285" s="15">
        <v>49.44</v>
      </c>
      <c r="M285" s="15">
        <v>42.48</v>
      </c>
      <c r="O285" s="66">
        <v>60.49</v>
      </c>
      <c r="P285" s="15">
        <v>13.11</v>
      </c>
      <c r="Q285" s="15">
        <v>29.1</v>
      </c>
      <c r="R285" s="15">
        <v>49.76</v>
      </c>
      <c r="S285" s="66"/>
      <c r="X285" s="66">
        <v>67</v>
      </c>
    </row>
    <row r="286" spans="1:24">
      <c r="A286" s="71">
        <v>35567</v>
      </c>
      <c r="B286" s="66"/>
      <c r="C286" s="66">
        <v>60.72</v>
      </c>
      <c r="D286" s="66">
        <v>58.37</v>
      </c>
      <c r="E286" s="66"/>
      <c r="F286" s="66">
        <v>163.83000000000001</v>
      </c>
      <c r="H286" s="15">
        <v>81.58</v>
      </c>
      <c r="I286" s="15">
        <v>75.45</v>
      </c>
      <c r="J286" s="66">
        <v>48.53</v>
      </c>
      <c r="K286" s="15">
        <v>29.75</v>
      </c>
      <c r="L286" s="15">
        <v>50.37</v>
      </c>
      <c r="M286" s="15">
        <v>43.42</v>
      </c>
      <c r="O286" s="66">
        <v>63.34</v>
      </c>
      <c r="P286" s="15">
        <v>13.01</v>
      </c>
      <c r="Q286" s="15">
        <v>29.5</v>
      </c>
      <c r="R286" s="15">
        <v>49.57</v>
      </c>
      <c r="S286" s="66"/>
      <c r="X286" s="66">
        <v>66</v>
      </c>
    </row>
    <row r="287" spans="1:24">
      <c r="A287" s="71">
        <v>35574</v>
      </c>
      <c r="B287" s="66"/>
      <c r="C287" s="66">
        <v>60.51</v>
      </c>
      <c r="D287" s="66">
        <v>58.37</v>
      </c>
      <c r="E287" s="66"/>
      <c r="F287" s="66">
        <v>157.12</v>
      </c>
      <c r="H287" s="15">
        <v>83.66</v>
      </c>
      <c r="I287" s="15">
        <v>79.69</v>
      </c>
      <c r="J287" s="66">
        <v>45.84</v>
      </c>
      <c r="K287" s="15">
        <v>29.73</v>
      </c>
      <c r="L287" s="15">
        <v>50.6</v>
      </c>
      <c r="M287" s="15">
        <v>42.85</v>
      </c>
      <c r="O287" s="66">
        <v>63.26</v>
      </c>
      <c r="P287" s="15">
        <v>13.19</v>
      </c>
      <c r="Q287" s="15">
        <v>29</v>
      </c>
      <c r="R287" s="15">
        <v>49.61</v>
      </c>
      <c r="S287" s="66"/>
      <c r="X287" s="66">
        <v>66</v>
      </c>
    </row>
    <row r="288" spans="1:24">
      <c r="A288" s="71">
        <v>35581</v>
      </c>
      <c r="B288" s="66"/>
      <c r="C288" s="66">
        <v>60.49</v>
      </c>
      <c r="D288" s="66">
        <v>58.87</v>
      </c>
      <c r="E288" s="66"/>
      <c r="F288" s="66">
        <v>168.25</v>
      </c>
      <c r="H288" s="15">
        <v>90.12</v>
      </c>
      <c r="I288" s="15">
        <v>87.69</v>
      </c>
      <c r="J288" s="66">
        <v>48.24</v>
      </c>
      <c r="K288" s="15">
        <v>32.299999999999997</v>
      </c>
      <c r="L288" s="15">
        <v>52.45</v>
      </c>
      <c r="M288" s="15">
        <v>42.14</v>
      </c>
      <c r="O288" s="66">
        <v>63.07</v>
      </c>
      <c r="P288" s="15">
        <v>13.01</v>
      </c>
      <c r="Q288" s="15">
        <v>28.29</v>
      </c>
      <c r="R288" s="15">
        <v>48.29</v>
      </c>
      <c r="S288" s="66"/>
      <c r="X288" s="66">
        <v>68</v>
      </c>
    </row>
    <row r="289" spans="1:24">
      <c r="A289" s="71">
        <v>35588</v>
      </c>
      <c r="B289" s="66"/>
      <c r="C289" s="66">
        <v>60.67</v>
      </c>
      <c r="D289" s="66">
        <v>59.14</v>
      </c>
      <c r="E289" s="66"/>
      <c r="F289" s="66">
        <v>187.41</v>
      </c>
      <c r="H289" s="15">
        <v>95.12</v>
      </c>
      <c r="I289" s="15">
        <v>91.07</v>
      </c>
      <c r="J289" s="66">
        <v>48.52</v>
      </c>
      <c r="K289" s="15">
        <v>30.1</v>
      </c>
      <c r="L289" s="15">
        <v>54.31</v>
      </c>
      <c r="M289" s="15">
        <v>39.14</v>
      </c>
      <c r="O289" s="66">
        <v>63.41</v>
      </c>
      <c r="P289" s="15">
        <v>13.15</v>
      </c>
      <c r="Q289" s="15">
        <v>28.99</v>
      </c>
      <c r="R289" s="15">
        <v>48.46</v>
      </c>
      <c r="S289" s="66"/>
      <c r="X289" s="66">
        <v>69</v>
      </c>
    </row>
    <row r="290" spans="1:24">
      <c r="A290" s="71">
        <v>35595</v>
      </c>
      <c r="B290" s="66"/>
      <c r="C290" s="66">
        <v>60.67</v>
      </c>
      <c r="D290" s="66">
        <v>59.21</v>
      </c>
      <c r="E290" s="66"/>
      <c r="F290" s="66">
        <v>179.83</v>
      </c>
      <c r="H290" s="15">
        <v>94.07</v>
      </c>
      <c r="I290" s="15">
        <v>91.12</v>
      </c>
      <c r="J290" s="66">
        <v>48.41</v>
      </c>
      <c r="K290" s="15">
        <v>28.59</v>
      </c>
      <c r="L290" s="15">
        <v>53.68</v>
      </c>
      <c r="M290" s="15">
        <v>42.17</v>
      </c>
      <c r="O290" s="66">
        <v>65.63</v>
      </c>
      <c r="P290" s="15">
        <v>12.96</v>
      </c>
      <c r="Q290" s="15">
        <v>29.63</v>
      </c>
      <c r="R290" s="15">
        <v>48.57</v>
      </c>
      <c r="S290" s="66"/>
      <c r="X290" s="66">
        <v>69</v>
      </c>
    </row>
    <row r="291" spans="1:24">
      <c r="A291" s="71">
        <v>35602</v>
      </c>
      <c r="B291" s="66"/>
      <c r="C291" s="66">
        <v>60.99</v>
      </c>
      <c r="D291" s="66">
        <v>58.86</v>
      </c>
      <c r="E291" s="66"/>
      <c r="F291" s="66">
        <v>182.78</v>
      </c>
      <c r="H291" s="15">
        <v>94.31</v>
      </c>
      <c r="I291" s="15">
        <v>90.25</v>
      </c>
      <c r="J291" s="66">
        <v>47.95</v>
      </c>
      <c r="K291" s="15">
        <v>28.94</v>
      </c>
      <c r="L291" s="15">
        <v>55.18</v>
      </c>
      <c r="M291" s="15">
        <v>40.799999999999997</v>
      </c>
      <c r="O291" s="66">
        <v>66.36</v>
      </c>
      <c r="P291" s="15">
        <v>12.99</v>
      </c>
      <c r="Q291" s="15">
        <v>28.16</v>
      </c>
      <c r="R291" s="15">
        <v>49.16</v>
      </c>
      <c r="S291" s="66"/>
      <c r="X291" s="66">
        <v>69</v>
      </c>
    </row>
    <row r="292" spans="1:24">
      <c r="A292" s="71">
        <v>35609</v>
      </c>
      <c r="B292" s="66"/>
      <c r="C292" s="66">
        <v>60.92</v>
      </c>
      <c r="D292" s="66">
        <v>59.46</v>
      </c>
      <c r="E292" s="66"/>
      <c r="F292" s="66">
        <v>191.65</v>
      </c>
      <c r="H292" s="15">
        <v>98.05</v>
      </c>
      <c r="I292" s="15">
        <v>94.79</v>
      </c>
      <c r="J292" s="66">
        <v>46</v>
      </c>
      <c r="K292" s="15">
        <v>29.18</v>
      </c>
      <c r="L292" s="15">
        <v>53.61</v>
      </c>
      <c r="M292" s="15">
        <v>40.950000000000003</v>
      </c>
      <c r="O292" s="66">
        <v>65.63</v>
      </c>
      <c r="P292" s="15">
        <v>12.93</v>
      </c>
      <c r="Q292" s="15">
        <v>28.54</v>
      </c>
      <c r="R292" s="15">
        <v>48.56</v>
      </c>
      <c r="S292" s="66"/>
      <c r="X292" s="66">
        <v>69</v>
      </c>
    </row>
    <row r="293" spans="1:24">
      <c r="A293" s="71">
        <v>35616</v>
      </c>
      <c r="B293" s="66"/>
      <c r="C293" s="66">
        <v>61.37</v>
      </c>
      <c r="D293" s="66">
        <v>63.94</v>
      </c>
      <c r="E293" s="66"/>
      <c r="F293" s="66">
        <v>208.55</v>
      </c>
      <c r="H293" s="15">
        <v>105.53</v>
      </c>
      <c r="I293" s="15">
        <v>99.29</v>
      </c>
      <c r="J293" s="66">
        <v>47.08</v>
      </c>
      <c r="K293" s="15">
        <v>31.2</v>
      </c>
      <c r="L293" s="15">
        <v>53.98</v>
      </c>
      <c r="M293" s="15">
        <v>43.19</v>
      </c>
      <c r="O293" s="66">
        <v>69.37</v>
      </c>
      <c r="P293" s="15">
        <v>12.75</v>
      </c>
      <c r="Q293" s="15">
        <v>28.78</v>
      </c>
      <c r="R293" s="15">
        <v>48.1</v>
      </c>
      <c r="S293" s="66"/>
      <c r="X293" s="66">
        <v>69</v>
      </c>
    </row>
    <row r="294" spans="1:24">
      <c r="A294" s="71">
        <v>35623</v>
      </c>
      <c r="B294" s="66"/>
      <c r="C294" s="66">
        <v>62.28</v>
      </c>
      <c r="D294" s="66">
        <v>64.19</v>
      </c>
      <c r="E294" s="66"/>
      <c r="F294" s="66">
        <v>208.31</v>
      </c>
      <c r="H294" s="15">
        <v>100.73</v>
      </c>
      <c r="I294" s="15">
        <v>94.31</v>
      </c>
      <c r="J294" s="66">
        <v>49.5</v>
      </c>
      <c r="K294" s="15">
        <v>33.53</v>
      </c>
      <c r="L294" s="15">
        <v>55.9</v>
      </c>
      <c r="M294" s="15">
        <v>46.93</v>
      </c>
      <c r="O294" s="66">
        <v>71.02</v>
      </c>
      <c r="P294" s="15">
        <v>13.04</v>
      </c>
      <c r="Q294" s="15">
        <v>28.31</v>
      </c>
      <c r="R294" s="15">
        <v>49.17</v>
      </c>
      <c r="S294" s="66"/>
      <c r="X294" s="66">
        <v>69</v>
      </c>
    </row>
    <row r="295" spans="1:24">
      <c r="A295" s="71">
        <v>35630</v>
      </c>
      <c r="B295" s="66"/>
      <c r="C295" s="66">
        <v>62.39</v>
      </c>
      <c r="D295" s="66">
        <v>63.47</v>
      </c>
      <c r="E295" s="66"/>
      <c r="F295" s="66">
        <v>194.43</v>
      </c>
      <c r="H295" s="15">
        <v>96.93</v>
      </c>
      <c r="I295" s="15">
        <v>93.36</v>
      </c>
      <c r="J295" s="66">
        <v>47.86</v>
      </c>
      <c r="K295" s="15">
        <v>34</v>
      </c>
      <c r="L295" s="15">
        <v>54.35</v>
      </c>
      <c r="M295" s="15">
        <v>44.59</v>
      </c>
      <c r="O295" s="66">
        <v>73.17</v>
      </c>
      <c r="P295" s="15">
        <v>13.36</v>
      </c>
      <c r="Q295" s="15">
        <v>29.52</v>
      </c>
      <c r="R295" s="15">
        <v>49.28</v>
      </c>
      <c r="S295" s="66"/>
      <c r="X295" s="66">
        <v>69</v>
      </c>
    </row>
    <row r="296" spans="1:24">
      <c r="A296" s="71">
        <v>35637</v>
      </c>
      <c r="B296" s="66"/>
      <c r="C296" s="66">
        <v>62.36</v>
      </c>
      <c r="D296" s="66">
        <v>63.76</v>
      </c>
      <c r="E296" s="66"/>
      <c r="F296" s="66">
        <v>178.54</v>
      </c>
      <c r="H296" s="15">
        <v>97.01</v>
      </c>
      <c r="I296" s="15">
        <v>91.2</v>
      </c>
      <c r="J296" s="66">
        <v>49.21</v>
      </c>
      <c r="K296" s="15">
        <v>30.31</v>
      </c>
      <c r="L296" s="15">
        <v>50.85</v>
      </c>
      <c r="M296" s="15">
        <v>48.92</v>
      </c>
      <c r="O296" s="66">
        <v>72.95</v>
      </c>
      <c r="P296" s="15">
        <v>13.06</v>
      </c>
      <c r="Q296" s="15">
        <v>29.87</v>
      </c>
      <c r="R296" s="15">
        <v>49.72</v>
      </c>
      <c r="S296" s="66"/>
      <c r="X296" s="66">
        <v>69</v>
      </c>
    </row>
    <row r="297" spans="1:24">
      <c r="A297" s="71">
        <v>35644</v>
      </c>
      <c r="B297" s="66"/>
      <c r="C297" s="66"/>
      <c r="D297" s="66">
        <v>63.76</v>
      </c>
      <c r="E297" s="66"/>
      <c r="F297" s="66">
        <v>183.13</v>
      </c>
      <c r="H297" s="15">
        <v>97.08</v>
      </c>
      <c r="I297" s="15">
        <v>92.07</v>
      </c>
      <c r="J297" s="66">
        <v>45.77</v>
      </c>
      <c r="K297" s="15">
        <v>29.77</v>
      </c>
      <c r="L297" s="15">
        <v>48.93</v>
      </c>
      <c r="M297" s="15">
        <v>49.24</v>
      </c>
      <c r="O297" s="66">
        <v>67.02</v>
      </c>
      <c r="P297" s="15">
        <v>13.06</v>
      </c>
      <c r="Q297" s="15">
        <v>29.25</v>
      </c>
      <c r="R297" s="15">
        <v>49.99</v>
      </c>
      <c r="S297" s="66"/>
      <c r="X297" s="66">
        <v>69</v>
      </c>
    </row>
    <row r="298" spans="1:24">
      <c r="A298" s="71">
        <v>35651</v>
      </c>
      <c r="B298" s="66"/>
      <c r="C298" s="66">
        <v>62.42</v>
      </c>
      <c r="D298" s="66">
        <v>64.44</v>
      </c>
      <c r="E298" s="66"/>
      <c r="F298" s="66">
        <v>202.44</v>
      </c>
      <c r="H298" s="15">
        <v>102.37</v>
      </c>
      <c r="I298" s="15">
        <v>97.84</v>
      </c>
      <c r="J298" s="66">
        <v>49.4</v>
      </c>
      <c r="K298" s="15">
        <v>31.15</v>
      </c>
      <c r="L298" s="15">
        <v>47.65</v>
      </c>
      <c r="M298" s="15">
        <v>49.89</v>
      </c>
      <c r="O298" s="66">
        <v>67.08</v>
      </c>
      <c r="P298" s="15">
        <v>12.97</v>
      </c>
      <c r="Q298" s="15">
        <v>28.26</v>
      </c>
      <c r="R298" s="15">
        <v>49.44</v>
      </c>
      <c r="S298" s="66"/>
      <c r="X298" s="66">
        <v>69</v>
      </c>
    </row>
    <row r="299" spans="1:24">
      <c r="A299" s="71">
        <v>35658</v>
      </c>
      <c r="B299" s="66"/>
      <c r="C299" s="66">
        <v>62.98</v>
      </c>
      <c r="D299" s="66">
        <v>63.14</v>
      </c>
      <c r="E299" s="66"/>
      <c r="F299" s="66">
        <v>196.9</v>
      </c>
      <c r="H299" s="15">
        <v>101.38</v>
      </c>
      <c r="I299" s="15">
        <v>96.13</v>
      </c>
      <c r="J299" s="66">
        <v>49.37</v>
      </c>
      <c r="K299" s="15">
        <v>30.92</v>
      </c>
      <c r="L299" s="15">
        <v>48.69</v>
      </c>
      <c r="M299" s="15">
        <v>48.28</v>
      </c>
      <c r="O299" s="66">
        <v>68.05</v>
      </c>
      <c r="P299" s="15">
        <v>12.59</v>
      </c>
      <c r="Q299" s="15">
        <v>29.51</v>
      </c>
      <c r="R299" s="15">
        <v>50.14</v>
      </c>
      <c r="S299" s="66"/>
      <c r="X299" s="66">
        <v>69</v>
      </c>
    </row>
    <row r="300" spans="1:24">
      <c r="A300" s="71">
        <v>35665</v>
      </c>
      <c r="B300" s="66"/>
      <c r="C300" s="66">
        <v>62.79</v>
      </c>
      <c r="D300" s="66">
        <v>61.66</v>
      </c>
      <c r="E300" s="66"/>
      <c r="F300" s="66">
        <v>190.34</v>
      </c>
      <c r="H300" s="15">
        <v>95.02</v>
      </c>
      <c r="I300" s="15">
        <v>89.57</v>
      </c>
      <c r="J300" s="66">
        <v>49.9</v>
      </c>
      <c r="K300" s="15">
        <v>30.33</v>
      </c>
      <c r="L300" s="15">
        <v>49.24</v>
      </c>
      <c r="M300" s="15">
        <v>47.48</v>
      </c>
      <c r="O300" s="66">
        <v>68.86</v>
      </c>
      <c r="P300" s="15">
        <v>12.83</v>
      </c>
      <c r="Q300" s="15">
        <v>29.51</v>
      </c>
      <c r="R300" s="15">
        <v>54.52</v>
      </c>
      <c r="S300" s="66"/>
      <c r="X300" s="66">
        <v>69</v>
      </c>
    </row>
    <row r="301" spans="1:24">
      <c r="A301" s="71">
        <v>35672</v>
      </c>
      <c r="B301" s="66"/>
      <c r="C301" s="66">
        <v>62.75</v>
      </c>
      <c r="D301" s="66">
        <v>62.15</v>
      </c>
      <c r="E301" s="66"/>
      <c r="F301" s="66">
        <v>188.94</v>
      </c>
      <c r="H301" s="15">
        <v>91.88</v>
      </c>
      <c r="I301" s="15">
        <v>88.08</v>
      </c>
      <c r="J301" s="66">
        <v>49.21</v>
      </c>
      <c r="K301" s="15">
        <v>30.8</v>
      </c>
      <c r="L301" s="15">
        <v>47.92</v>
      </c>
      <c r="M301" s="15">
        <v>47.47</v>
      </c>
      <c r="O301" s="66">
        <v>68.92</v>
      </c>
      <c r="P301" s="15">
        <v>13.12</v>
      </c>
      <c r="Q301" s="15">
        <v>26.99</v>
      </c>
      <c r="R301" s="15">
        <v>55.38</v>
      </c>
      <c r="S301" s="66"/>
      <c r="X301" s="66">
        <v>69</v>
      </c>
    </row>
    <row r="302" spans="1:24">
      <c r="A302" s="71">
        <v>35679</v>
      </c>
      <c r="B302" s="66"/>
      <c r="C302" s="66">
        <v>62.66</v>
      </c>
      <c r="D302" s="66">
        <v>61.68</v>
      </c>
      <c r="E302" s="66"/>
      <c r="F302" s="66">
        <v>188.35</v>
      </c>
      <c r="H302" s="15">
        <v>93.27</v>
      </c>
      <c r="I302" s="15">
        <v>89.12</v>
      </c>
      <c r="J302" s="66">
        <v>48.8</v>
      </c>
      <c r="K302" s="15">
        <v>31.28</v>
      </c>
      <c r="L302" s="15">
        <v>46.45</v>
      </c>
      <c r="M302" s="15">
        <v>46.1</v>
      </c>
      <c r="O302" s="66">
        <v>69.239999999999995</v>
      </c>
      <c r="P302" s="15">
        <v>12.92</v>
      </c>
      <c r="Q302" s="15">
        <v>28.34</v>
      </c>
      <c r="R302" s="15">
        <v>60.11</v>
      </c>
      <c r="S302" s="66"/>
      <c r="X302" s="66">
        <v>69</v>
      </c>
    </row>
    <row r="303" spans="1:24">
      <c r="A303" s="71">
        <v>35686</v>
      </c>
      <c r="B303" s="66"/>
      <c r="C303" s="66">
        <v>62.48</v>
      </c>
      <c r="D303" s="66">
        <v>59.83</v>
      </c>
      <c r="E303" s="66"/>
      <c r="F303" s="66">
        <v>188.06</v>
      </c>
      <c r="H303" s="15">
        <v>88.16</v>
      </c>
      <c r="I303" s="15">
        <v>81.290000000000006</v>
      </c>
      <c r="J303" s="66">
        <v>48.32</v>
      </c>
      <c r="K303" s="15">
        <v>30.84</v>
      </c>
      <c r="L303" s="15">
        <v>47.49</v>
      </c>
      <c r="M303" s="15">
        <v>44.74</v>
      </c>
      <c r="O303" s="66">
        <v>84.47</v>
      </c>
      <c r="P303" s="15">
        <v>13.03</v>
      </c>
      <c r="Q303" s="15">
        <v>28.45</v>
      </c>
      <c r="R303" s="15">
        <v>59.85</v>
      </c>
      <c r="S303" s="66"/>
      <c r="X303" s="66">
        <v>66.5</v>
      </c>
    </row>
    <row r="304" spans="1:24">
      <c r="A304" s="71">
        <v>35693</v>
      </c>
      <c r="B304" s="66"/>
      <c r="C304" s="66">
        <v>62.33</v>
      </c>
      <c r="D304" s="66">
        <v>57.43</v>
      </c>
      <c r="E304" s="66"/>
      <c r="F304" s="66">
        <v>174.61</v>
      </c>
      <c r="H304" s="15">
        <v>80.81</v>
      </c>
      <c r="I304" s="15">
        <v>74.23</v>
      </c>
      <c r="J304" s="66">
        <v>46.84</v>
      </c>
      <c r="K304" s="15">
        <v>30.2</v>
      </c>
      <c r="L304" s="15">
        <v>47.74</v>
      </c>
      <c r="M304" s="15">
        <v>43.87</v>
      </c>
      <c r="O304" s="66">
        <v>78.19</v>
      </c>
      <c r="P304" s="15">
        <v>12.56</v>
      </c>
      <c r="Q304" s="15">
        <v>29.4</v>
      </c>
      <c r="R304" s="15">
        <v>60.09</v>
      </c>
      <c r="S304" s="66"/>
      <c r="X304" s="66">
        <v>69</v>
      </c>
    </row>
    <row r="305" spans="1:58">
      <c r="A305" s="71">
        <v>35700</v>
      </c>
      <c r="B305" s="66"/>
      <c r="C305" s="66">
        <v>61.86</v>
      </c>
      <c r="D305" s="66">
        <v>56</v>
      </c>
      <c r="E305" s="66"/>
      <c r="F305" s="66">
        <v>171.19</v>
      </c>
      <c r="H305" s="15">
        <v>76.86</v>
      </c>
      <c r="I305" s="15">
        <v>69.400000000000006</v>
      </c>
      <c r="J305" s="66">
        <v>47.28</v>
      </c>
      <c r="K305" s="15">
        <v>29.28</v>
      </c>
      <c r="L305" s="15">
        <v>45.36</v>
      </c>
      <c r="M305" s="15">
        <v>46.24</v>
      </c>
      <c r="O305" s="66">
        <v>75.650000000000006</v>
      </c>
      <c r="P305" s="15">
        <v>13.36</v>
      </c>
      <c r="Q305" s="15">
        <v>29.91</v>
      </c>
      <c r="R305" s="15">
        <v>60.33</v>
      </c>
      <c r="S305" s="66"/>
      <c r="X305" s="66">
        <v>69</v>
      </c>
    </row>
    <row r="306" spans="1:58">
      <c r="A306" s="71">
        <v>35707</v>
      </c>
      <c r="B306" s="66"/>
      <c r="C306" s="66">
        <v>61.16</v>
      </c>
      <c r="D306" s="66">
        <v>55.25</v>
      </c>
      <c r="E306" s="66"/>
      <c r="F306" s="66">
        <v>170.63</v>
      </c>
      <c r="H306" s="15">
        <v>74.2</v>
      </c>
      <c r="I306" s="15">
        <v>69.290000000000006</v>
      </c>
      <c r="J306" s="66">
        <v>46.88</v>
      </c>
      <c r="K306" s="15">
        <v>28.58</v>
      </c>
      <c r="L306" s="15">
        <v>43.82</v>
      </c>
      <c r="M306" s="15">
        <v>45.14</v>
      </c>
      <c r="O306" s="66">
        <v>65.150000000000006</v>
      </c>
      <c r="P306" s="15">
        <v>12.8</v>
      </c>
      <c r="Q306" s="15">
        <v>29.45</v>
      </c>
      <c r="R306" s="15">
        <v>57.54</v>
      </c>
      <c r="S306" s="66"/>
      <c r="X306" s="66">
        <v>69</v>
      </c>
    </row>
    <row r="307" spans="1:58">
      <c r="A307" s="71">
        <v>35714</v>
      </c>
      <c r="B307" s="66"/>
      <c r="C307" s="66">
        <v>60.31</v>
      </c>
      <c r="D307" s="66">
        <v>55.38</v>
      </c>
      <c r="E307" s="66"/>
      <c r="F307" s="66">
        <v>172.72</v>
      </c>
      <c r="H307" s="15">
        <v>75.14</v>
      </c>
      <c r="I307" s="15">
        <v>69.849999999999994</v>
      </c>
      <c r="J307" s="66">
        <v>45.95</v>
      </c>
      <c r="K307" s="15">
        <v>29.76</v>
      </c>
      <c r="L307" s="15">
        <v>44.03</v>
      </c>
      <c r="M307" s="15">
        <v>44.03</v>
      </c>
      <c r="O307" s="66">
        <v>64.12</v>
      </c>
      <c r="P307" s="15">
        <v>12.8</v>
      </c>
      <c r="Q307" s="15">
        <v>28.58</v>
      </c>
      <c r="R307" s="15">
        <v>59.04</v>
      </c>
      <c r="S307" s="66"/>
      <c r="X307" s="66">
        <v>65.430000000000007</v>
      </c>
    </row>
    <row r="308" spans="1:58">
      <c r="A308" s="71">
        <v>35721</v>
      </c>
      <c r="B308" s="66"/>
      <c r="C308" s="66">
        <v>59.66</v>
      </c>
      <c r="D308" s="66">
        <v>54.83</v>
      </c>
      <c r="E308" s="66"/>
      <c r="F308" s="66">
        <v>172.47</v>
      </c>
      <c r="H308" s="15">
        <v>75.3</v>
      </c>
      <c r="I308" s="15">
        <v>70.16</v>
      </c>
      <c r="J308" s="66">
        <v>46.32</v>
      </c>
      <c r="K308" s="15">
        <v>30.86</v>
      </c>
      <c r="L308" s="15">
        <v>42.32</v>
      </c>
      <c r="M308" s="15">
        <v>44.86</v>
      </c>
      <c r="O308" s="66">
        <v>65.38</v>
      </c>
      <c r="P308" s="15">
        <v>12.47</v>
      </c>
      <c r="Q308" s="15">
        <v>29.2</v>
      </c>
      <c r="R308" s="15">
        <v>58.49</v>
      </c>
      <c r="S308" s="66"/>
      <c r="X308" s="66">
        <v>65</v>
      </c>
    </row>
    <row r="309" spans="1:58">
      <c r="A309" s="71">
        <v>35728</v>
      </c>
      <c r="B309" s="66"/>
      <c r="C309" s="66">
        <v>58.7</v>
      </c>
      <c r="D309" s="66">
        <v>55.68</v>
      </c>
      <c r="E309" s="66"/>
      <c r="F309" s="66">
        <v>169.51</v>
      </c>
      <c r="H309" s="15">
        <v>77.22</v>
      </c>
      <c r="I309" s="15">
        <v>72.55</v>
      </c>
      <c r="J309" s="66">
        <v>45.04</v>
      </c>
      <c r="K309" s="15">
        <v>30.76</v>
      </c>
      <c r="L309" s="15">
        <v>43.46</v>
      </c>
      <c r="M309" s="15">
        <v>44.97</v>
      </c>
      <c r="O309" s="66">
        <v>61.8</v>
      </c>
      <c r="P309" s="15">
        <v>12.49</v>
      </c>
      <c r="Q309" s="15">
        <v>30.73</v>
      </c>
      <c r="R309" s="15">
        <v>59.88</v>
      </c>
      <c r="S309" s="66"/>
      <c r="X309" s="66">
        <v>67.33</v>
      </c>
    </row>
    <row r="310" spans="1:58">
      <c r="A310" s="71">
        <v>35735</v>
      </c>
      <c r="B310" s="66"/>
      <c r="C310" s="66">
        <v>58.1</v>
      </c>
      <c r="D310" s="66">
        <v>55.06</v>
      </c>
      <c r="E310" s="66"/>
      <c r="F310" s="66">
        <v>172.11</v>
      </c>
      <c r="H310" s="15">
        <v>82.27</v>
      </c>
      <c r="I310" s="15">
        <v>77.790000000000006</v>
      </c>
      <c r="J310" s="66">
        <v>47.78</v>
      </c>
      <c r="K310" s="15">
        <v>30.64</v>
      </c>
      <c r="L310" s="15">
        <v>42.44</v>
      </c>
      <c r="M310" s="15">
        <v>45.91</v>
      </c>
      <c r="O310" s="66">
        <v>59.65</v>
      </c>
      <c r="P310" s="15">
        <v>12.58</v>
      </c>
      <c r="Q310" s="15">
        <v>29.39</v>
      </c>
      <c r="R310" s="15">
        <v>58.7</v>
      </c>
      <c r="S310" s="66"/>
      <c r="X310" s="66">
        <v>67.5</v>
      </c>
    </row>
    <row r="311" spans="1:58">
      <c r="A311" s="71">
        <v>35742</v>
      </c>
      <c r="B311" s="66"/>
      <c r="C311" s="66">
        <v>57.77</v>
      </c>
      <c r="D311" s="66">
        <v>54.62</v>
      </c>
      <c r="E311" s="66"/>
      <c r="F311" s="66">
        <v>161.38999999999999</v>
      </c>
      <c r="H311" s="15">
        <v>80.8</v>
      </c>
      <c r="I311" s="15">
        <v>72.55</v>
      </c>
      <c r="J311" s="66">
        <v>46.01</v>
      </c>
      <c r="K311" s="15">
        <v>31.22</v>
      </c>
      <c r="L311" s="15">
        <v>41.96</v>
      </c>
      <c r="M311" s="15">
        <v>47.45</v>
      </c>
      <c r="O311" s="66">
        <v>61.12</v>
      </c>
      <c r="P311" s="15">
        <v>12.47</v>
      </c>
      <c r="Q311" s="15">
        <v>29.39</v>
      </c>
      <c r="R311" s="15">
        <v>63.55</v>
      </c>
      <c r="S311" s="66"/>
      <c r="X311" s="66">
        <v>66</v>
      </c>
    </row>
    <row r="312" spans="1:58">
      <c r="A312" s="71">
        <v>35749</v>
      </c>
      <c r="B312" s="66"/>
      <c r="C312" s="66">
        <v>57.17</v>
      </c>
      <c r="D312" s="66">
        <v>54.62</v>
      </c>
      <c r="E312" s="66"/>
      <c r="F312" s="66">
        <v>155.86000000000001</v>
      </c>
      <c r="H312" s="15">
        <v>75.8</v>
      </c>
      <c r="I312" s="15">
        <v>71.39</v>
      </c>
      <c r="J312" s="66">
        <v>47.43</v>
      </c>
      <c r="K312" s="15">
        <v>31.84</v>
      </c>
      <c r="L312" s="15">
        <v>42.99</v>
      </c>
      <c r="M312" s="15">
        <v>46.95</v>
      </c>
      <c r="O312" s="66">
        <v>64.819999999999993</v>
      </c>
      <c r="P312" s="15">
        <v>12.32</v>
      </c>
      <c r="Q312" s="15">
        <v>27.5</v>
      </c>
      <c r="R312" s="15">
        <v>66.33</v>
      </c>
      <c r="S312" s="66"/>
      <c r="X312" s="66">
        <v>66</v>
      </c>
    </row>
    <row r="313" spans="1:58">
      <c r="A313" s="71">
        <v>35756</v>
      </c>
      <c r="B313" s="66"/>
      <c r="C313" s="66">
        <v>56.97</v>
      </c>
      <c r="D313" s="66">
        <v>54.08</v>
      </c>
      <c r="E313" s="66"/>
      <c r="F313" s="66">
        <v>153.94</v>
      </c>
      <c r="H313" s="15">
        <v>75.709999999999994</v>
      </c>
      <c r="I313" s="15">
        <v>69.89</v>
      </c>
      <c r="J313" s="66">
        <v>47.8</v>
      </c>
      <c r="K313" s="15">
        <v>31.39</v>
      </c>
      <c r="L313" s="15">
        <v>42.7</v>
      </c>
      <c r="M313" s="15">
        <v>45.69</v>
      </c>
      <c r="O313" s="66">
        <v>68.510000000000005</v>
      </c>
      <c r="P313" s="15">
        <v>12.44</v>
      </c>
      <c r="Q313" s="15">
        <v>28.12</v>
      </c>
      <c r="R313" s="15">
        <v>68.459999999999994</v>
      </c>
      <c r="S313" s="66"/>
      <c r="X313" s="66">
        <v>70.73</v>
      </c>
    </row>
    <row r="314" spans="1:58">
      <c r="A314" s="71">
        <v>35763</v>
      </c>
      <c r="B314" s="66"/>
      <c r="C314" s="66">
        <v>56.68</v>
      </c>
      <c r="D314" s="66">
        <v>54.12</v>
      </c>
      <c r="E314" s="66"/>
      <c r="F314" s="66">
        <v>149.35</v>
      </c>
      <c r="H314" s="15">
        <v>75.010000000000005</v>
      </c>
      <c r="I314" s="15">
        <v>69.010000000000005</v>
      </c>
      <c r="J314" s="66">
        <v>46.09</v>
      </c>
      <c r="K314" s="15">
        <v>30.72</v>
      </c>
      <c r="L314" s="15">
        <v>41.57</v>
      </c>
      <c r="M314" s="15">
        <v>46.13</v>
      </c>
      <c r="O314" s="66">
        <v>69.42</v>
      </c>
      <c r="P314" s="15">
        <v>12.73</v>
      </c>
      <c r="Q314" s="15">
        <v>28.3</v>
      </c>
      <c r="R314" s="15">
        <v>68.2</v>
      </c>
      <c r="S314" s="66"/>
      <c r="X314" s="66">
        <v>73</v>
      </c>
    </row>
    <row r="315" spans="1:58">
      <c r="A315" s="71">
        <v>35770</v>
      </c>
      <c r="B315" s="66"/>
      <c r="C315" s="66">
        <v>56.37</v>
      </c>
      <c r="D315" s="66">
        <v>53.07</v>
      </c>
      <c r="E315" s="66"/>
      <c r="F315" s="66">
        <v>154</v>
      </c>
      <c r="H315" s="15">
        <v>74.81</v>
      </c>
      <c r="I315" s="15">
        <v>68.59</v>
      </c>
      <c r="J315" s="66">
        <v>47.58</v>
      </c>
      <c r="K315" s="15">
        <v>30.46</v>
      </c>
      <c r="L315" s="15">
        <v>41.99</v>
      </c>
      <c r="M315" s="15">
        <v>46.29</v>
      </c>
      <c r="O315" s="66">
        <v>69.180000000000007</v>
      </c>
      <c r="P315" s="15">
        <v>12.55</v>
      </c>
      <c r="Q315" s="15">
        <v>28.56</v>
      </c>
      <c r="R315" s="15">
        <v>68.349999999999994</v>
      </c>
      <c r="S315" s="66"/>
      <c r="X315" s="66">
        <v>63</v>
      </c>
    </row>
    <row r="316" spans="1:58">
      <c r="A316" s="71">
        <v>35777</v>
      </c>
      <c r="B316" s="66"/>
      <c r="C316" s="66">
        <v>55.79</v>
      </c>
      <c r="D316" s="66">
        <v>51.22</v>
      </c>
      <c r="E316" s="66"/>
      <c r="F316" s="66">
        <v>144.28</v>
      </c>
      <c r="H316" s="15">
        <v>69.040000000000006</v>
      </c>
      <c r="I316" s="15">
        <v>62.47</v>
      </c>
      <c r="J316" s="66">
        <v>45.15</v>
      </c>
      <c r="K316" s="15">
        <v>28.47</v>
      </c>
      <c r="L316" s="15">
        <v>38.46</v>
      </c>
      <c r="M316" s="15">
        <v>43.21</v>
      </c>
      <c r="O316" s="66">
        <v>65.760000000000005</v>
      </c>
      <c r="P316" s="15">
        <v>12.24</v>
      </c>
      <c r="Q316" s="15">
        <v>28.02</v>
      </c>
      <c r="R316" s="15">
        <v>63.53</v>
      </c>
      <c r="S316" s="66"/>
      <c r="X316" s="66">
        <v>64</v>
      </c>
    </row>
    <row r="317" spans="1:58">
      <c r="A317" s="71">
        <v>35784</v>
      </c>
      <c r="B317" s="66"/>
      <c r="C317" s="66">
        <v>55.18</v>
      </c>
      <c r="D317" s="66">
        <v>50.89</v>
      </c>
      <c r="E317" s="66"/>
      <c r="F317" s="66">
        <v>142.97999999999999</v>
      </c>
      <c r="H317" s="15">
        <v>66.17</v>
      </c>
      <c r="I317" s="15">
        <v>59.29</v>
      </c>
      <c r="J317" s="66">
        <v>45.11</v>
      </c>
      <c r="K317" s="15">
        <v>28.45</v>
      </c>
      <c r="L317" s="15">
        <v>39.979999999999997</v>
      </c>
      <c r="M317" s="15">
        <v>43.75</v>
      </c>
      <c r="O317" s="66">
        <v>69.510000000000005</v>
      </c>
      <c r="P317" s="15">
        <v>12.46</v>
      </c>
      <c r="Q317" s="15">
        <v>29.2</v>
      </c>
      <c r="R317" s="15">
        <v>61.48</v>
      </c>
      <c r="S317" s="66"/>
      <c r="X317" s="66">
        <v>60</v>
      </c>
    </row>
    <row r="318" spans="1:58">
      <c r="A318" s="71">
        <v>35791</v>
      </c>
      <c r="B318" s="66"/>
      <c r="C318" s="66">
        <v>55.19</v>
      </c>
      <c r="D318" s="66">
        <v>51.54</v>
      </c>
      <c r="E318" s="66"/>
      <c r="F318" s="66">
        <v>146.97</v>
      </c>
      <c r="H318" s="15">
        <v>66.069999999999993</v>
      </c>
      <c r="I318" s="15">
        <v>59.83</v>
      </c>
      <c r="J318" s="66">
        <v>45.28</v>
      </c>
      <c r="K318" s="15">
        <v>28.58</v>
      </c>
      <c r="L318" s="15">
        <v>38.85</v>
      </c>
      <c r="M318" s="15">
        <v>39.549999999999997</v>
      </c>
      <c r="O318" s="66">
        <v>67.98</v>
      </c>
      <c r="P318" s="15">
        <v>12.62</v>
      </c>
      <c r="Q318" s="15">
        <v>28.5</v>
      </c>
      <c r="R318" s="15">
        <v>59.09</v>
      </c>
      <c r="S318" s="66"/>
      <c r="X318" s="66">
        <v>62</v>
      </c>
    </row>
    <row r="319" spans="1:58">
      <c r="A319" s="71">
        <v>35798</v>
      </c>
      <c r="B319" s="66"/>
      <c r="C319" s="66">
        <v>55.19</v>
      </c>
      <c r="D319" s="66">
        <v>54.27</v>
      </c>
      <c r="E319" s="66"/>
      <c r="F319" s="66">
        <v>141.99</v>
      </c>
      <c r="H319" s="15">
        <v>65.959999999999994</v>
      </c>
      <c r="I319" s="15">
        <v>60.57</v>
      </c>
      <c r="J319" s="66">
        <v>45.08</v>
      </c>
      <c r="K319" s="15">
        <v>28.43</v>
      </c>
      <c r="L319" s="15">
        <v>40.24</v>
      </c>
      <c r="M319" s="15">
        <v>42.5</v>
      </c>
      <c r="O319" s="66">
        <v>73.040000000000006</v>
      </c>
      <c r="P319" s="15">
        <v>12.47</v>
      </c>
      <c r="Q319" s="15">
        <v>29.07</v>
      </c>
      <c r="R319" s="15">
        <v>58.83</v>
      </c>
      <c r="S319" s="66"/>
      <c r="X319" s="66">
        <v>53</v>
      </c>
    </row>
    <row r="320" spans="1:58">
      <c r="A320" s="71">
        <v>35805</v>
      </c>
      <c r="B320" s="66"/>
      <c r="C320" s="66">
        <v>55.01</v>
      </c>
      <c r="D320" s="66">
        <v>55.32</v>
      </c>
      <c r="E320" s="66"/>
      <c r="F320" s="66">
        <v>142.81</v>
      </c>
      <c r="H320" s="15">
        <v>66.5</v>
      </c>
      <c r="I320" s="15">
        <v>62.87</v>
      </c>
      <c r="J320" s="66">
        <v>42.35</v>
      </c>
      <c r="K320" s="15">
        <v>28.55</v>
      </c>
      <c r="L320" s="15">
        <v>39.479999999999997</v>
      </c>
      <c r="M320" s="15">
        <v>39.229999999999997</v>
      </c>
      <c r="O320" s="66">
        <v>76.62</v>
      </c>
      <c r="P320" s="15">
        <v>12.28</v>
      </c>
      <c r="Q320" s="15">
        <v>29.04</v>
      </c>
      <c r="R320" s="15">
        <v>59.81</v>
      </c>
      <c r="S320" s="66"/>
      <c r="X320" s="66">
        <v>58.5</v>
      </c>
      <c r="BF320" s="15">
        <v>83.64</v>
      </c>
    </row>
    <row r="321" spans="1:58">
      <c r="A321" s="71">
        <v>35812</v>
      </c>
      <c r="B321" s="66"/>
      <c r="C321" s="66">
        <v>55.1</v>
      </c>
      <c r="D321" s="66">
        <v>54.24</v>
      </c>
      <c r="E321" s="66"/>
      <c r="F321" s="66">
        <v>143.84</v>
      </c>
      <c r="H321" s="15">
        <v>70.569999999999993</v>
      </c>
      <c r="I321" s="15">
        <v>67.510000000000005</v>
      </c>
      <c r="J321" s="66">
        <v>45.79</v>
      </c>
      <c r="K321" s="15">
        <v>28.48</v>
      </c>
      <c r="L321" s="15">
        <v>41.28</v>
      </c>
      <c r="M321" s="15">
        <v>39.28</v>
      </c>
      <c r="O321" s="66">
        <v>82.43</v>
      </c>
      <c r="P321" s="15">
        <v>12.3</v>
      </c>
      <c r="Q321" s="15">
        <v>29.42</v>
      </c>
      <c r="R321" s="15">
        <v>59.1</v>
      </c>
      <c r="S321" s="66"/>
      <c r="X321" s="66">
        <v>53</v>
      </c>
      <c r="BF321" s="15">
        <v>83.97</v>
      </c>
    </row>
    <row r="322" spans="1:58">
      <c r="A322" s="71">
        <v>35819</v>
      </c>
      <c r="B322" s="66"/>
      <c r="C322" s="66">
        <v>55.15</v>
      </c>
      <c r="D322" s="66">
        <v>54.55</v>
      </c>
      <c r="E322" s="66"/>
      <c r="F322" s="66">
        <v>154.35</v>
      </c>
      <c r="H322" s="15">
        <v>76.47</v>
      </c>
      <c r="I322" s="15">
        <v>73.13</v>
      </c>
      <c r="J322" s="66">
        <v>45.54</v>
      </c>
      <c r="K322" s="15">
        <v>28.76</v>
      </c>
      <c r="L322" s="15">
        <v>42.23</v>
      </c>
      <c r="M322" s="15">
        <v>35.9</v>
      </c>
      <c r="O322" s="66">
        <v>86.73</v>
      </c>
      <c r="P322" s="15">
        <v>12.21</v>
      </c>
      <c r="Q322" s="15">
        <v>25.07</v>
      </c>
      <c r="R322" s="15">
        <v>57.22</v>
      </c>
      <c r="S322" s="66"/>
      <c r="X322" s="66">
        <v>55</v>
      </c>
      <c r="BF322" s="15">
        <v>89.44</v>
      </c>
    </row>
    <row r="323" spans="1:58">
      <c r="A323" s="71">
        <v>35826</v>
      </c>
      <c r="B323" s="66"/>
      <c r="C323" s="66">
        <v>55.17</v>
      </c>
      <c r="D323" s="66">
        <v>55.17</v>
      </c>
      <c r="E323" s="66"/>
      <c r="F323" s="66">
        <v>170.18</v>
      </c>
      <c r="H323" s="15">
        <v>81.11</v>
      </c>
      <c r="I323" s="15">
        <v>77.95</v>
      </c>
      <c r="J323" s="66">
        <v>42.54</v>
      </c>
      <c r="K323" s="15">
        <v>28.69</v>
      </c>
      <c r="L323" s="15">
        <v>40.590000000000003</v>
      </c>
      <c r="M323" s="15">
        <v>38.51</v>
      </c>
      <c r="O323" s="66">
        <v>88.41</v>
      </c>
      <c r="P323" s="15">
        <v>12.31</v>
      </c>
      <c r="Q323" s="15">
        <v>29.05</v>
      </c>
      <c r="R323" s="15">
        <v>55.05</v>
      </c>
      <c r="S323" s="66"/>
      <c r="X323" s="66">
        <v>52.5</v>
      </c>
      <c r="BF323" s="15">
        <v>90.56</v>
      </c>
    </row>
    <row r="324" spans="1:58">
      <c r="A324" s="71">
        <v>35833</v>
      </c>
      <c r="B324" s="66"/>
      <c r="C324" s="66">
        <v>55.13</v>
      </c>
      <c r="D324" s="66">
        <v>55.2</v>
      </c>
      <c r="E324" s="66"/>
      <c r="F324" s="66">
        <v>167.53</v>
      </c>
      <c r="H324" s="15">
        <v>83.92</v>
      </c>
      <c r="I324" s="15">
        <v>79.959999999999994</v>
      </c>
      <c r="J324" s="66">
        <v>45.16</v>
      </c>
      <c r="K324" s="15">
        <v>28.81</v>
      </c>
      <c r="L324" s="15">
        <v>42.74</v>
      </c>
      <c r="M324" s="15">
        <v>40.24</v>
      </c>
      <c r="O324" s="66">
        <v>82.31</v>
      </c>
      <c r="P324" s="15">
        <v>12.96</v>
      </c>
      <c r="Q324" s="15">
        <v>29.21</v>
      </c>
      <c r="R324" s="15">
        <v>52.37</v>
      </c>
      <c r="S324" s="66"/>
      <c r="X324" s="66">
        <v>53.5</v>
      </c>
      <c r="BF324" s="15">
        <v>85.24</v>
      </c>
    </row>
    <row r="325" spans="1:58">
      <c r="A325" s="71">
        <v>35840</v>
      </c>
      <c r="B325" s="66"/>
      <c r="C325" s="66">
        <v>55.54</v>
      </c>
      <c r="D325" s="66">
        <v>57.51</v>
      </c>
      <c r="E325" s="66"/>
      <c r="F325" s="66">
        <v>165.45</v>
      </c>
      <c r="H325" s="15">
        <v>84.33</v>
      </c>
      <c r="I325" s="15">
        <v>79.709999999999994</v>
      </c>
      <c r="J325" s="66">
        <v>45.33</v>
      </c>
      <c r="K325" s="15">
        <v>30.1</v>
      </c>
      <c r="L325" s="15">
        <v>43.4</v>
      </c>
      <c r="M325" s="15">
        <v>43.21</v>
      </c>
      <c r="O325" s="66">
        <v>80.73</v>
      </c>
      <c r="P325" s="15">
        <v>12.28</v>
      </c>
      <c r="Q325" s="15">
        <v>29.76</v>
      </c>
      <c r="R325" s="15">
        <v>52.27</v>
      </c>
      <c r="S325" s="66"/>
      <c r="X325" s="66">
        <v>54</v>
      </c>
      <c r="BF325" s="15">
        <v>73.92</v>
      </c>
    </row>
    <row r="326" spans="1:58">
      <c r="A326" s="71">
        <v>35847</v>
      </c>
      <c r="B326" s="66"/>
      <c r="C326" s="66">
        <v>55.67</v>
      </c>
      <c r="D326" s="66">
        <v>57.72</v>
      </c>
      <c r="E326" s="66"/>
      <c r="F326" s="66">
        <v>166.7</v>
      </c>
      <c r="H326" s="15">
        <v>85.4</v>
      </c>
      <c r="I326" s="15">
        <v>81.7</v>
      </c>
      <c r="J326" s="66">
        <v>44.78</v>
      </c>
      <c r="K326" s="15">
        <v>31.27</v>
      </c>
      <c r="L326" s="15">
        <v>43.04</v>
      </c>
      <c r="M326" s="15">
        <v>43.7</v>
      </c>
      <c r="O326" s="66">
        <v>79.510000000000005</v>
      </c>
      <c r="P326" s="15">
        <v>12.49</v>
      </c>
      <c r="Q326" s="15">
        <v>28.96</v>
      </c>
      <c r="R326" s="15">
        <v>52.91</v>
      </c>
      <c r="S326" s="66"/>
      <c r="X326" s="66">
        <v>54.14</v>
      </c>
      <c r="BF326" s="15">
        <v>71.930000000000007</v>
      </c>
    </row>
    <row r="327" spans="1:58">
      <c r="A327" s="71">
        <v>35854</v>
      </c>
      <c r="B327" s="66"/>
      <c r="C327" s="66">
        <v>55.92</v>
      </c>
      <c r="D327" s="66">
        <v>57.78</v>
      </c>
      <c r="E327" s="66"/>
      <c r="F327" s="66">
        <v>162.53</v>
      </c>
      <c r="H327" s="15">
        <v>85.52</v>
      </c>
      <c r="I327" s="15">
        <v>81.27</v>
      </c>
      <c r="J327" s="66">
        <v>44.98</v>
      </c>
      <c r="K327" s="15">
        <v>30.79</v>
      </c>
      <c r="L327" s="15">
        <v>43.41</v>
      </c>
      <c r="M327" s="15">
        <v>45.36</v>
      </c>
      <c r="O327" s="66">
        <v>81.2</v>
      </c>
      <c r="P327" s="15">
        <v>12.6</v>
      </c>
      <c r="Q327" s="15">
        <v>29.5</v>
      </c>
      <c r="R327" s="15">
        <v>54.23</v>
      </c>
      <c r="S327" s="66"/>
      <c r="X327" s="66">
        <v>52.9</v>
      </c>
      <c r="BF327" s="15">
        <v>73.239999999999995</v>
      </c>
    </row>
    <row r="328" spans="1:58">
      <c r="A328" s="71">
        <v>35861</v>
      </c>
      <c r="B328" s="66"/>
      <c r="C328" s="66">
        <v>55.95</v>
      </c>
      <c r="D328" s="66">
        <v>58.08</v>
      </c>
      <c r="E328" s="66"/>
      <c r="F328" s="66">
        <v>156.88999999999999</v>
      </c>
      <c r="H328" s="15">
        <v>86.16</v>
      </c>
      <c r="I328" s="15">
        <v>81.25</v>
      </c>
      <c r="J328" s="66">
        <v>46.29</v>
      </c>
      <c r="K328" s="15">
        <v>31.36</v>
      </c>
      <c r="L328" s="15">
        <v>43.54</v>
      </c>
      <c r="M328" s="15">
        <v>43.94</v>
      </c>
      <c r="O328" s="66">
        <v>81.02</v>
      </c>
      <c r="P328" s="15">
        <v>12.48</v>
      </c>
      <c r="Q328" s="15">
        <v>29.71</v>
      </c>
      <c r="R328" s="15">
        <v>52.71</v>
      </c>
      <c r="S328" s="66"/>
      <c r="X328" s="66">
        <v>53.75</v>
      </c>
      <c r="BF328" s="15">
        <v>78.31</v>
      </c>
    </row>
    <row r="329" spans="1:58">
      <c r="A329" s="71">
        <v>35868</v>
      </c>
      <c r="B329" s="66"/>
      <c r="C329" s="66">
        <v>56.38</v>
      </c>
      <c r="D329" s="66">
        <v>57.92</v>
      </c>
      <c r="E329" s="66"/>
      <c r="F329" s="66">
        <v>163.53</v>
      </c>
      <c r="H329" s="15">
        <v>86.34</v>
      </c>
      <c r="I329" s="15">
        <v>82.31</v>
      </c>
      <c r="J329" s="66">
        <v>46.58</v>
      </c>
      <c r="K329" s="15">
        <v>30.34</v>
      </c>
      <c r="L329" s="15">
        <v>43.47</v>
      </c>
      <c r="M329" s="15">
        <v>42.58</v>
      </c>
      <c r="O329" s="66">
        <v>81.489999999999995</v>
      </c>
      <c r="P329" s="15">
        <v>12.21</v>
      </c>
      <c r="Q329" s="15">
        <v>30.01</v>
      </c>
      <c r="R329" s="15">
        <v>52.84</v>
      </c>
      <c r="S329" s="66"/>
      <c r="X329" s="66">
        <v>54.92</v>
      </c>
      <c r="BF329" s="15">
        <v>84.22</v>
      </c>
    </row>
    <row r="330" spans="1:58">
      <c r="A330" s="71">
        <v>35875</v>
      </c>
      <c r="B330" s="66"/>
      <c r="C330" s="66">
        <v>56.78</v>
      </c>
      <c r="D330" s="66">
        <v>58.29</v>
      </c>
      <c r="E330" s="66"/>
      <c r="F330" s="66">
        <v>169.72</v>
      </c>
      <c r="H330" s="15">
        <v>88.35</v>
      </c>
      <c r="I330" s="15">
        <v>84.35</v>
      </c>
      <c r="J330" s="66">
        <v>47.62</v>
      </c>
      <c r="K330" s="15">
        <v>29.83</v>
      </c>
      <c r="L330" s="15">
        <v>41.9</v>
      </c>
      <c r="M330" s="15">
        <v>36.869999999999997</v>
      </c>
      <c r="O330" s="66">
        <v>82.52</v>
      </c>
      <c r="P330" s="15">
        <v>12.53</v>
      </c>
      <c r="Q330" s="15">
        <v>30.83</v>
      </c>
      <c r="R330" s="15">
        <v>54.42</v>
      </c>
      <c r="S330" s="66"/>
      <c r="X330" s="66">
        <v>55.75</v>
      </c>
      <c r="BF330" s="15">
        <v>88.92</v>
      </c>
    </row>
    <row r="331" spans="1:58">
      <c r="A331" s="71">
        <v>35882</v>
      </c>
      <c r="B331" s="66"/>
      <c r="C331" s="66">
        <v>57.11</v>
      </c>
      <c r="D331" s="66">
        <v>58.8</v>
      </c>
      <c r="E331" s="66"/>
      <c r="F331" s="66">
        <v>175.76</v>
      </c>
      <c r="H331" s="15">
        <v>92.97</v>
      </c>
      <c r="I331" s="15">
        <v>87.46</v>
      </c>
      <c r="J331" s="66">
        <v>45.2</v>
      </c>
      <c r="K331" s="15">
        <v>29.73</v>
      </c>
      <c r="L331" s="15">
        <v>43.22</v>
      </c>
      <c r="M331" s="15">
        <v>41.05</v>
      </c>
      <c r="O331" s="66">
        <v>81.5</v>
      </c>
      <c r="P331" s="15">
        <v>12.22</v>
      </c>
      <c r="Q331" s="15">
        <v>30.34</v>
      </c>
      <c r="R331" s="15">
        <v>53.68</v>
      </c>
      <c r="S331" s="66"/>
      <c r="X331" s="66">
        <v>56.73</v>
      </c>
      <c r="BF331" s="15">
        <v>89</v>
      </c>
    </row>
    <row r="332" spans="1:58">
      <c r="A332" s="71">
        <v>35889</v>
      </c>
      <c r="B332" s="66"/>
      <c r="C332" s="66">
        <v>57.15</v>
      </c>
      <c r="D332" s="66">
        <v>58.61</v>
      </c>
      <c r="E332" s="66"/>
      <c r="F332" s="66">
        <v>178.46</v>
      </c>
      <c r="H332" s="15">
        <v>91.58</v>
      </c>
      <c r="I332" s="15">
        <v>82.76</v>
      </c>
      <c r="J332" s="66">
        <v>44.55</v>
      </c>
      <c r="K332" s="15">
        <v>28.73</v>
      </c>
      <c r="L332" s="15">
        <v>43.31</v>
      </c>
      <c r="M332" s="15">
        <v>41.31</v>
      </c>
      <c r="O332" s="66">
        <v>81.53</v>
      </c>
      <c r="P332" s="15">
        <v>12.18</v>
      </c>
      <c r="Q332" s="15">
        <v>29.77</v>
      </c>
      <c r="R332" s="15">
        <v>52.08</v>
      </c>
      <c r="S332" s="66"/>
      <c r="X332" s="66">
        <v>57.25</v>
      </c>
      <c r="BF332" s="15">
        <v>89</v>
      </c>
    </row>
    <row r="333" spans="1:58">
      <c r="A333" s="71">
        <v>35896</v>
      </c>
      <c r="B333" s="66"/>
      <c r="C333" s="66">
        <v>57.41</v>
      </c>
      <c r="D333" s="66">
        <v>59.03</v>
      </c>
      <c r="E333" s="66"/>
      <c r="F333" s="66">
        <v>175.81</v>
      </c>
      <c r="H333" s="15">
        <v>82.68</v>
      </c>
      <c r="I333" s="15">
        <v>72.77</v>
      </c>
      <c r="J333" s="66">
        <v>45.7</v>
      </c>
      <c r="K333" s="15">
        <v>29.67</v>
      </c>
      <c r="L333" s="15">
        <v>42.93</v>
      </c>
      <c r="M333" s="15">
        <v>39.729999999999997</v>
      </c>
      <c r="O333" s="66">
        <v>76.94</v>
      </c>
      <c r="P333" s="15">
        <v>12.53</v>
      </c>
      <c r="Q333" s="15">
        <v>30.5</v>
      </c>
      <c r="R333" s="15">
        <v>50.18</v>
      </c>
      <c r="S333" s="66"/>
      <c r="X333" s="66">
        <v>58</v>
      </c>
      <c r="BF333" s="15">
        <v>86.1</v>
      </c>
    </row>
    <row r="334" spans="1:58">
      <c r="A334" s="71">
        <v>35903</v>
      </c>
      <c r="B334" s="66"/>
      <c r="C334" s="66">
        <v>57.62</v>
      </c>
      <c r="D334" s="66">
        <v>59.02</v>
      </c>
      <c r="E334" s="66"/>
      <c r="F334" s="66">
        <v>173.39</v>
      </c>
      <c r="H334" s="15">
        <v>80.83</v>
      </c>
      <c r="I334" s="15">
        <v>76.17</v>
      </c>
      <c r="J334" s="66">
        <v>45.03</v>
      </c>
      <c r="K334" s="15">
        <v>29.66</v>
      </c>
      <c r="L334" s="15">
        <v>43.81</v>
      </c>
      <c r="M334" s="15">
        <v>41.64</v>
      </c>
      <c r="O334" s="66">
        <v>78.14</v>
      </c>
      <c r="P334" s="15">
        <v>12.97</v>
      </c>
      <c r="Q334" s="15">
        <v>32.78</v>
      </c>
      <c r="R334" s="15">
        <v>49.35</v>
      </c>
      <c r="S334" s="66"/>
      <c r="X334" s="66">
        <v>58</v>
      </c>
      <c r="BF334" s="15">
        <v>72.430000000000007</v>
      </c>
    </row>
    <row r="335" spans="1:58">
      <c r="A335" s="71">
        <v>35910</v>
      </c>
      <c r="B335" s="66"/>
      <c r="C335" s="66">
        <v>57.41</v>
      </c>
      <c r="D335" s="66">
        <v>58.57</v>
      </c>
      <c r="E335" s="66"/>
      <c r="F335" s="66">
        <v>165.59</v>
      </c>
      <c r="H335" s="15">
        <v>81.38</v>
      </c>
      <c r="I335" s="15">
        <v>76.510000000000005</v>
      </c>
      <c r="J335" s="66">
        <v>45.65</v>
      </c>
      <c r="K335" s="15">
        <v>29.42</v>
      </c>
      <c r="L335" s="15">
        <v>43.08</v>
      </c>
      <c r="M335" s="15">
        <v>36.630000000000003</v>
      </c>
      <c r="O335" s="66">
        <v>78.52</v>
      </c>
      <c r="P335" s="15">
        <v>12.6</v>
      </c>
      <c r="Q335" s="15">
        <v>33.5</v>
      </c>
      <c r="R335" s="15">
        <v>46.75</v>
      </c>
      <c r="S335" s="66"/>
      <c r="X335" s="66">
        <v>58</v>
      </c>
      <c r="BF335" s="15">
        <v>69.22</v>
      </c>
    </row>
    <row r="336" spans="1:58">
      <c r="A336" s="71">
        <v>35917</v>
      </c>
      <c r="B336" s="66"/>
      <c r="C336" s="66">
        <v>57.57</v>
      </c>
      <c r="D336" s="66">
        <v>58.59</v>
      </c>
      <c r="E336" s="66"/>
      <c r="F336" s="66">
        <v>162.72999999999999</v>
      </c>
      <c r="H336" s="15">
        <v>81.48</v>
      </c>
      <c r="I336" s="15">
        <v>77.900000000000006</v>
      </c>
      <c r="J336" s="66">
        <v>45.45</v>
      </c>
      <c r="K336" s="15">
        <v>27.82</v>
      </c>
      <c r="L336" s="15">
        <v>42.96</v>
      </c>
      <c r="M336" s="15">
        <v>36.21</v>
      </c>
      <c r="O336" s="66">
        <v>79.22</v>
      </c>
      <c r="P336" s="15">
        <v>12.37</v>
      </c>
      <c r="Q336" s="15">
        <v>34.200000000000003</v>
      </c>
      <c r="R336" s="15">
        <v>48.89</v>
      </c>
      <c r="S336" s="66"/>
      <c r="X336" s="66">
        <v>58</v>
      </c>
      <c r="BF336" s="15">
        <v>67.489999999999995</v>
      </c>
    </row>
    <row r="337" spans="1:58">
      <c r="A337" s="71">
        <v>35924</v>
      </c>
      <c r="B337" s="66"/>
      <c r="C337" s="66">
        <v>57.96</v>
      </c>
      <c r="D337" s="66">
        <v>60.07</v>
      </c>
      <c r="E337" s="66"/>
      <c r="F337" s="66">
        <v>181.26</v>
      </c>
      <c r="H337" s="15">
        <v>88.35</v>
      </c>
      <c r="I337" s="15">
        <v>84.5</v>
      </c>
      <c r="J337" s="66">
        <v>44.5</v>
      </c>
      <c r="K337" s="15">
        <v>27</v>
      </c>
      <c r="L337" s="15">
        <v>42.12</v>
      </c>
      <c r="M337" s="15">
        <v>38.33</v>
      </c>
      <c r="O337" s="66">
        <v>77.56</v>
      </c>
      <c r="P337" s="15">
        <v>12.25</v>
      </c>
      <c r="Q337" s="15">
        <v>34.26</v>
      </c>
      <c r="R337" s="15">
        <v>49.5</v>
      </c>
      <c r="S337" s="66"/>
      <c r="X337" s="66">
        <v>58.5</v>
      </c>
      <c r="BF337" s="15">
        <v>63.15</v>
      </c>
    </row>
    <row r="338" spans="1:58">
      <c r="A338" s="71">
        <v>35931</v>
      </c>
      <c r="B338" s="66"/>
      <c r="C338" s="66">
        <v>58.66</v>
      </c>
      <c r="D338" s="66">
        <v>60.23</v>
      </c>
      <c r="E338" s="66"/>
      <c r="F338" s="66">
        <v>183.49</v>
      </c>
      <c r="H338" s="15">
        <v>91.43</v>
      </c>
      <c r="I338" s="15">
        <v>88.23</v>
      </c>
      <c r="J338" s="66">
        <v>44.71</v>
      </c>
      <c r="K338" s="15">
        <v>26.57</v>
      </c>
      <c r="L338" s="15">
        <v>43.33</v>
      </c>
      <c r="M338" s="15">
        <v>35.01</v>
      </c>
      <c r="O338" s="66">
        <v>78.709999999999994</v>
      </c>
      <c r="P338" s="15">
        <v>12.37</v>
      </c>
      <c r="Q338" s="15">
        <v>33.97</v>
      </c>
      <c r="R338" s="15">
        <v>49.46</v>
      </c>
      <c r="S338" s="66"/>
      <c r="X338" s="66">
        <v>59</v>
      </c>
      <c r="BF338" s="15">
        <v>58.89</v>
      </c>
    </row>
    <row r="339" spans="1:58">
      <c r="A339" s="71">
        <v>35938</v>
      </c>
      <c r="B339" s="66"/>
      <c r="C339" s="66">
        <v>59.43</v>
      </c>
      <c r="D339" s="66">
        <v>61.86</v>
      </c>
      <c r="E339" s="66"/>
      <c r="F339" s="66">
        <v>181.66</v>
      </c>
      <c r="H339" s="15">
        <v>94.26</v>
      </c>
      <c r="I339" s="15">
        <v>90.3</v>
      </c>
      <c r="J339" s="66">
        <v>44.51</v>
      </c>
      <c r="K339" s="15">
        <v>27.22</v>
      </c>
      <c r="L339" s="15">
        <v>42.73</v>
      </c>
      <c r="M339" s="15">
        <v>33.65</v>
      </c>
      <c r="O339" s="66">
        <v>78.069999999999993</v>
      </c>
      <c r="P339" s="15">
        <v>12.66</v>
      </c>
      <c r="Q339" s="15">
        <v>33.08</v>
      </c>
      <c r="R339" s="15">
        <v>48.45</v>
      </c>
      <c r="S339" s="66"/>
      <c r="X339" s="66">
        <v>58.6</v>
      </c>
      <c r="BF339" s="15">
        <v>60.42</v>
      </c>
    </row>
    <row r="340" spans="1:58">
      <c r="A340" s="71">
        <v>35945</v>
      </c>
      <c r="B340" s="66"/>
      <c r="C340" s="66">
        <v>60.26</v>
      </c>
      <c r="D340" s="66">
        <v>63.42</v>
      </c>
      <c r="E340" s="66"/>
      <c r="F340" s="66">
        <v>194.72</v>
      </c>
      <c r="H340" s="15">
        <v>96.84</v>
      </c>
      <c r="I340" s="15">
        <v>93.55</v>
      </c>
      <c r="J340" s="66">
        <v>45.53</v>
      </c>
      <c r="K340" s="15">
        <v>29.4</v>
      </c>
      <c r="L340" s="15">
        <v>44.7</v>
      </c>
      <c r="M340" s="15">
        <v>40.549999999999997</v>
      </c>
      <c r="O340" s="66">
        <v>78.66</v>
      </c>
      <c r="P340" s="15">
        <v>12.84</v>
      </c>
      <c r="Q340" s="15">
        <v>34.020000000000003</v>
      </c>
      <c r="R340" s="15">
        <v>49.22</v>
      </c>
      <c r="S340" s="66"/>
      <c r="X340" s="66">
        <v>59.38</v>
      </c>
      <c r="BF340" s="15">
        <v>66.03</v>
      </c>
    </row>
    <row r="341" spans="1:58">
      <c r="A341" s="71">
        <v>35952</v>
      </c>
      <c r="B341" s="66"/>
      <c r="C341" s="66">
        <v>61.05</v>
      </c>
      <c r="D341" s="66">
        <v>63.3</v>
      </c>
      <c r="E341" s="66"/>
      <c r="F341" s="66">
        <v>194.03</v>
      </c>
      <c r="H341" s="15">
        <v>96.33</v>
      </c>
      <c r="I341" s="15">
        <v>91.44</v>
      </c>
      <c r="J341" s="66">
        <v>45.38</v>
      </c>
      <c r="K341" s="15">
        <v>29.35</v>
      </c>
      <c r="L341" s="15">
        <v>45.04</v>
      </c>
      <c r="M341" s="15">
        <v>39.32</v>
      </c>
      <c r="O341" s="66">
        <v>77.38</v>
      </c>
      <c r="P341" s="15">
        <v>11.86</v>
      </c>
      <c r="Q341" s="15">
        <v>33.630000000000003</v>
      </c>
      <c r="R341" s="15">
        <v>49.31</v>
      </c>
      <c r="S341" s="66"/>
      <c r="X341" s="66">
        <v>58.56</v>
      </c>
      <c r="BF341" s="15">
        <v>70.290000000000006</v>
      </c>
    </row>
    <row r="342" spans="1:58">
      <c r="A342" s="71">
        <v>35959</v>
      </c>
      <c r="B342" s="66"/>
      <c r="C342" s="66">
        <v>61.72</v>
      </c>
      <c r="D342" s="66">
        <v>64.52</v>
      </c>
      <c r="E342" s="66"/>
      <c r="F342" s="66">
        <v>199.07</v>
      </c>
      <c r="H342" s="15">
        <v>96.73</v>
      </c>
      <c r="I342" s="15">
        <v>92.69</v>
      </c>
      <c r="J342" s="66">
        <v>42.91</v>
      </c>
      <c r="K342" s="15">
        <v>29.55</v>
      </c>
      <c r="L342" s="15">
        <v>46.23</v>
      </c>
      <c r="M342" s="15">
        <v>34.43</v>
      </c>
      <c r="O342" s="66">
        <v>76.989999999999995</v>
      </c>
      <c r="P342" s="15">
        <v>12.99</v>
      </c>
      <c r="Q342" s="15">
        <v>31.99</v>
      </c>
      <c r="R342" s="15">
        <v>48.77</v>
      </c>
      <c r="S342" s="66"/>
      <c r="X342" s="66">
        <v>60</v>
      </c>
      <c r="BF342" s="15">
        <v>73.540000000000006</v>
      </c>
    </row>
    <row r="343" spans="1:58">
      <c r="A343" s="71">
        <v>35966</v>
      </c>
      <c r="B343" s="66"/>
      <c r="C343" s="66">
        <v>62.66</v>
      </c>
      <c r="D343" s="66">
        <v>65.39</v>
      </c>
      <c r="E343" s="66"/>
      <c r="F343" s="66">
        <v>198.67</v>
      </c>
      <c r="H343" s="15">
        <v>97.34</v>
      </c>
      <c r="I343" s="15">
        <v>92.9</v>
      </c>
      <c r="J343" s="66">
        <v>45.22</v>
      </c>
      <c r="K343" s="15">
        <v>29.71</v>
      </c>
      <c r="L343" s="15">
        <v>46</v>
      </c>
      <c r="M343" s="15">
        <v>35.97</v>
      </c>
      <c r="O343" s="66">
        <v>79.81</v>
      </c>
      <c r="P343" s="15">
        <v>12.08</v>
      </c>
      <c r="Q343" s="15">
        <v>34.47</v>
      </c>
      <c r="R343" s="15">
        <v>50.3</v>
      </c>
      <c r="S343" s="66"/>
      <c r="X343" s="66">
        <v>59.87</v>
      </c>
      <c r="BF343" s="15">
        <v>73.47</v>
      </c>
    </row>
    <row r="344" spans="1:58">
      <c r="A344" s="71">
        <v>35973</v>
      </c>
      <c r="B344" s="66"/>
      <c r="C344" s="66">
        <v>63.93</v>
      </c>
      <c r="D344" s="66">
        <v>65.52</v>
      </c>
      <c r="E344" s="66"/>
      <c r="F344" s="66">
        <v>198.7</v>
      </c>
      <c r="H344" s="15">
        <v>96.92</v>
      </c>
      <c r="I344" s="15">
        <v>93.11</v>
      </c>
      <c r="J344" s="66">
        <v>46.22</v>
      </c>
      <c r="K344" s="15">
        <v>29.3</v>
      </c>
      <c r="L344" s="15">
        <v>46.51</v>
      </c>
      <c r="M344" s="15">
        <v>36.92</v>
      </c>
      <c r="O344" s="66">
        <v>80.27</v>
      </c>
      <c r="P344" s="15">
        <v>12.39</v>
      </c>
      <c r="Q344" s="15">
        <v>36.520000000000003</v>
      </c>
      <c r="R344" s="15">
        <v>49.85</v>
      </c>
      <c r="S344" s="66"/>
      <c r="X344" s="66">
        <v>61.1</v>
      </c>
      <c r="BF344" s="15">
        <v>71.77</v>
      </c>
    </row>
    <row r="345" spans="1:58">
      <c r="A345" s="71">
        <v>35980</v>
      </c>
      <c r="B345" s="66"/>
      <c r="C345" s="66">
        <v>65.599999999999994</v>
      </c>
      <c r="D345" s="66">
        <v>68.77</v>
      </c>
      <c r="E345" s="66"/>
      <c r="F345" s="66">
        <v>205.59</v>
      </c>
      <c r="H345" s="15">
        <v>96.76</v>
      </c>
      <c r="I345" s="15">
        <v>93.4</v>
      </c>
      <c r="J345" s="66">
        <v>43.29</v>
      </c>
      <c r="K345" s="15">
        <v>31.01</v>
      </c>
      <c r="L345" s="15">
        <v>45.85</v>
      </c>
      <c r="M345" s="15">
        <v>38.4</v>
      </c>
      <c r="O345" s="66">
        <v>82.89</v>
      </c>
      <c r="P345" s="15">
        <v>12.46</v>
      </c>
      <c r="Q345" s="15">
        <v>37.86</v>
      </c>
      <c r="R345" s="15">
        <v>49.04</v>
      </c>
      <c r="S345" s="66"/>
      <c r="X345" s="66">
        <v>61.6</v>
      </c>
      <c r="BF345" s="15">
        <v>69.84</v>
      </c>
    </row>
    <row r="346" spans="1:58">
      <c r="A346" s="71">
        <v>35987</v>
      </c>
      <c r="B346" s="66"/>
      <c r="C346" s="66">
        <v>66.63</v>
      </c>
      <c r="D346" s="66">
        <v>68.86</v>
      </c>
      <c r="E346" s="66"/>
      <c r="F346" s="66">
        <v>210.79</v>
      </c>
      <c r="H346" s="15">
        <v>99.66</v>
      </c>
      <c r="I346" s="15">
        <v>97.23</v>
      </c>
      <c r="J346" s="66">
        <v>47.59</v>
      </c>
      <c r="K346" s="15">
        <v>33.200000000000003</v>
      </c>
      <c r="L346" s="15">
        <v>44.92</v>
      </c>
      <c r="M346" s="15">
        <v>42.2</v>
      </c>
      <c r="O346" s="66">
        <v>86.75</v>
      </c>
      <c r="P346" s="15">
        <v>12.75</v>
      </c>
      <c r="Q346" s="15">
        <v>38.54</v>
      </c>
      <c r="R346" s="15">
        <v>50.25</v>
      </c>
      <c r="S346" s="66"/>
      <c r="X346" s="66">
        <v>62</v>
      </c>
      <c r="BF346" s="15">
        <v>64.84</v>
      </c>
    </row>
    <row r="347" spans="1:58">
      <c r="A347" s="71">
        <v>35994</v>
      </c>
      <c r="B347" s="66"/>
      <c r="C347" s="66">
        <v>67.209999999999994</v>
      </c>
      <c r="D347" s="66">
        <v>68.680000000000007</v>
      </c>
      <c r="E347" s="66"/>
      <c r="F347" s="66">
        <v>209.03</v>
      </c>
      <c r="H347" s="15">
        <v>106.59</v>
      </c>
      <c r="I347" s="15">
        <v>101.53</v>
      </c>
      <c r="J347" s="66">
        <v>50.17</v>
      </c>
      <c r="K347" s="15">
        <v>34.53</v>
      </c>
      <c r="L347" s="15">
        <v>48.28</v>
      </c>
      <c r="M347" s="15">
        <v>46.01</v>
      </c>
      <c r="O347" s="66">
        <v>90.14</v>
      </c>
      <c r="P347" s="15">
        <v>13.95</v>
      </c>
      <c r="Q347" s="15">
        <v>42.85</v>
      </c>
      <c r="R347" s="15">
        <v>51.27</v>
      </c>
      <c r="S347" s="66"/>
      <c r="X347" s="66">
        <v>62</v>
      </c>
      <c r="BF347" s="15">
        <v>66.33</v>
      </c>
    </row>
    <row r="348" spans="1:58">
      <c r="A348" s="71">
        <v>36001</v>
      </c>
      <c r="B348" s="66"/>
      <c r="C348" s="66">
        <v>68.12</v>
      </c>
      <c r="D348" s="66">
        <v>69.69</v>
      </c>
      <c r="E348" s="66"/>
      <c r="F348" s="66">
        <v>218.14</v>
      </c>
      <c r="H348" s="15">
        <v>108.27</v>
      </c>
      <c r="I348" s="15">
        <v>105.88</v>
      </c>
      <c r="J348" s="66">
        <v>49.58</v>
      </c>
      <c r="K348" s="15">
        <v>34.35</v>
      </c>
      <c r="L348" s="15">
        <v>49.32</v>
      </c>
      <c r="M348" s="15">
        <v>37.61</v>
      </c>
      <c r="O348" s="66">
        <v>88.56</v>
      </c>
      <c r="P348" s="15">
        <v>11.73</v>
      </c>
      <c r="Q348" s="15">
        <v>44.44</v>
      </c>
      <c r="R348" s="15">
        <v>48.77</v>
      </c>
      <c r="S348" s="66"/>
      <c r="X348" s="66">
        <v>61.93</v>
      </c>
      <c r="BF348" s="15">
        <v>76.959999999999994</v>
      </c>
    </row>
    <row r="349" spans="1:58">
      <c r="A349" s="71">
        <v>36008</v>
      </c>
      <c r="B349" s="66"/>
      <c r="C349" s="66">
        <v>68.77</v>
      </c>
      <c r="D349" s="66">
        <v>71.09</v>
      </c>
      <c r="E349" s="66"/>
      <c r="F349" s="66">
        <v>216.89</v>
      </c>
      <c r="H349" s="15">
        <v>109.03</v>
      </c>
      <c r="I349" s="15">
        <v>104.61</v>
      </c>
      <c r="J349" s="66">
        <v>50.74</v>
      </c>
      <c r="K349" s="15">
        <v>34.72</v>
      </c>
      <c r="L349" s="15">
        <v>47.76</v>
      </c>
      <c r="M349" s="15">
        <v>40.770000000000003</v>
      </c>
      <c r="O349" s="66">
        <v>86.93</v>
      </c>
      <c r="P349" s="15">
        <v>12.5</v>
      </c>
      <c r="Q349" s="15">
        <v>39.119999999999997</v>
      </c>
      <c r="R349" s="15">
        <v>44.28</v>
      </c>
      <c r="S349" s="66"/>
      <c r="X349" s="66">
        <v>62.83</v>
      </c>
      <c r="BF349" s="15">
        <v>84.31</v>
      </c>
    </row>
    <row r="350" spans="1:58">
      <c r="A350" s="71">
        <v>36015</v>
      </c>
      <c r="B350" s="66"/>
      <c r="C350" s="66">
        <v>69.81</v>
      </c>
      <c r="D350" s="66">
        <v>72.34</v>
      </c>
      <c r="E350" s="66"/>
      <c r="F350" s="66">
        <v>224.13</v>
      </c>
      <c r="H350" s="15">
        <v>110.95</v>
      </c>
      <c r="I350" s="15">
        <v>106.81</v>
      </c>
      <c r="J350" s="66">
        <v>50.6</v>
      </c>
      <c r="K350" s="15">
        <v>35.590000000000003</v>
      </c>
      <c r="L350" s="15">
        <v>48.84</v>
      </c>
      <c r="M350" s="15">
        <v>43.19</v>
      </c>
      <c r="O350" s="66">
        <v>87.11</v>
      </c>
      <c r="P350" s="15">
        <v>12.46</v>
      </c>
      <c r="Q350" s="15">
        <v>38.17</v>
      </c>
      <c r="R350" s="15">
        <v>45.51</v>
      </c>
      <c r="S350" s="66"/>
      <c r="X350" s="66">
        <v>63.2</v>
      </c>
      <c r="BF350" s="15">
        <v>84.73</v>
      </c>
    </row>
    <row r="351" spans="1:58">
      <c r="A351" s="71">
        <v>36022</v>
      </c>
      <c r="B351" s="66"/>
      <c r="C351" s="66">
        <v>70.86</v>
      </c>
      <c r="D351" s="66">
        <v>72.89</v>
      </c>
      <c r="E351" s="66"/>
      <c r="F351" s="66">
        <v>231.64</v>
      </c>
      <c r="H351" s="15">
        <v>115.03</v>
      </c>
      <c r="I351" s="15">
        <v>111.22</v>
      </c>
      <c r="J351" s="66">
        <v>50.81</v>
      </c>
      <c r="K351" s="15">
        <v>36.72</v>
      </c>
      <c r="L351" s="15">
        <v>49.6</v>
      </c>
      <c r="M351" s="15">
        <v>45.75</v>
      </c>
      <c r="O351" s="66">
        <v>87.32</v>
      </c>
      <c r="P351" s="15">
        <v>12.43</v>
      </c>
      <c r="Q351" s="15">
        <v>35.049999999999997</v>
      </c>
      <c r="R351" s="15">
        <v>47.1</v>
      </c>
      <c r="S351" s="66"/>
      <c r="X351" s="66">
        <v>63</v>
      </c>
      <c r="BF351" s="15">
        <v>80.459999999999994</v>
      </c>
    </row>
    <row r="352" spans="1:58">
      <c r="A352" s="71">
        <v>36029</v>
      </c>
      <c r="B352" s="66"/>
      <c r="C352" s="66">
        <v>71.2</v>
      </c>
      <c r="D352" s="66">
        <v>72.47</v>
      </c>
      <c r="E352" s="66"/>
      <c r="F352" s="66">
        <v>228.04</v>
      </c>
      <c r="H352" s="15">
        <v>116.03</v>
      </c>
      <c r="I352" s="15">
        <v>110.04</v>
      </c>
      <c r="J352" s="66">
        <v>51.81</v>
      </c>
      <c r="K352" s="15">
        <v>37.01</v>
      </c>
      <c r="L352" s="15">
        <v>51.17</v>
      </c>
      <c r="M352" s="15">
        <v>46.99</v>
      </c>
      <c r="O352" s="66">
        <v>87.23</v>
      </c>
      <c r="P352" s="15">
        <v>12.33</v>
      </c>
      <c r="Q352" s="15">
        <v>38.69</v>
      </c>
      <c r="R352" s="15">
        <v>45.51</v>
      </c>
      <c r="S352" s="66"/>
      <c r="X352" s="66">
        <v>63.71</v>
      </c>
      <c r="BF352" s="15">
        <v>78.06</v>
      </c>
    </row>
    <row r="353" spans="1:58">
      <c r="A353" s="71">
        <v>36036</v>
      </c>
      <c r="B353" s="66"/>
      <c r="C353" s="66">
        <v>70.760000000000005</v>
      </c>
      <c r="D353" s="66">
        <v>70.7</v>
      </c>
      <c r="E353" s="66"/>
      <c r="F353" s="66">
        <v>225.42</v>
      </c>
      <c r="H353" s="15">
        <v>110.65</v>
      </c>
      <c r="I353" s="15">
        <v>103.18</v>
      </c>
      <c r="J353" s="66">
        <v>51.48</v>
      </c>
      <c r="K353" s="15">
        <v>34.28</v>
      </c>
      <c r="L353" s="15">
        <v>49.56</v>
      </c>
      <c r="M353" s="15">
        <v>45.44</v>
      </c>
      <c r="O353" s="66">
        <v>86.94</v>
      </c>
      <c r="P353" s="15">
        <v>12.39</v>
      </c>
      <c r="Q353" s="15">
        <v>38.25</v>
      </c>
      <c r="R353" s="15">
        <v>43.83</v>
      </c>
      <c r="S353" s="66"/>
      <c r="X353" s="66">
        <v>63</v>
      </c>
      <c r="BF353" s="15">
        <v>77.78</v>
      </c>
    </row>
    <row r="354" spans="1:58">
      <c r="A354" s="71">
        <v>36043</v>
      </c>
      <c r="B354" s="66"/>
      <c r="C354" s="66">
        <v>70.92</v>
      </c>
      <c r="D354" s="66">
        <v>70.92</v>
      </c>
      <c r="E354" s="66"/>
      <c r="F354" s="66">
        <v>225.12</v>
      </c>
      <c r="H354" s="15">
        <v>108.15</v>
      </c>
      <c r="I354" s="15">
        <v>104.39</v>
      </c>
      <c r="J354" s="66">
        <v>49.13</v>
      </c>
      <c r="K354" s="15">
        <v>33.56</v>
      </c>
      <c r="L354" s="15">
        <v>48.78</v>
      </c>
      <c r="M354" s="15">
        <v>44.96</v>
      </c>
      <c r="O354" s="66">
        <v>82.59</v>
      </c>
      <c r="P354" s="15">
        <v>11.8</v>
      </c>
      <c r="Q354" s="15">
        <v>38.409999999999997</v>
      </c>
      <c r="R354" s="15">
        <v>45.2</v>
      </c>
      <c r="S354" s="66"/>
      <c r="X354" s="66">
        <v>64.38</v>
      </c>
      <c r="BF354" s="15">
        <v>76.14</v>
      </c>
    </row>
    <row r="355" spans="1:58">
      <c r="A355" s="71">
        <v>36050</v>
      </c>
      <c r="B355" s="66"/>
      <c r="C355" s="66">
        <v>70.86</v>
      </c>
      <c r="D355" s="66">
        <v>70.56</v>
      </c>
      <c r="E355" s="66"/>
      <c r="F355" s="66">
        <v>227.77</v>
      </c>
      <c r="H355" s="15">
        <v>111.36</v>
      </c>
      <c r="I355" s="15">
        <v>108.04</v>
      </c>
      <c r="J355" s="66">
        <v>48.78</v>
      </c>
      <c r="K355" s="15">
        <v>30.57</v>
      </c>
      <c r="L355" s="15">
        <v>47.68</v>
      </c>
      <c r="M355" s="15">
        <v>44.71</v>
      </c>
      <c r="O355" s="66">
        <v>83.3</v>
      </c>
      <c r="P355" s="15">
        <v>11.56</v>
      </c>
      <c r="Q355" s="15">
        <v>35.6</v>
      </c>
      <c r="R355" s="15">
        <v>45.38</v>
      </c>
      <c r="S355" s="66"/>
      <c r="X355" s="66">
        <v>65.53</v>
      </c>
      <c r="BF355" s="15">
        <v>76.03</v>
      </c>
    </row>
    <row r="356" spans="1:58">
      <c r="A356" s="71">
        <v>36057</v>
      </c>
      <c r="B356" s="66"/>
      <c r="C356" s="66">
        <v>70.540000000000006</v>
      </c>
      <c r="D356" s="66">
        <v>70.47</v>
      </c>
      <c r="E356" s="66"/>
      <c r="F356" s="66">
        <v>228.12</v>
      </c>
      <c r="H356" s="15">
        <v>114.95</v>
      </c>
      <c r="I356" s="15">
        <v>112.69</v>
      </c>
      <c r="J356" s="66">
        <v>47.56</v>
      </c>
      <c r="K356" s="15">
        <v>27.26</v>
      </c>
      <c r="L356" s="15">
        <v>50.03</v>
      </c>
      <c r="M356" s="15">
        <v>42.36</v>
      </c>
      <c r="O356" s="66">
        <v>86.39</v>
      </c>
      <c r="P356" s="15">
        <v>11.66</v>
      </c>
      <c r="Q356" s="15">
        <v>47.95</v>
      </c>
      <c r="R356" s="15">
        <v>51.66</v>
      </c>
      <c r="S356" s="66"/>
      <c r="X356" s="66">
        <v>65.5</v>
      </c>
      <c r="BF356" s="15">
        <v>76.62</v>
      </c>
    </row>
    <row r="357" spans="1:58">
      <c r="A357" s="71">
        <v>36064</v>
      </c>
      <c r="B357" s="66"/>
      <c r="C357" s="66">
        <v>70.48</v>
      </c>
      <c r="D357" s="66">
        <v>69.680000000000007</v>
      </c>
      <c r="E357" s="66"/>
      <c r="F357" s="66">
        <v>230.72</v>
      </c>
      <c r="H357" s="15">
        <v>117</v>
      </c>
      <c r="I357" s="15">
        <v>111.16</v>
      </c>
      <c r="J357" s="66">
        <v>47.63</v>
      </c>
      <c r="K357" s="15">
        <v>22.61</v>
      </c>
      <c r="L357" s="15">
        <v>46.02</v>
      </c>
      <c r="M357" s="15">
        <v>38.03</v>
      </c>
      <c r="O357" s="66">
        <v>86.09</v>
      </c>
      <c r="P357" s="15">
        <v>12.27</v>
      </c>
      <c r="Q357" s="15">
        <v>51.72</v>
      </c>
      <c r="R357" s="15">
        <v>56.63</v>
      </c>
      <c r="S357" s="66"/>
      <c r="X357" s="66">
        <v>67.88</v>
      </c>
      <c r="BF357" s="15">
        <v>81.99</v>
      </c>
    </row>
    <row r="358" spans="1:58">
      <c r="A358" s="71">
        <v>36071</v>
      </c>
      <c r="B358" s="66"/>
      <c r="C358" s="66">
        <v>70.010000000000005</v>
      </c>
      <c r="D358" s="66">
        <v>68.19</v>
      </c>
      <c r="E358" s="66"/>
      <c r="F358" s="66">
        <v>210.92</v>
      </c>
      <c r="H358" s="15">
        <v>108.48</v>
      </c>
      <c r="I358" s="15">
        <v>100.72</v>
      </c>
      <c r="J358" s="66">
        <v>42.23</v>
      </c>
      <c r="K358" s="15">
        <v>22.3</v>
      </c>
      <c r="L358" s="15">
        <v>41.71</v>
      </c>
      <c r="M358" s="15">
        <v>37.58</v>
      </c>
      <c r="O358" s="66">
        <v>87.02</v>
      </c>
      <c r="P358" s="15">
        <v>12.16</v>
      </c>
      <c r="Q358" s="15">
        <v>50.68</v>
      </c>
      <c r="R358" s="15">
        <v>57.96</v>
      </c>
      <c r="S358" s="66"/>
      <c r="X358" s="66">
        <v>67.680000000000007</v>
      </c>
      <c r="BF358" s="15">
        <v>85.06</v>
      </c>
    </row>
    <row r="359" spans="1:58">
      <c r="A359" s="71">
        <v>36078</v>
      </c>
      <c r="B359" s="66"/>
      <c r="C359" s="66">
        <v>69.23</v>
      </c>
      <c r="D359" s="66">
        <v>68.72</v>
      </c>
      <c r="E359" s="66"/>
      <c r="F359" s="66">
        <v>197.21</v>
      </c>
      <c r="H359" s="15">
        <v>100.72</v>
      </c>
      <c r="I359" s="15">
        <v>94.21</v>
      </c>
      <c r="J359" s="66">
        <v>42.23</v>
      </c>
      <c r="K359" s="15">
        <v>22.9</v>
      </c>
      <c r="L359" s="15">
        <v>41.17</v>
      </c>
      <c r="M359" s="15">
        <v>35.57</v>
      </c>
      <c r="O359" s="66">
        <v>84.83</v>
      </c>
      <c r="P359" s="15">
        <v>12.03</v>
      </c>
      <c r="Q359" s="15">
        <v>51.21</v>
      </c>
      <c r="R359" s="15">
        <v>59.87</v>
      </c>
      <c r="S359" s="66"/>
      <c r="X359" s="66">
        <v>69.86</v>
      </c>
      <c r="BF359" s="15">
        <v>84.1</v>
      </c>
    </row>
    <row r="360" spans="1:58">
      <c r="A360" s="71">
        <v>36085</v>
      </c>
      <c r="B360" s="66"/>
      <c r="C360" s="66">
        <v>68.069999999999993</v>
      </c>
      <c r="D360" s="66">
        <v>67.599999999999994</v>
      </c>
      <c r="E360" s="66"/>
      <c r="F360" s="66">
        <v>183.87</v>
      </c>
      <c r="H360" s="15">
        <v>94.06</v>
      </c>
      <c r="I360" s="15">
        <v>87.36</v>
      </c>
      <c r="J360" s="66">
        <v>41.38</v>
      </c>
      <c r="K360" s="15">
        <v>21.5</v>
      </c>
      <c r="L360" s="15">
        <v>42.58</v>
      </c>
      <c r="M360" s="15">
        <v>35.69</v>
      </c>
      <c r="O360" s="66">
        <v>85.1</v>
      </c>
      <c r="P360" s="15">
        <v>11.63</v>
      </c>
      <c r="Q360" s="15">
        <v>50.18</v>
      </c>
      <c r="R360" s="15">
        <v>62.49</v>
      </c>
      <c r="S360" s="66"/>
      <c r="X360" s="66">
        <v>72.150000000000006</v>
      </c>
      <c r="BF360" s="15">
        <v>77.819999999999993</v>
      </c>
    </row>
    <row r="361" spans="1:58">
      <c r="A361" s="71">
        <v>36092</v>
      </c>
      <c r="B361" s="66"/>
      <c r="C361" s="66">
        <v>68.319999999999993</v>
      </c>
      <c r="D361" s="66">
        <v>66.05</v>
      </c>
      <c r="E361" s="66"/>
      <c r="F361" s="66">
        <v>175.59</v>
      </c>
      <c r="H361" s="15">
        <v>91.72</v>
      </c>
      <c r="I361" s="15">
        <v>86.25</v>
      </c>
      <c r="J361" s="66">
        <v>37.56</v>
      </c>
      <c r="K361" s="15">
        <v>20.25</v>
      </c>
      <c r="L361" s="15">
        <v>39.93</v>
      </c>
      <c r="M361" s="15">
        <v>33.22</v>
      </c>
      <c r="O361" s="66">
        <v>84.88</v>
      </c>
      <c r="P361" s="15">
        <v>12.36</v>
      </c>
      <c r="Q361" s="15">
        <v>46.79</v>
      </c>
      <c r="R361" s="15">
        <v>67.180000000000007</v>
      </c>
      <c r="S361" s="66"/>
      <c r="X361" s="66">
        <v>72.33</v>
      </c>
      <c r="BF361" s="15">
        <v>81.069999999999993</v>
      </c>
    </row>
    <row r="362" spans="1:58">
      <c r="A362" s="71">
        <v>36099</v>
      </c>
      <c r="B362" s="66"/>
      <c r="C362" s="66">
        <v>67.87</v>
      </c>
      <c r="D362" s="66">
        <v>64.180000000000007</v>
      </c>
      <c r="E362" s="66"/>
      <c r="F362" s="66">
        <v>174.9</v>
      </c>
      <c r="H362" s="15">
        <v>91.98</v>
      </c>
      <c r="I362" s="15">
        <v>88.1</v>
      </c>
      <c r="J362" s="66">
        <v>37.53</v>
      </c>
      <c r="K362" s="15">
        <v>20.91</v>
      </c>
      <c r="L362" s="15">
        <v>38.75</v>
      </c>
      <c r="M362" s="15">
        <v>30.62</v>
      </c>
      <c r="O362" s="66">
        <v>82.48</v>
      </c>
      <c r="P362" s="15">
        <v>11.14</v>
      </c>
      <c r="Q362" s="15">
        <v>45.71</v>
      </c>
      <c r="R362" s="15">
        <v>69.790000000000006</v>
      </c>
      <c r="S362" s="66"/>
      <c r="X362" s="66">
        <v>74.22</v>
      </c>
      <c r="BF362" s="15">
        <v>83.69</v>
      </c>
    </row>
    <row r="363" spans="1:58">
      <c r="A363" s="71">
        <v>36106</v>
      </c>
      <c r="B363" s="66"/>
      <c r="C363" s="66">
        <v>67.430000000000007</v>
      </c>
      <c r="D363" s="66">
        <v>64.180000000000007</v>
      </c>
      <c r="E363" s="66"/>
      <c r="F363" s="66">
        <v>176.97</v>
      </c>
      <c r="H363" s="15">
        <v>91.59</v>
      </c>
      <c r="I363" s="15">
        <v>87.06</v>
      </c>
      <c r="J363" s="66">
        <v>37.58</v>
      </c>
      <c r="K363" s="15">
        <v>20.399999999999999</v>
      </c>
      <c r="L363" s="15">
        <v>37.729999999999997</v>
      </c>
      <c r="M363" s="15">
        <v>32.04</v>
      </c>
      <c r="O363" s="66">
        <v>76.83</v>
      </c>
      <c r="P363" s="15">
        <v>12.16</v>
      </c>
      <c r="Q363" s="15">
        <v>44.28</v>
      </c>
      <c r="R363" s="15">
        <v>69.150000000000006</v>
      </c>
      <c r="S363" s="66"/>
      <c r="X363" s="66">
        <v>73.58</v>
      </c>
      <c r="BF363" s="15">
        <v>84.68</v>
      </c>
    </row>
    <row r="364" spans="1:58">
      <c r="A364" s="71">
        <v>36113</v>
      </c>
      <c r="B364" s="66"/>
      <c r="C364" s="66">
        <v>67.08</v>
      </c>
      <c r="D364" s="66">
        <v>64.349999999999994</v>
      </c>
      <c r="E364" s="66"/>
      <c r="F364" s="66">
        <v>176.04</v>
      </c>
      <c r="H364" s="15">
        <v>91.58</v>
      </c>
      <c r="I364" s="15">
        <v>84.4</v>
      </c>
      <c r="J364" s="66">
        <v>36.94</v>
      </c>
      <c r="K364" s="15">
        <v>20.36</v>
      </c>
      <c r="L364" s="15">
        <v>37.79</v>
      </c>
      <c r="M364" s="15">
        <v>32.28</v>
      </c>
      <c r="O364" s="66">
        <v>76.92</v>
      </c>
      <c r="P364" s="15">
        <v>12.31</v>
      </c>
      <c r="Q364" s="15">
        <v>46.33</v>
      </c>
      <c r="R364" s="15">
        <v>68.88</v>
      </c>
      <c r="S364" s="66"/>
      <c r="X364" s="66">
        <v>71.290000000000006</v>
      </c>
      <c r="BF364" s="15">
        <v>84.68</v>
      </c>
    </row>
    <row r="365" spans="1:58">
      <c r="A365" s="71">
        <v>36120</v>
      </c>
      <c r="B365" s="66"/>
      <c r="C365" s="66">
        <v>65.64</v>
      </c>
      <c r="D365" s="66">
        <v>63.64</v>
      </c>
      <c r="E365" s="66"/>
      <c r="F365" s="66">
        <v>166.04</v>
      </c>
      <c r="H365" s="15">
        <v>89.64</v>
      </c>
      <c r="I365" s="15">
        <v>77.430000000000007</v>
      </c>
      <c r="J365" s="66">
        <v>36.51</v>
      </c>
      <c r="K365" s="15">
        <v>20.18</v>
      </c>
      <c r="L365" s="15">
        <v>38.29</v>
      </c>
      <c r="M365" s="15">
        <v>31.58</v>
      </c>
      <c r="O365" s="66">
        <v>82.42</v>
      </c>
      <c r="P365" s="15">
        <v>11.9</v>
      </c>
      <c r="Q365" s="15">
        <v>45.98</v>
      </c>
      <c r="R365" s="15">
        <v>68.09</v>
      </c>
      <c r="S365" s="66"/>
      <c r="X365" s="66">
        <v>72.540000000000006</v>
      </c>
      <c r="BF365" s="15">
        <v>86.27</v>
      </c>
    </row>
    <row r="366" spans="1:58">
      <c r="A366" s="71">
        <v>36127</v>
      </c>
      <c r="B366" s="66"/>
      <c r="C366" s="66">
        <v>65.040000000000006</v>
      </c>
      <c r="D366" s="66">
        <v>62.69</v>
      </c>
      <c r="E366" s="66"/>
      <c r="F366" s="66">
        <v>162.09</v>
      </c>
      <c r="H366" s="15">
        <v>81.98</v>
      </c>
      <c r="I366" s="15">
        <v>68.849999999999994</v>
      </c>
      <c r="J366" s="66">
        <v>35.770000000000003</v>
      </c>
      <c r="K366" s="15">
        <v>19.38</v>
      </c>
      <c r="L366" s="15">
        <v>37.58</v>
      </c>
      <c r="M366" s="15">
        <v>31.69</v>
      </c>
      <c r="O366" s="66">
        <v>86.11</v>
      </c>
      <c r="P366" s="15">
        <v>12.19</v>
      </c>
      <c r="Q366" s="15">
        <v>46.22</v>
      </c>
      <c r="R366" s="15">
        <v>67.86</v>
      </c>
      <c r="S366" s="66"/>
      <c r="X366" s="66">
        <v>73</v>
      </c>
      <c r="BF366" s="15">
        <v>89.94</v>
      </c>
    </row>
    <row r="367" spans="1:58">
      <c r="A367" s="71">
        <v>36134</v>
      </c>
      <c r="B367" s="66"/>
      <c r="C367" s="66">
        <v>63.92</v>
      </c>
      <c r="D367" s="66">
        <v>60.85</v>
      </c>
      <c r="E367" s="66"/>
      <c r="F367" s="66">
        <v>160.47</v>
      </c>
      <c r="H367" s="15">
        <v>79.41</v>
      </c>
      <c r="I367" s="15">
        <v>70.510000000000005</v>
      </c>
      <c r="J367" s="66">
        <v>36.25</v>
      </c>
      <c r="K367" s="15">
        <v>19.399999999999999</v>
      </c>
      <c r="L367" s="15">
        <v>37.47</v>
      </c>
      <c r="M367" s="15">
        <v>32.950000000000003</v>
      </c>
      <c r="O367" s="66">
        <v>88.09</v>
      </c>
      <c r="P367" s="15">
        <v>12.77</v>
      </c>
      <c r="Q367" s="15">
        <v>44.52</v>
      </c>
      <c r="R367" s="15">
        <v>65.260000000000005</v>
      </c>
      <c r="S367" s="66"/>
      <c r="X367" s="66">
        <v>72.069999999999993</v>
      </c>
      <c r="BF367" s="15">
        <v>90.01</v>
      </c>
    </row>
    <row r="368" spans="1:58">
      <c r="A368" s="71">
        <v>36141</v>
      </c>
      <c r="B368" s="66"/>
      <c r="C368" s="66">
        <v>63.6</v>
      </c>
      <c r="D368" s="66">
        <v>60.02</v>
      </c>
      <c r="E368" s="66"/>
      <c r="F368" s="66">
        <v>157.11000000000001</v>
      </c>
      <c r="H368" s="15">
        <v>79.22</v>
      </c>
      <c r="I368" s="15">
        <v>70.97</v>
      </c>
      <c r="J368" s="66">
        <v>34.72</v>
      </c>
      <c r="K368" s="15">
        <v>18.37</v>
      </c>
      <c r="L368" s="15">
        <v>35.35</v>
      </c>
      <c r="M368" s="15">
        <v>31.85</v>
      </c>
      <c r="O368" s="66">
        <v>88.02</v>
      </c>
      <c r="P368" s="15">
        <v>13.35</v>
      </c>
      <c r="Q368" s="15">
        <v>46.37</v>
      </c>
      <c r="R368" s="15">
        <v>52.71</v>
      </c>
      <c r="S368" s="66"/>
      <c r="X368" s="66">
        <v>73</v>
      </c>
      <c r="BF368" s="15">
        <v>89.93</v>
      </c>
    </row>
    <row r="369" spans="1:58">
      <c r="A369" s="71">
        <v>36148</v>
      </c>
      <c r="B369" s="66"/>
      <c r="C369" s="66">
        <v>63.26</v>
      </c>
      <c r="D369" s="66">
        <v>59.63</v>
      </c>
      <c r="E369" s="66"/>
      <c r="F369" s="66">
        <v>154.56</v>
      </c>
      <c r="H369" s="15">
        <v>78.260000000000005</v>
      </c>
      <c r="I369" s="15">
        <v>69.97</v>
      </c>
      <c r="J369" s="66">
        <v>31.53</v>
      </c>
      <c r="K369" s="15">
        <v>17.510000000000002</v>
      </c>
      <c r="L369" s="15">
        <v>33.68</v>
      </c>
      <c r="M369" s="15">
        <v>31.26</v>
      </c>
      <c r="O369" s="66">
        <v>87.93</v>
      </c>
      <c r="P369" s="15">
        <v>13.34</v>
      </c>
      <c r="Q369" s="15">
        <v>45.05</v>
      </c>
      <c r="R369" s="15">
        <v>46.38</v>
      </c>
      <c r="S369" s="66"/>
      <c r="X369" s="66">
        <v>69.53</v>
      </c>
      <c r="BF369" s="15">
        <v>89.9</v>
      </c>
    </row>
    <row r="370" spans="1:58">
      <c r="A370" s="71">
        <v>36155</v>
      </c>
      <c r="B370" s="66"/>
      <c r="C370" s="66">
        <v>62.48</v>
      </c>
      <c r="D370" s="66">
        <v>59.02</v>
      </c>
      <c r="E370" s="66"/>
      <c r="F370" s="66">
        <v>159.9</v>
      </c>
      <c r="H370" s="15">
        <v>73.87</v>
      </c>
      <c r="I370" s="15">
        <v>63.87</v>
      </c>
      <c r="J370" s="66">
        <v>31.33</v>
      </c>
      <c r="K370" s="15">
        <v>17.45</v>
      </c>
      <c r="L370" s="15">
        <v>32.549999999999997</v>
      </c>
      <c r="M370" s="15">
        <v>29.64</v>
      </c>
      <c r="O370" s="66">
        <v>89.22</v>
      </c>
      <c r="P370" s="15">
        <v>13.12</v>
      </c>
      <c r="Q370" s="15">
        <v>47.24</v>
      </c>
      <c r="R370" s="15">
        <v>47.09</v>
      </c>
      <c r="S370" s="66"/>
      <c r="X370" s="66">
        <v>65.5</v>
      </c>
      <c r="BF370" s="15">
        <v>87.03</v>
      </c>
    </row>
    <row r="371" spans="1:58">
      <c r="A371" s="71">
        <v>36162</v>
      </c>
      <c r="B371" s="66"/>
      <c r="C371" s="66">
        <v>63.46</v>
      </c>
      <c r="D371" s="66">
        <v>59.48</v>
      </c>
      <c r="E371" s="66"/>
      <c r="F371" s="66">
        <v>145</v>
      </c>
      <c r="J371" s="66">
        <v>23.5</v>
      </c>
      <c r="O371" s="66">
        <v>84.5</v>
      </c>
      <c r="S371" s="66"/>
      <c r="X371" s="66">
        <v>63.33</v>
      </c>
      <c r="BF371" s="15">
        <v>78.19</v>
      </c>
    </row>
    <row r="372" spans="1:58">
      <c r="A372" s="71">
        <v>36169</v>
      </c>
      <c r="B372" s="66"/>
      <c r="C372" s="66">
        <v>61.87</v>
      </c>
      <c r="D372" s="66">
        <v>59.68</v>
      </c>
      <c r="E372" s="66"/>
      <c r="F372" s="66">
        <v>155.35</v>
      </c>
      <c r="H372" s="15">
        <v>73.790000000000006</v>
      </c>
      <c r="I372" s="15">
        <v>69.78</v>
      </c>
      <c r="J372" s="66">
        <v>30.58</v>
      </c>
      <c r="K372" s="15">
        <v>17.77</v>
      </c>
      <c r="L372" s="15">
        <v>32.590000000000003</v>
      </c>
      <c r="M372" s="15">
        <v>29.26</v>
      </c>
      <c r="O372" s="66">
        <v>94.65</v>
      </c>
      <c r="P372" s="15">
        <v>13.21</v>
      </c>
      <c r="Q372" s="15">
        <v>44.94</v>
      </c>
      <c r="R372" s="15">
        <v>48.84</v>
      </c>
      <c r="S372" s="66"/>
      <c r="X372" s="66">
        <v>59.8</v>
      </c>
      <c r="Y372" s="16">
        <v>59.6</v>
      </c>
      <c r="AA372" s="15">
        <v>95.45</v>
      </c>
      <c r="AD372" s="15">
        <v>21.48</v>
      </c>
      <c r="AG372" s="15">
        <v>21.5</v>
      </c>
      <c r="BF372" s="15">
        <v>77.48</v>
      </c>
    </row>
    <row r="373" spans="1:58">
      <c r="A373" s="71">
        <v>36176</v>
      </c>
      <c r="B373" s="66"/>
      <c r="C373" s="66">
        <v>61.52</v>
      </c>
      <c r="D373" s="66">
        <v>59.26</v>
      </c>
      <c r="E373" s="66"/>
      <c r="F373" s="66">
        <v>158.13999999999999</v>
      </c>
      <c r="H373" s="15">
        <v>76.22</v>
      </c>
      <c r="I373" s="15">
        <v>73.09</v>
      </c>
      <c r="J373" s="66">
        <v>31.56</v>
      </c>
      <c r="K373" s="15">
        <v>17.09</v>
      </c>
      <c r="L373" s="15">
        <v>32.07</v>
      </c>
      <c r="M373" s="15">
        <v>26.48</v>
      </c>
      <c r="O373" s="66">
        <v>97.76</v>
      </c>
      <c r="P373" s="15">
        <v>13.43</v>
      </c>
      <c r="Q373" s="15">
        <v>48.99</v>
      </c>
      <c r="R373" s="15">
        <v>49.13</v>
      </c>
      <c r="S373" s="66"/>
      <c r="X373" s="66">
        <v>57.4</v>
      </c>
      <c r="Y373" s="16">
        <v>57.4</v>
      </c>
      <c r="AA373" s="15">
        <v>94.38</v>
      </c>
      <c r="AD373" s="15">
        <v>19.309999999999999</v>
      </c>
      <c r="AG373" s="15">
        <v>18.559999999999999</v>
      </c>
      <c r="BF373" s="15">
        <v>80.38</v>
      </c>
    </row>
    <row r="374" spans="1:58">
      <c r="A374" s="71">
        <v>36183</v>
      </c>
      <c r="B374" s="66"/>
      <c r="C374" s="66">
        <v>61.51</v>
      </c>
      <c r="D374" s="66">
        <v>58.89</v>
      </c>
      <c r="E374" s="66"/>
      <c r="F374" s="66">
        <v>161.29</v>
      </c>
      <c r="H374" s="15">
        <v>80.25</v>
      </c>
      <c r="I374" s="15">
        <v>77.180000000000007</v>
      </c>
      <c r="J374" s="66">
        <v>30.96</v>
      </c>
      <c r="K374" s="15">
        <v>17.53</v>
      </c>
      <c r="L374" s="15">
        <v>32.24</v>
      </c>
      <c r="M374" s="15">
        <v>28.95</v>
      </c>
      <c r="O374" s="66">
        <v>96.91</v>
      </c>
      <c r="P374" s="15">
        <v>13.39</v>
      </c>
      <c r="Q374" s="15">
        <v>50.77</v>
      </c>
      <c r="R374" s="15">
        <v>48.95</v>
      </c>
      <c r="S374" s="66"/>
      <c r="X374" s="66">
        <v>55</v>
      </c>
      <c r="Y374" s="16">
        <v>57</v>
      </c>
      <c r="AA374" s="15">
        <v>96.95</v>
      </c>
      <c r="AD374" s="15">
        <v>14.76</v>
      </c>
      <c r="AG374" s="15">
        <v>18.5</v>
      </c>
      <c r="BF374" s="15">
        <v>89.43</v>
      </c>
    </row>
    <row r="375" spans="1:58">
      <c r="A375" s="71">
        <v>36190</v>
      </c>
      <c r="B375" s="66"/>
      <c r="C375" s="66">
        <v>61.51</v>
      </c>
      <c r="D375" s="66">
        <v>58.43</v>
      </c>
      <c r="E375" s="66"/>
      <c r="F375" s="66">
        <v>158.32</v>
      </c>
      <c r="H375" s="15">
        <v>83</v>
      </c>
      <c r="I375" s="15">
        <v>78.92</v>
      </c>
      <c r="J375" s="66">
        <v>28.64</v>
      </c>
      <c r="K375" s="15">
        <v>17.23</v>
      </c>
      <c r="L375" s="15">
        <v>33.950000000000003</v>
      </c>
      <c r="M375" s="15">
        <v>25.59</v>
      </c>
      <c r="O375" s="66">
        <v>93.39</v>
      </c>
      <c r="P375" s="15">
        <v>13.38</v>
      </c>
      <c r="Q375" s="15">
        <v>49.46</v>
      </c>
      <c r="R375" s="15">
        <v>47.41</v>
      </c>
      <c r="S375" s="66"/>
      <c r="X375" s="66">
        <v>57.6</v>
      </c>
      <c r="Y375" s="16">
        <v>58.5</v>
      </c>
      <c r="AA375" s="15">
        <v>95.86</v>
      </c>
      <c r="AD375" s="15">
        <v>17.71</v>
      </c>
      <c r="AG375" s="15">
        <v>19.059999999999999</v>
      </c>
      <c r="BF375" s="15">
        <v>88.83</v>
      </c>
    </row>
    <row r="376" spans="1:58">
      <c r="A376" s="71">
        <v>36197</v>
      </c>
      <c r="B376" s="66"/>
      <c r="C376" s="66">
        <v>60.6</v>
      </c>
      <c r="D376" s="66">
        <v>58.45</v>
      </c>
      <c r="E376" s="66"/>
      <c r="F376" s="66">
        <v>160.62</v>
      </c>
      <c r="H376" s="15">
        <v>84.17</v>
      </c>
      <c r="I376" s="15">
        <v>78.95</v>
      </c>
      <c r="J376" s="66">
        <v>29.85</v>
      </c>
      <c r="K376" s="15">
        <v>17.37</v>
      </c>
      <c r="L376" s="15">
        <v>33.86</v>
      </c>
      <c r="M376" s="15">
        <v>25.79</v>
      </c>
      <c r="O376" s="66">
        <v>82.78</v>
      </c>
      <c r="P376" s="15">
        <v>13.51</v>
      </c>
      <c r="Q376" s="15">
        <v>50.95</v>
      </c>
      <c r="R376" s="15">
        <v>47.53</v>
      </c>
      <c r="S376" s="66"/>
      <c r="X376" s="66">
        <v>57</v>
      </c>
      <c r="Y376" s="16">
        <v>57</v>
      </c>
      <c r="AA376" s="15">
        <v>92</v>
      </c>
      <c r="AD376" s="15">
        <v>17.239999999999998</v>
      </c>
      <c r="AG376" s="15">
        <v>19.46</v>
      </c>
      <c r="BF376" s="15">
        <v>80.86</v>
      </c>
    </row>
    <row r="377" spans="1:58">
      <c r="A377" s="71">
        <v>36204</v>
      </c>
      <c r="B377" s="66"/>
      <c r="C377" s="66">
        <v>59.6</v>
      </c>
      <c r="D377" s="66">
        <v>58.16</v>
      </c>
      <c r="E377" s="66"/>
      <c r="F377" s="66">
        <v>157.66</v>
      </c>
      <c r="H377" s="15">
        <v>84.7</v>
      </c>
      <c r="I377" s="15">
        <v>79.040000000000006</v>
      </c>
      <c r="J377" s="66">
        <v>29.56</v>
      </c>
      <c r="K377" s="15">
        <v>18.07</v>
      </c>
      <c r="L377" s="15">
        <v>34.61</v>
      </c>
      <c r="M377" s="15">
        <v>26.3</v>
      </c>
      <c r="O377" s="66">
        <v>71.78</v>
      </c>
      <c r="P377" s="15">
        <v>13.04</v>
      </c>
      <c r="Q377" s="15">
        <v>46.64</v>
      </c>
      <c r="R377" s="15">
        <v>48.66</v>
      </c>
      <c r="S377" s="66"/>
      <c r="X377" s="66">
        <v>59</v>
      </c>
      <c r="Y377" s="16">
        <v>59</v>
      </c>
      <c r="AA377" s="15">
        <v>94.5</v>
      </c>
      <c r="AD377" s="15">
        <v>20.67</v>
      </c>
      <c r="AG377" s="15">
        <v>22.4</v>
      </c>
      <c r="BF377" s="15">
        <v>71.03</v>
      </c>
    </row>
    <row r="378" spans="1:58">
      <c r="A378" s="71">
        <v>36211</v>
      </c>
      <c r="B378" s="66"/>
      <c r="C378" s="66">
        <v>59.2</v>
      </c>
      <c r="D378" s="66">
        <v>57.89</v>
      </c>
      <c r="E378" s="66"/>
      <c r="F378" s="66">
        <v>155.88999999999999</v>
      </c>
      <c r="H378" s="15">
        <v>86.12</v>
      </c>
      <c r="I378" s="15">
        <v>81.180000000000007</v>
      </c>
      <c r="J378" s="66">
        <v>29.21</v>
      </c>
      <c r="K378" s="15">
        <v>17.66</v>
      </c>
      <c r="L378" s="15">
        <v>34.99</v>
      </c>
      <c r="M378" s="15">
        <v>25.89</v>
      </c>
      <c r="O378" s="66">
        <v>70.19</v>
      </c>
      <c r="P378" s="15">
        <v>13.25</v>
      </c>
      <c r="Q378" s="15">
        <v>47.51</v>
      </c>
      <c r="R378" s="15">
        <v>49.36</v>
      </c>
      <c r="S378" s="66"/>
      <c r="X378" s="66">
        <v>56.06</v>
      </c>
      <c r="Y378" s="16">
        <v>60.25</v>
      </c>
      <c r="AA378" s="15">
        <v>95</v>
      </c>
      <c r="AD378" s="15">
        <v>21.52</v>
      </c>
      <c r="AG378" s="15">
        <v>24.3</v>
      </c>
      <c r="BF378" s="15">
        <v>70.83</v>
      </c>
    </row>
    <row r="379" spans="1:58">
      <c r="A379" s="71">
        <v>36218</v>
      </c>
      <c r="B379" s="66"/>
      <c r="C379" s="66">
        <v>59.07</v>
      </c>
      <c r="D379" s="66">
        <v>57.43</v>
      </c>
      <c r="E379" s="66"/>
      <c r="F379" s="66">
        <v>155.91999999999999</v>
      </c>
      <c r="H379" s="15">
        <v>87.11</v>
      </c>
      <c r="I379" s="15">
        <v>82.13</v>
      </c>
      <c r="J379" s="66">
        <v>29.71</v>
      </c>
      <c r="K379" s="15">
        <v>17.32</v>
      </c>
      <c r="L379" s="15">
        <v>35.32</v>
      </c>
      <c r="M379" s="15">
        <v>26.06</v>
      </c>
      <c r="O379" s="66">
        <v>66.930000000000007</v>
      </c>
      <c r="P379" s="15">
        <v>13.2</v>
      </c>
      <c r="Q379" s="15">
        <v>38.9</v>
      </c>
      <c r="R379" s="15">
        <v>55.41</v>
      </c>
      <c r="S379" s="66"/>
      <c r="X379" s="66">
        <v>59</v>
      </c>
      <c r="Y379" s="16">
        <v>59</v>
      </c>
      <c r="AA379" s="15">
        <v>95.64</v>
      </c>
      <c r="AD379" s="15">
        <v>21.33</v>
      </c>
      <c r="AG379" s="15">
        <v>24.12</v>
      </c>
      <c r="BF379" s="15">
        <v>71.73</v>
      </c>
    </row>
    <row r="380" spans="1:58">
      <c r="A380" s="71">
        <v>36225</v>
      </c>
      <c r="B380" s="66"/>
      <c r="C380" s="66">
        <v>58.56</v>
      </c>
      <c r="D380" s="66">
        <v>57.32</v>
      </c>
      <c r="E380" s="66"/>
      <c r="F380" s="66">
        <v>155.85</v>
      </c>
      <c r="H380" s="15">
        <v>87.55</v>
      </c>
      <c r="I380" s="15">
        <v>81.41</v>
      </c>
      <c r="J380" s="66">
        <v>28.75</v>
      </c>
      <c r="K380" s="15">
        <v>16.8</v>
      </c>
      <c r="L380" s="15">
        <v>33.93</v>
      </c>
      <c r="M380" s="15">
        <v>25.56</v>
      </c>
      <c r="O380" s="66">
        <v>66.900000000000006</v>
      </c>
      <c r="P380" s="15">
        <v>13.25</v>
      </c>
      <c r="Q380" s="15">
        <v>37.67</v>
      </c>
      <c r="R380" s="15">
        <v>57.76</v>
      </c>
      <c r="S380" s="66"/>
      <c r="X380" s="66">
        <v>61.4</v>
      </c>
      <c r="Y380" s="16">
        <v>60.3</v>
      </c>
      <c r="AA380" s="15">
        <v>95.5</v>
      </c>
      <c r="AD380" s="15">
        <v>21.75</v>
      </c>
      <c r="AG380" s="15">
        <v>23.89</v>
      </c>
      <c r="BF380" s="15">
        <v>73.63</v>
      </c>
    </row>
    <row r="381" spans="1:58">
      <c r="A381" s="71">
        <v>36232</v>
      </c>
      <c r="B381" s="66"/>
      <c r="C381" s="66">
        <v>57.76</v>
      </c>
      <c r="D381" s="66">
        <v>56.85</v>
      </c>
      <c r="E381" s="66"/>
      <c r="F381" s="66">
        <v>155.58000000000001</v>
      </c>
      <c r="H381" s="15">
        <v>87.86</v>
      </c>
      <c r="I381" s="15">
        <v>82.94</v>
      </c>
      <c r="J381" s="66">
        <v>29.85</v>
      </c>
      <c r="K381" s="15">
        <v>17.18</v>
      </c>
      <c r="L381" s="15">
        <v>32.92</v>
      </c>
      <c r="M381" s="15">
        <v>25.74</v>
      </c>
      <c r="O381" s="66">
        <v>64.13</v>
      </c>
      <c r="P381" s="15">
        <v>13.31</v>
      </c>
      <c r="Q381" s="15">
        <v>31.58</v>
      </c>
      <c r="R381" s="15">
        <v>54.46</v>
      </c>
      <c r="S381" s="66"/>
      <c r="X381" s="66">
        <v>62</v>
      </c>
      <c r="Y381" s="16">
        <v>61</v>
      </c>
      <c r="AD381" s="15">
        <v>20</v>
      </c>
      <c r="AG381" s="15">
        <v>24.6</v>
      </c>
      <c r="BF381" s="15">
        <v>76.28</v>
      </c>
    </row>
    <row r="382" spans="1:58">
      <c r="A382" s="71">
        <v>36239</v>
      </c>
      <c r="B382" s="66"/>
      <c r="C382" s="66">
        <v>57.51</v>
      </c>
      <c r="D382" s="66">
        <v>56.86</v>
      </c>
      <c r="E382" s="66"/>
      <c r="F382" s="66">
        <v>156.18</v>
      </c>
      <c r="H382" s="15">
        <v>88.62</v>
      </c>
      <c r="I382" s="15">
        <v>81.540000000000006</v>
      </c>
      <c r="J382" s="66">
        <v>29.05</v>
      </c>
      <c r="K382" s="15">
        <v>16.22</v>
      </c>
      <c r="L382" s="15">
        <v>32.340000000000003</v>
      </c>
      <c r="M382" s="15">
        <v>25.5</v>
      </c>
      <c r="O382" s="66">
        <v>62.73</v>
      </c>
      <c r="P382" s="15">
        <v>13.02</v>
      </c>
      <c r="Q382" s="15">
        <v>37.4</v>
      </c>
      <c r="R382" s="15">
        <v>57.52</v>
      </c>
      <c r="S382" s="66"/>
      <c r="X382" s="66">
        <v>61.8</v>
      </c>
      <c r="Y382" s="16">
        <v>61</v>
      </c>
      <c r="AA382" s="15">
        <v>95</v>
      </c>
      <c r="AD382" s="15">
        <v>20.74</v>
      </c>
      <c r="AG382" s="15">
        <v>24.25</v>
      </c>
      <c r="BF382" s="15">
        <v>80.06</v>
      </c>
    </row>
    <row r="383" spans="1:58">
      <c r="A383" s="71">
        <v>36246</v>
      </c>
      <c r="B383" s="66"/>
      <c r="C383" s="66">
        <v>56.67</v>
      </c>
      <c r="D383" s="66">
        <v>54.52</v>
      </c>
      <c r="E383" s="66"/>
      <c r="F383" s="66">
        <v>157.61000000000001</v>
      </c>
      <c r="H383" s="15">
        <v>84.8</v>
      </c>
      <c r="I383" s="15">
        <v>73.900000000000006</v>
      </c>
      <c r="J383" s="66">
        <v>27.43</v>
      </c>
      <c r="K383" s="15">
        <v>14.76</v>
      </c>
      <c r="L383" s="15">
        <v>30.27</v>
      </c>
      <c r="M383" s="15">
        <v>26.28</v>
      </c>
      <c r="O383" s="66">
        <v>61.24</v>
      </c>
      <c r="P383" s="15">
        <v>12.76</v>
      </c>
      <c r="Q383" s="15">
        <v>35.130000000000003</v>
      </c>
      <c r="R383" s="15">
        <v>56.13</v>
      </c>
      <c r="S383" s="66"/>
      <c r="X383" s="66">
        <v>61.75</v>
      </c>
      <c r="Y383" s="16">
        <v>61</v>
      </c>
      <c r="AA383" s="15">
        <v>95.72</v>
      </c>
      <c r="AD383" s="15">
        <v>18.920000000000002</v>
      </c>
      <c r="AG383" s="15">
        <v>24</v>
      </c>
      <c r="BF383" s="15">
        <v>82.74</v>
      </c>
    </row>
    <row r="384" spans="1:58">
      <c r="A384" s="71">
        <v>36253</v>
      </c>
      <c r="B384" s="66"/>
      <c r="C384" s="66">
        <v>56.5</v>
      </c>
      <c r="D384" s="66">
        <v>53.62</v>
      </c>
      <c r="E384" s="66"/>
      <c r="F384" s="66">
        <v>156.82</v>
      </c>
      <c r="H384" s="15">
        <v>79.38</v>
      </c>
      <c r="I384" s="15">
        <v>67.959999999999994</v>
      </c>
      <c r="J384" s="66">
        <v>25.43</v>
      </c>
      <c r="K384" s="15">
        <v>13.99</v>
      </c>
      <c r="L384" s="15">
        <v>27.18</v>
      </c>
      <c r="M384" s="15">
        <v>24.12</v>
      </c>
      <c r="O384" s="66">
        <v>57.59</v>
      </c>
      <c r="P384" s="15">
        <v>11.64</v>
      </c>
      <c r="Q384" s="15">
        <v>34.69</v>
      </c>
      <c r="R384" s="15">
        <v>57.94</v>
      </c>
      <c r="S384" s="66"/>
      <c r="X384" s="66">
        <v>61</v>
      </c>
      <c r="Y384" s="16">
        <v>61.4</v>
      </c>
      <c r="AA384" s="15">
        <v>95.33</v>
      </c>
      <c r="AD384" s="15">
        <v>18</v>
      </c>
      <c r="AG384" s="15">
        <v>24.8</v>
      </c>
      <c r="BF384" s="15">
        <v>80.47</v>
      </c>
    </row>
    <row r="385" spans="1:58">
      <c r="A385" s="71">
        <v>36260</v>
      </c>
      <c r="B385" s="66"/>
      <c r="C385" s="66">
        <v>56.28</v>
      </c>
      <c r="D385" s="66">
        <v>54.61</v>
      </c>
      <c r="E385" s="66"/>
      <c r="F385" s="66">
        <v>156.79</v>
      </c>
      <c r="H385" s="15">
        <v>78.45</v>
      </c>
      <c r="I385" s="15">
        <v>74.03</v>
      </c>
      <c r="J385" s="66">
        <v>25.71</v>
      </c>
      <c r="K385" s="15">
        <v>14.28</v>
      </c>
      <c r="L385" s="15">
        <v>25.44</v>
      </c>
      <c r="M385" s="15">
        <v>23.6</v>
      </c>
      <c r="O385" s="66">
        <v>57.17</v>
      </c>
      <c r="P385" s="15">
        <v>12.23</v>
      </c>
      <c r="Q385" s="15">
        <v>34.409999999999997</v>
      </c>
      <c r="R385" s="15">
        <v>56.62</v>
      </c>
      <c r="S385" s="66"/>
      <c r="X385" s="66">
        <v>61.9</v>
      </c>
      <c r="Y385" s="16">
        <v>62.2</v>
      </c>
      <c r="AD385" s="15">
        <v>18.190000000000001</v>
      </c>
      <c r="AG385" s="15">
        <v>24.81</v>
      </c>
      <c r="BF385" s="15">
        <v>69.040000000000006</v>
      </c>
    </row>
    <row r="386" spans="1:58">
      <c r="A386" s="71">
        <v>36267</v>
      </c>
      <c r="B386" s="66"/>
      <c r="C386" s="66">
        <v>56.15</v>
      </c>
      <c r="D386" s="66">
        <v>55.53</v>
      </c>
      <c r="E386" s="66"/>
      <c r="F386" s="66">
        <v>164.12</v>
      </c>
      <c r="H386" s="15">
        <v>84.45</v>
      </c>
      <c r="I386" s="15">
        <v>79.81</v>
      </c>
      <c r="J386" s="66">
        <v>26.08</v>
      </c>
      <c r="K386" s="15">
        <v>16.29</v>
      </c>
      <c r="L386" s="15">
        <v>26.93</v>
      </c>
      <c r="M386" s="15">
        <v>24.54</v>
      </c>
      <c r="O386" s="66">
        <v>56.27</v>
      </c>
      <c r="P386" s="15">
        <v>12.16</v>
      </c>
      <c r="Q386" s="15">
        <v>33.299999999999997</v>
      </c>
      <c r="R386" s="15">
        <v>57.24</v>
      </c>
      <c r="S386" s="66"/>
      <c r="X386" s="66">
        <v>62.9</v>
      </c>
      <c r="Y386" s="16">
        <v>63.6</v>
      </c>
      <c r="AA386" s="15">
        <v>95.9</v>
      </c>
      <c r="AD386" s="15">
        <v>18.43</v>
      </c>
      <c r="AG386" s="15">
        <v>24.45</v>
      </c>
      <c r="BF386" s="15">
        <v>64.05</v>
      </c>
    </row>
    <row r="387" spans="1:58">
      <c r="A387" s="71">
        <v>36274</v>
      </c>
      <c r="B387" s="66"/>
      <c r="C387" s="66">
        <v>56.72</v>
      </c>
      <c r="D387" s="66">
        <v>56.49</v>
      </c>
      <c r="E387" s="66"/>
      <c r="F387" s="66">
        <v>173.52</v>
      </c>
      <c r="H387" s="15">
        <v>87.6</v>
      </c>
      <c r="I387" s="15">
        <v>83.09</v>
      </c>
      <c r="J387" s="66">
        <v>25.9</v>
      </c>
      <c r="K387" s="15">
        <v>16.239999999999998</v>
      </c>
      <c r="L387" s="15">
        <v>26.96</v>
      </c>
      <c r="M387" s="15">
        <v>23.27</v>
      </c>
      <c r="O387" s="66">
        <v>56.34</v>
      </c>
      <c r="P387" s="15">
        <v>12.07</v>
      </c>
      <c r="Q387" s="15">
        <v>31.31</v>
      </c>
      <c r="R387" s="15">
        <v>57.28</v>
      </c>
      <c r="S387" s="66"/>
      <c r="X387" s="66">
        <v>64</v>
      </c>
      <c r="Y387" s="16">
        <v>65</v>
      </c>
      <c r="AA387" s="15">
        <v>94.18</v>
      </c>
      <c r="AD387" s="15">
        <v>19</v>
      </c>
      <c r="AG387" s="15">
        <v>23.63</v>
      </c>
      <c r="BF387" s="15">
        <v>62.51</v>
      </c>
    </row>
    <row r="388" spans="1:58">
      <c r="A388" s="71">
        <v>36281</v>
      </c>
      <c r="B388" s="66"/>
      <c r="C388" s="66">
        <v>57.42</v>
      </c>
      <c r="D388" s="66">
        <v>58.43</v>
      </c>
      <c r="E388" s="66"/>
      <c r="F388" s="66">
        <v>172.88</v>
      </c>
      <c r="H388" s="15">
        <v>90.01</v>
      </c>
      <c r="I388" s="15">
        <v>84.94</v>
      </c>
      <c r="J388" s="66">
        <v>26.27</v>
      </c>
      <c r="K388" s="15">
        <v>16.260000000000002</v>
      </c>
      <c r="L388" s="15">
        <v>26.04</v>
      </c>
      <c r="M388" s="15">
        <v>25.09</v>
      </c>
      <c r="O388" s="66">
        <v>55.26</v>
      </c>
      <c r="P388" s="15">
        <v>12.06</v>
      </c>
      <c r="Q388" s="15">
        <v>29.35</v>
      </c>
      <c r="R388" s="15">
        <v>55.5</v>
      </c>
      <c r="S388" s="66"/>
      <c r="X388" s="66">
        <v>64</v>
      </c>
      <c r="Y388" s="16">
        <v>65</v>
      </c>
      <c r="AA388" s="15">
        <v>95</v>
      </c>
      <c r="AD388" s="15">
        <v>14.5</v>
      </c>
      <c r="AG388" s="15">
        <v>23</v>
      </c>
      <c r="BF388" s="15">
        <v>57.87</v>
      </c>
    </row>
    <row r="389" spans="1:58">
      <c r="A389" s="71">
        <v>36288</v>
      </c>
      <c r="B389" s="66"/>
      <c r="C389" s="66">
        <v>58.25</v>
      </c>
      <c r="D389" s="66">
        <v>60.83</v>
      </c>
      <c r="E389" s="66"/>
      <c r="F389" s="66">
        <v>177.41</v>
      </c>
      <c r="H389" s="15">
        <v>95.83</v>
      </c>
      <c r="I389" s="15">
        <v>91.97</v>
      </c>
      <c r="J389" s="66">
        <v>26.21</v>
      </c>
      <c r="K389" s="15">
        <v>18.079999999999998</v>
      </c>
      <c r="L389" s="15">
        <v>27.2</v>
      </c>
      <c r="M389" s="15">
        <v>23.2</v>
      </c>
      <c r="O389" s="66">
        <v>53.61</v>
      </c>
      <c r="P389" s="15">
        <v>12.01</v>
      </c>
      <c r="Q389" s="15">
        <v>26.81</v>
      </c>
      <c r="R389" s="15">
        <v>49.68</v>
      </c>
      <c r="S389" s="66"/>
      <c r="X389" s="66">
        <v>65.400000000000006</v>
      </c>
      <c r="Y389" s="16">
        <v>65.7</v>
      </c>
      <c r="AA389" s="15">
        <v>95</v>
      </c>
      <c r="AD389" s="15">
        <v>15.88</v>
      </c>
      <c r="AG389" s="15">
        <v>22.85</v>
      </c>
      <c r="BF389" s="15">
        <v>57.03</v>
      </c>
    </row>
    <row r="390" spans="1:58">
      <c r="A390" s="71">
        <v>36295</v>
      </c>
      <c r="B390" s="66"/>
      <c r="C390" s="66">
        <v>58.71</v>
      </c>
      <c r="D390" s="66">
        <v>61.02</v>
      </c>
      <c r="E390" s="66"/>
      <c r="F390" s="66">
        <v>175.48</v>
      </c>
      <c r="H390" s="15">
        <v>96.92</v>
      </c>
      <c r="I390" s="15">
        <v>90.16</v>
      </c>
      <c r="J390" s="66">
        <v>28.06</v>
      </c>
      <c r="K390" s="15">
        <v>18.239999999999998</v>
      </c>
      <c r="L390" s="15">
        <v>27.34</v>
      </c>
      <c r="M390" s="15">
        <v>25.37</v>
      </c>
      <c r="O390" s="66">
        <v>56.44</v>
      </c>
      <c r="P390" s="15">
        <v>12.08</v>
      </c>
      <c r="Q390" s="15">
        <v>25.61</v>
      </c>
      <c r="R390" s="15">
        <v>45.62</v>
      </c>
      <c r="S390" s="66"/>
      <c r="X390" s="66">
        <v>65.5</v>
      </c>
      <c r="Y390" s="16">
        <v>66.05</v>
      </c>
      <c r="AA390" s="15">
        <v>97</v>
      </c>
      <c r="AD390" s="15">
        <v>15.66</v>
      </c>
      <c r="AG390" s="15">
        <v>22.59</v>
      </c>
      <c r="BF390" s="15">
        <v>56.03</v>
      </c>
    </row>
    <row r="391" spans="1:58">
      <c r="A391" s="71">
        <v>36302</v>
      </c>
      <c r="B391" s="66"/>
      <c r="C391" s="66">
        <v>58.86</v>
      </c>
      <c r="D391" s="66">
        <v>59.81</v>
      </c>
      <c r="E391" s="66"/>
      <c r="F391" s="66">
        <v>170.5</v>
      </c>
      <c r="H391" s="15">
        <v>92.18</v>
      </c>
      <c r="I391" s="15">
        <v>81.209999999999994</v>
      </c>
      <c r="J391" s="66">
        <v>26.65</v>
      </c>
      <c r="K391" s="15">
        <v>19.059999999999999</v>
      </c>
      <c r="L391" s="15">
        <v>27.8</v>
      </c>
      <c r="M391" s="15">
        <v>26.43</v>
      </c>
      <c r="O391" s="66">
        <v>56.16</v>
      </c>
      <c r="P391" s="15">
        <v>12.1</v>
      </c>
      <c r="Q391" s="15">
        <v>24.86</v>
      </c>
      <c r="R391" s="15">
        <v>39.82</v>
      </c>
      <c r="S391" s="66"/>
      <c r="X391" s="66">
        <v>65.400000000000006</v>
      </c>
      <c r="Y391" s="16">
        <v>67.099999999999994</v>
      </c>
      <c r="AA391" s="15">
        <v>97</v>
      </c>
      <c r="AD391" s="15">
        <v>15.97</v>
      </c>
      <c r="AG391" s="15">
        <v>22.38</v>
      </c>
      <c r="BF391" s="15">
        <v>60.96</v>
      </c>
    </row>
    <row r="392" spans="1:58">
      <c r="A392" s="71">
        <v>36309</v>
      </c>
      <c r="B392" s="66"/>
      <c r="C392" s="66">
        <v>60.75</v>
      </c>
      <c r="D392" s="66">
        <v>60.29</v>
      </c>
      <c r="E392" s="66"/>
      <c r="F392" s="66">
        <v>170.04</v>
      </c>
      <c r="H392" s="15">
        <v>88.32</v>
      </c>
      <c r="I392" s="15">
        <v>83.31</v>
      </c>
      <c r="J392" s="66">
        <v>27.92</v>
      </c>
      <c r="K392" s="15">
        <v>19.149999999999999</v>
      </c>
      <c r="L392" s="15">
        <v>29.3</v>
      </c>
      <c r="M392" s="15">
        <v>24.9</v>
      </c>
      <c r="O392" s="66">
        <v>54.62</v>
      </c>
      <c r="P392" s="15">
        <v>11.97</v>
      </c>
      <c r="Q392" s="15">
        <v>24.37</v>
      </c>
      <c r="R392" s="15">
        <v>39.229999999999997</v>
      </c>
      <c r="S392" s="66"/>
      <c r="X392" s="66">
        <v>65.900000000000006</v>
      </c>
      <c r="Y392" s="16">
        <v>68.400000000000006</v>
      </c>
      <c r="AA392" s="15">
        <v>98</v>
      </c>
      <c r="AD392" s="15">
        <v>16.36</v>
      </c>
      <c r="AG392" s="15">
        <v>22.49</v>
      </c>
      <c r="BF392" s="15">
        <v>69.540000000000006</v>
      </c>
    </row>
    <row r="393" spans="1:58">
      <c r="A393" s="71">
        <v>36316</v>
      </c>
      <c r="B393" s="66"/>
      <c r="C393" s="66">
        <v>59.83</v>
      </c>
      <c r="D393" s="66">
        <v>60.74</v>
      </c>
      <c r="E393" s="66"/>
      <c r="F393" s="66">
        <v>168.47</v>
      </c>
      <c r="H393" s="15">
        <v>89.95</v>
      </c>
      <c r="I393" s="15">
        <v>85.51</v>
      </c>
      <c r="J393" s="66">
        <v>30.21</v>
      </c>
      <c r="K393" s="15">
        <v>19.54</v>
      </c>
      <c r="L393" s="15">
        <v>30.36</v>
      </c>
      <c r="M393" s="15">
        <v>26.47</v>
      </c>
      <c r="O393" s="66">
        <v>55.08</v>
      </c>
      <c r="P393" s="15">
        <v>12.1</v>
      </c>
      <c r="Q393" s="15">
        <v>24.53</v>
      </c>
      <c r="R393" s="15">
        <v>38.53</v>
      </c>
      <c r="S393" s="66"/>
      <c r="X393" s="66">
        <v>69</v>
      </c>
      <c r="Y393" s="16">
        <v>69</v>
      </c>
      <c r="AA393" s="15">
        <v>97.83</v>
      </c>
      <c r="AD393" s="15">
        <v>15.41</v>
      </c>
      <c r="AG393" s="15">
        <v>22.2</v>
      </c>
      <c r="BF393" s="15">
        <v>68.319999999999993</v>
      </c>
    </row>
    <row r="394" spans="1:58">
      <c r="A394" s="71">
        <v>36323</v>
      </c>
      <c r="B394" s="66"/>
      <c r="C394" s="66">
        <v>60.01</v>
      </c>
      <c r="D394" s="66">
        <v>59.91</v>
      </c>
      <c r="E394" s="66"/>
      <c r="F394" s="66">
        <v>169.25</v>
      </c>
      <c r="H394" s="15">
        <v>91.6</v>
      </c>
      <c r="I394" s="15">
        <v>87.35</v>
      </c>
      <c r="J394" s="66">
        <v>31.12</v>
      </c>
      <c r="K394" s="15">
        <v>19.73</v>
      </c>
      <c r="L394" s="15">
        <v>32.090000000000003</v>
      </c>
      <c r="M394" s="15">
        <v>26.91</v>
      </c>
      <c r="O394" s="66">
        <v>55.8</v>
      </c>
      <c r="P394" s="15">
        <v>12.13</v>
      </c>
      <c r="Q394" s="15">
        <v>24.18</v>
      </c>
      <c r="R394" s="15">
        <v>39.46</v>
      </c>
      <c r="S394" s="66"/>
      <c r="X394" s="66">
        <v>68</v>
      </c>
      <c r="Y394" s="16">
        <v>69</v>
      </c>
      <c r="AA394" s="15">
        <v>99</v>
      </c>
      <c r="AD394" s="15">
        <v>16.420000000000002</v>
      </c>
      <c r="AG394" s="15">
        <v>23</v>
      </c>
      <c r="BF394" s="15">
        <v>62.55</v>
      </c>
    </row>
    <row r="395" spans="1:58">
      <c r="A395" s="71">
        <v>36330</v>
      </c>
      <c r="B395" s="66"/>
      <c r="C395" s="66">
        <v>60.07</v>
      </c>
      <c r="D395" s="66">
        <v>60.61</v>
      </c>
      <c r="E395" s="66"/>
      <c r="F395" s="66">
        <v>168.04</v>
      </c>
      <c r="H395" s="15">
        <v>92.67</v>
      </c>
      <c r="I395" s="15">
        <v>87.7</v>
      </c>
      <c r="J395" s="66">
        <v>32.78</v>
      </c>
      <c r="K395" s="15">
        <v>22.44</v>
      </c>
      <c r="L395" s="15">
        <v>33.6</v>
      </c>
      <c r="M395" s="15">
        <v>29.07</v>
      </c>
      <c r="O395" s="66">
        <v>55.1</v>
      </c>
      <c r="P395" s="15">
        <v>12.06</v>
      </c>
      <c r="Q395" s="15">
        <v>24.56</v>
      </c>
      <c r="R395" s="15">
        <v>39.590000000000003</v>
      </c>
      <c r="S395" s="66"/>
      <c r="X395" s="66">
        <v>68.3</v>
      </c>
      <c r="Y395" s="16">
        <v>72</v>
      </c>
      <c r="AA395" s="15">
        <v>97</v>
      </c>
      <c r="AD395" s="15">
        <v>17.38</v>
      </c>
      <c r="AG395" s="15">
        <v>22.02</v>
      </c>
      <c r="BF395" s="15">
        <v>59.63</v>
      </c>
    </row>
    <row r="396" spans="1:58">
      <c r="A396" s="71">
        <v>36337</v>
      </c>
      <c r="B396" s="66"/>
      <c r="C396" s="66">
        <v>60.24</v>
      </c>
      <c r="D396" s="66">
        <v>59.94</v>
      </c>
      <c r="E396" s="66"/>
      <c r="F396" s="66">
        <v>161.38</v>
      </c>
      <c r="H396" s="15">
        <v>88.67</v>
      </c>
      <c r="I396" s="15">
        <v>77.430000000000007</v>
      </c>
      <c r="J396" s="66">
        <v>34.340000000000003</v>
      </c>
      <c r="K396" s="15">
        <v>23.72</v>
      </c>
      <c r="L396" s="15">
        <v>32.799999999999997</v>
      </c>
      <c r="M396" s="15">
        <v>29.47</v>
      </c>
      <c r="O396" s="66">
        <v>53.22</v>
      </c>
      <c r="P396" s="15">
        <v>12.18</v>
      </c>
      <c r="Q396" s="15">
        <v>24.49</v>
      </c>
      <c r="R396" s="15">
        <v>39.51</v>
      </c>
      <c r="S396" s="66"/>
      <c r="X396" s="66">
        <v>70.5</v>
      </c>
      <c r="Y396" s="16">
        <v>70.5</v>
      </c>
      <c r="AD396" s="15">
        <v>16.55</v>
      </c>
      <c r="AG396" s="15">
        <v>21.02</v>
      </c>
      <c r="BF396" s="15">
        <v>53.67</v>
      </c>
    </row>
    <row r="397" spans="1:58">
      <c r="A397" s="71">
        <v>36344</v>
      </c>
      <c r="B397" s="66"/>
      <c r="C397" s="66">
        <v>60.5</v>
      </c>
      <c r="D397" s="66">
        <v>60.87</v>
      </c>
      <c r="E397" s="66"/>
      <c r="F397" s="66">
        <v>159.37</v>
      </c>
      <c r="H397" s="15">
        <v>77.78</v>
      </c>
      <c r="I397" s="15">
        <v>69</v>
      </c>
      <c r="J397" s="66">
        <v>35.03</v>
      </c>
      <c r="K397" s="15">
        <v>24.4</v>
      </c>
      <c r="L397" s="15">
        <v>33.799999999999997</v>
      </c>
      <c r="M397" s="15">
        <v>26.78</v>
      </c>
      <c r="O397" s="66">
        <v>50.74</v>
      </c>
      <c r="P397" s="15">
        <v>12.04</v>
      </c>
      <c r="Q397" s="15">
        <v>24.31</v>
      </c>
      <c r="R397" s="15">
        <v>38.869999999999997</v>
      </c>
      <c r="S397" s="66"/>
      <c r="X397" s="66">
        <v>70.599999999999994</v>
      </c>
      <c r="Y397" s="16">
        <v>70.75</v>
      </c>
      <c r="AA397" s="15">
        <v>97.43</v>
      </c>
      <c r="AD397" s="15">
        <v>18.12</v>
      </c>
      <c r="AG397" s="15">
        <v>21</v>
      </c>
      <c r="BF397" s="15">
        <v>48.78</v>
      </c>
    </row>
    <row r="398" spans="1:58">
      <c r="A398" s="71">
        <v>36351</v>
      </c>
      <c r="B398" s="72"/>
      <c r="C398" s="72">
        <v>61.5</v>
      </c>
      <c r="D398" s="72">
        <v>60.39</v>
      </c>
      <c r="E398" s="72"/>
      <c r="F398" s="72">
        <v>160.44</v>
      </c>
      <c r="H398" s="15">
        <v>77.55</v>
      </c>
      <c r="I398" s="15">
        <v>69.77</v>
      </c>
      <c r="J398" s="72">
        <v>34.33</v>
      </c>
      <c r="K398" s="15">
        <v>24.05</v>
      </c>
      <c r="L398" s="15">
        <v>33.770000000000003</v>
      </c>
      <c r="M398" s="15">
        <v>29.84</v>
      </c>
      <c r="O398" s="72">
        <v>51.81</v>
      </c>
      <c r="P398" s="15">
        <v>12.16</v>
      </c>
      <c r="Q398" s="15">
        <v>25.37</v>
      </c>
      <c r="R398" s="15">
        <v>38.69</v>
      </c>
      <c r="S398" s="66"/>
      <c r="X398" s="66">
        <v>70</v>
      </c>
      <c r="Y398" s="16">
        <v>70</v>
      </c>
      <c r="AD398" s="15">
        <v>18.09</v>
      </c>
      <c r="AG398" s="15">
        <v>18.850000000000001</v>
      </c>
      <c r="BF398" s="15">
        <v>50.33</v>
      </c>
    </row>
    <row r="399" spans="1:58">
      <c r="A399" s="71">
        <v>36358</v>
      </c>
      <c r="B399" s="72"/>
      <c r="C399" s="72">
        <v>59.56</v>
      </c>
      <c r="D399" s="72">
        <v>59.14</v>
      </c>
      <c r="E399" s="72"/>
      <c r="F399" s="72">
        <v>157</v>
      </c>
      <c r="H399" s="15">
        <v>77.28</v>
      </c>
      <c r="I399" s="15">
        <v>71.02</v>
      </c>
      <c r="J399" s="72">
        <v>34.619999999999997</v>
      </c>
      <c r="K399" s="15">
        <v>21.38</v>
      </c>
      <c r="L399" s="15">
        <v>33.74</v>
      </c>
      <c r="M399" s="15">
        <v>28.82</v>
      </c>
      <c r="O399" s="72">
        <v>56.85</v>
      </c>
      <c r="P399" s="15">
        <v>12.13</v>
      </c>
      <c r="Q399" s="15">
        <v>24.69</v>
      </c>
      <c r="R399" s="15">
        <v>38.32</v>
      </c>
      <c r="S399" s="66"/>
      <c r="X399" s="66">
        <v>70</v>
      </c>
      <c r="Y399" s="16">
        <v>70</v>
      </c>
      <c r="AA399" s="15">
        <v>99</v>
      </c>
      <c r="AD399" s="15">
        <v>17.29</v>
      </c>
      <c r="AG399" s="15">
        <v>18.64</v>
      </c>
      <c r="BF399" s="15">
        <v>60.76</v>
      </c>
    </row>
    <row r="400" spans="1:58">
      <c r="A400" s="71">
        <v>36365</v>
      </c>
      <c r="B400" s="72"/>
      <c r="C400" s="66">
        <v>58.87</v>
      </c>
      <c r="D400" s="72">
        <v>57.17</v>
      </c>
      <c r="E400" s="66"/>
      <c r="F400" s="66">
        <v>155.54</v>
      </c>
      <c r="H400" s="15">
        <v>76.58</v>
      </c>
      <c r="I400" s="15">
        <v>67.599999999999994</v>
      </c>
      <c r="J400" s="66">
        <v>33.4</v>
      </c>
      <c r="K400" s="15">
        <v>19.16</v>
      </c>
      <c r="L400" s="15">
        <v>33.08</v>
      </c>
      <c r="M400" s="15">
        <v>27.04</v>
      </c>
      <c r="O400" s="66">
        <v>60.6</v>
      </c>
      <c r="P400" s="15">
        <v>12.18</v>
      </c>
      <c r="Q400" s="15">
        <v>25.79</v>
      </c>
      <c r="R400" s="15">
        <v>39.71</v>
      </c>
      <c r="S400" s="66"/>
      <c r="X400" s="66">
        <v>72.5</v>
      </c>
      <c r="Y400" s="16">
        <v>73</v>
      </c>
      <c r="AD400" s="15">
        <v>18</v>
      </c>
      <c r="AG400" s="15">
        <v>20.03</v>
      </c>
      <c r="BF400" s="15">
        <v>75.42</v>
      </c>
    </row>
    <row r="401" spans="1:58">
      <c r="A401" s="71">
        <v>36372</v>
      </c>
      <c r="B401" s="72"/>
      <c r="C401" s="66">
        <v>58.86</v>
      </c>
      <c r="D401" s="72">
        <v>54.56</v>
      </c>
      <c r="E401" s="66"/>
      <c r="F401" s="66">
        <v>146.69</v>
      </c>
      <c r="H401" s="15">
        <v>69.77</v>
      </c>
      <c r="I401" s="15">
        <v>58.16</v>
      </c>
      <c r="J401" s="66">
        <v>32.229999999999997</v>
      </c>
      <c r="K401" s="15">
        <v>19.260000000000002</v>
      </c>
      <c r="L401" s="15">
        <v>32.58</v>
      </c>
      <c r="M401" s="15">
        <v>28.3</v>
      </c>
      <c r="O401" s="66">
        <v>59.12</v>
      </c>
      <c r="P401" s="15">
        <v>12.02</v>
      </c>
      <c r="Q401" s="15">
        <v>29.79</v>
      </c>
      <c r="R401" s="15">
        <v>39.56</v>
      </c>
      <c r="S401" s="66"/>
      <c r="X401" s="66">
        <v>72.599999999999994</v>
      </c>
      <c r="Y401" s="16">
        <v>73</v>
      </c>
      <c r="AA401" s="15">
        <v>99</v>
      </c>
      <c r="AD401" s="15">
        <v>17.329999999999998</v>
      </c>
      <c r="AG401" s="15">
        <v>20.47</v>
      </c>
      <c r="BF401" s="15">
        <v>86.02</v>
      </c>
    </row>
    <row r="402" spans="1:58">
      <c r="A402" s="71">
        <v>36379</v>
      </c>
      <c r="B402" s="72"/>
      <c r="C402" s="66">
        <v>58.69</v>
      </c>
      <c r="D402" s="72">
        <v>55.82</v>
      </c>
      <c r="E402" s="66"/>
      <c r="F402" s="66">
        <v>148.75</v>
      </c>
      <c r="H402" s="15">
        <v>66.48</v>
      </c>
      <c r="I402" s="15">
        <v>61.98</v>
      </c>
      <c r="J402" s="66">
        <v>31.05</v>
      </c>
      <c r="K402" s="15">
        <v>18.489999999999998</v>
      </c>
      <c r="L402" s="15">
        <v>31.72</v>
      </c>
      <c r="M402" s="15">
        <v>27.99</v>
      </c>
      <c r="O402" s="66">
        <v>53.73</v>
      </c>
      <c r="P402" s="15">
        <v>12.09</v>
      </c>
      <c r="Q402" s="15">
        <v>30.29</v>
      </c>
      <c r="R402" s="15">
        <v>39.270000000000003</v>
      </c>
      <c r="S402" s="66"/>
      <c r="X402" s="66">
        <v>73.2</v>
      </c>
      <c r="Y402" s="16">
        <v>73.5</v>
      </c>
      <c r="AA402" s="15">
        <v>96.95</v>
      </c>
      <c r="AD402" s="15">
        <v>16.41</v>
      </c>
      <c r="AG402" s="15">
        <v>19.079999999999998</v>
      </c>
      <c r="BF402" s="15">
        <v>83.63</v>
      </c>
    </row>
    <row r="403" spans="1:58">
      <c r="A403" s="71">
        <v>36386</v>
      </c>
      <c r="B403" s="72"/>
      <c r="C403" s="66">
        <v>58.98</v>
      </c>
      <c r="D403" s="72">
        <v>59.32</v>
      </c>
      <c r="E403" s="66"/>
      <c r="F403" s="66">
        <v>163.21</v>
      </c>
      <c r="H403" s="15">
        <v>77.55</v>
      </c>
      <c r="I403" s="15">
        <v>72.69</v>
      </c>
      <c r="J403" s="66">
        <v>30.77</v>
      </c>
      <c r="K403" s="15">
        <v>18.95</v>
      </c>
      <c r="L403" s="15">
        <v>32.36</v>
      </c>
      <c r="M403" s="15">
        <v>25.69</v>
      </c>
      <c r="O403" s="66">
        <v>52.1</v>
      </c>
      <c r="P403" s="15">
        <v>12.12</v>
      </c>
      <c r="Q403" s="15">
        <v>35.89</v>
      </c>
      <c r="R403" s="15">
        <v>41.39</v>
      </c>
      <c r="S403" s="66"/>
      <c r="X403" s="66">
        <v>73</v>
      </c>
      <c r="Y403" s="16">
        <v>72.599999999999994</v>
      </c>
      <c r="AA403" s="15">
        <v>99.79</v>
      </c>
      <c r="AD403" s="15">
        <v>16.54</v>
      </c>
      <c r="AG403" s="15">
        <v>19.600000000000001</v>
      </c>
      <c r="BF403" s="15">
        <v>72.540000000000006</v>
      </c>
    </row>
    <row r="404" spans="1:58">
      <c r="A404" s="71">
        <v>36393</v>
      </c>
      <c r="B404" s="66"/>
      <c r="C404" s="66">
        <v>59.65</v>
      </c>
      <c r="D404" s="66">
        <v>59.9</v>
      </c>
      <c r="E404" s="66"/>
      <c r="F404" s="66">
        <v>184.01</v>
      </c>
      <c r="H404" s="15">
        <v>89.53</v>
      </c>
      <c r="I404" s="15">
        <v>85.72</v>
      </c>
      <c r="J404" s="66">
        <v>33.270000000000003</v>
      </c>
      <c r="K404" s="15">
        <v>21.44</v>
      </c>
      <c r="L404" s="15">
        <v>34.86</v>
      </c>
      <c r="M404" s="15">
        <v>29.79</v>
      </c>
      <c r="O404" s="66">
        <v>55.71</v>
      </c>
      <c r="P404" s="15">
        <v>12.16</v>
      </c>
      <c r="Q404" s="15">
        <v>44.03</v>
      </c>
      <c r="R404" s="15">
        <v>43.67</v>
      </c>
      <c r="S404" s="66"/>
      <c r="X404" s="66">
        <v>73.2</v>
      </c>
      <c r="Y404" s="16">
        <v>72</v>
      </c>
      <c r="AA404" s="15">
        <v>99.78</v>
      </c>
      <c r="AD404" s="15">
        <v>17.27</v>
      </c>
      <c r="AG404" s="15">
        <v>21.36</v>
      </c>
      <c r="BF404" s="15">
        <v>66.58</v>
      </c>
    </row>
    <row r="405" spans="1:58">
      <c r="A405" s="71">
        <v>36400</v>
      </c>
      <c r="B405" s="66"/>
      <c r="C405" s="66">
        <v>60.15</v>
      </c>
      <c r="D405" s="66">
        <v>59.84</v>
      </c>
      <c r="E405" s="66"/>
      <c r="F405" s="66">
        <v>197.77</v>
      </c>
      <c r="H405" s="15">
        <v>98.71</v>
      </c>
      <c r="I405" s="15">
        <v>95.94</v>
      </c>
      <c r="J405" s="66">
        <v>33.909999999999997</v>
      </c>
      <c r="K405" s="15">
        <v>21.6</v>
      </c>
      <c r="L405" s="15">
        <v>34.85</v>
      </c>
      <c r="M405" s="15">
        <v>29.5</v>
      </c>
      <c r="O405" s="66">
        <v>56.62</v>
      </c>
      <c r="P405" s="15">
        <v>12.02</v>
      </c>
      <c r="Q405" s="15">
        <v>53.41</v>
      </c>
      <c r="R405" s="15">
        <v>44.01</v>
      </c>
      <c r="S405" s="66"/>
      <c r="X405" s="66">
        <v>74.5</v>
      </c>
      <c r="Y405" s="16">
        <v>72.63</v>
      </c>
      <c r="AA405" s="15">
        <v>102.08</v>
      </c>
      <c r="AD405" s="15">
        <v>17.23</v>
      </c>
      <c r="AG405" s="15">
        <v>17.64</v>
      </c>
      <c r="BF405" s="15">
        <v>66.44</v>
      </c>
    </row>
    <row r="406" spans="1:58">
      <c r="A406" s="71">
        <v>36407</v>
      </c>
      <c r="B406" s="66"/>
      <c r="C406" s="66">
        <v>60.23</v>
      </c>
      <c r="D406" s="66">
        <v>58.4</v>
      </c>
      <c r="E406" s="66"/>
      <c r="F406" s="66">
        <v>200.5</v>
      </c>
      <c r="H406" s="15">
        <v>99.55</v>
      </c>
      <c r="I406" s="15">
        <v>95.09</v>
      </c>
      <c r="J406" s="66">
        <v>33.9</v>
      </c>
      <c r="K406" s="15">
        <v>20.96</v>
      </c>
      <c r="L406" s="15">
        <v>33.619999999999997</v>
      </c>
      <c r="M406" s="15">
        <v>30.26</v>
      </c>
      <c r="O406" s="66">
        <v>56.41</v>
      </c>
      <c r="P406" s="15">
        <v>12.07</v>
      </c>
      <c r="Q406" s="15">
        <v>57.83</v>
      </c>
      <c r="R406" s="15">
        <v>42.9</v>
      </c>
      <c r="S406" s="66"/>
      <c r="X406" s="66">
        <v>74.19</v>
      </c>
      <c r="Y406" s="16">
        <v>72.5</v>
      </c>
      <c r="AA406" s="15">
        <v>99</v>
      </c>
      <c r="AD406" s="15">
        <v>18.21</v>
      </c>
      <c r="AG406" s="15">
        <v>17.43</v>
      </c>
      <c r="BF406" s="15">
        <v>66.44</v>
      </c>
    </row>
    <row r="407" spans="1:58">
      <c r="A407" s="71">
        <v>36414</v>
      </c>
      <c r="B407" s="66"/>
      <c r="C407" s="66">
        <v>59.86</v>
      </c>
      <c r="D407" s="66">
        <v>57.83</v>
      </c>
      <c r="E407" s="66"/>
      <c r="F407" s="66">
        <v>191.32</v>
      </c>
      <c r="H407" s="15">
        <v>96.39</v>
      </c>
      <c r="I407" s="15">
        <v>80.7</v>
      </c>
      <c r="J407" s="66">
        <v>34.49</v>
      </c>
      <c r="K407" s="15">
        <v>22.16</v>
      </c>
      <c r="L407" s="15">
        <v>34.619999999999997</v>
      </c>
      <c r="M407" s="15">
        <v>30.49</v>
      </c>
      <c r="O407" s="66">
        <v>56.43</v>
      </c>
      <c r="P407" s="15">
        <v>12.14</v>
      </c>
      <c r="Q407" s="15">
        <v>61.9</v>
      </c>
      <c r="R407" s="15">
        <v>45.95</v>
      </c>
      <c r="S407" s="66"/>
      <c r="X407" s="66">
        <v>74.5</v>
      </c>
      <c r="Y407" s="16">
        <v>73</v>
      </c>
      <c r="AD407" s="15">
        <v>17.079999999999998</v>
      </c>
      <c r="AG407" s="15">
        <v>19.87</v>
      </c>
      <c r="BF407" s="15">
        <v>66.349999999999994</v>
      </c>
    </row>
    <row r="408" spans="1:58">
      <c r="A408" s="71">
        <v>36421</v>
      </c>
      <c r="B408" s="66"/>
      <c r="C408" s="66">
        <v>58.61</v>
      </c>
      <c r="D408" s="66">
        <v>55.77</v>
      </c>
      <c r="E408" s="66"/>
      <c r="F408" s="66">
        <v>167.42</v>
      </c>
      <c r="H408" s="15">
        <v>86.31</v>
      </c>
      <c r="I408" s="15">
        <v>74.47</v>
      </c>
      <c r="J408" s="66">
        <v>35.36</v>
      </c>
      <c r="K408" s="15">
        <v>22.57</v>
      </c>
      <c r="L408" s="15">
        <v>35.11</v>
      </c>
      <c r="M408" s="15">
        <v>28.19</v>
      </c>
      <c r="O408" s="66">
        <v>61.43</v>
      </c>
      <c r="P408" s="15">
        <v>12.16</v>
      </c>
      <c r="Q408" s="15">
        <v>64.459999999999994</v>
      </c>
      <c r="R408" s="15">
        <v>49.33</v>
      </c>
      <c r="S408" s="66"/>
      <c r="X408" s="66">
        <v>75.42</v>
      </c>
      <c r="Y408" s="16">
        <v>74</v>
      </c>
      <c r="AA408" s="15">
        <v>104</v>
      </c>
      <c r="AD408" s="15">
        <v>17.47</v>
      </c>
      <c r="AG408" s="15">
        <v>18.95</v>
      </c>
      <c r="BF408" s="15">
        <v>64.11</v>
      </c>
    </row>
    <row r="409" spans="1:58">
      <c r="A409" s="71">
        <v>36428</v>
      </c>
      <c r="B409" s="66"/>
      <c r="C409" s="66">
        <v>58.16</v>
      </c>
      <c r="D409" s="66">
        <v>54.46</v>
      </c>
      <c r="E409" s="66"/>
      <c r="F409" s="66">
        <v>156.88</v>
      </c>
      <c r="H409" s="15">
        <v>80.63</v>
      </c>
      <c r="I409" s="15">
        <v>68.760000000000005</v>
      </c>
      <c r="J409" s="66">
        <v>33.4</v>
      </c>
      <c r="K409" s="15">
        <v>20.25</v>
      </c>
      <c r="L409" s="15">
        <v>34.950000000000003</v>
      </c>
      <c r="M409" s="15">
        <v>30.87</v>
      </c>
      <c r="O409" s="66">
        <v>64.239999999999995</v>
      </c>
      <c r="P409" s="15">
        <v>12.12</v>
      </c>
      <c r="Q409" s="15">
        <v>64.59</v>
      </c>
      <c r="R409" s="15">
        <v>49.12</v>
      </c>
      <c r="S409" s="66"/>
      <c r="X409" s="66">
        <v>77.5</v>
      </c>
      <c r="Y409" s="16">
        <v>72.8</v>
      </c>
      <c r="AA409" s="15">
        <v>102</v>
      </c>
      <c r="AD409" s="15">
        <v>17.920000000000002</v>
      </c>
      <c r="AG409" s="15">
        <v>19.579999999999998</v>
      </c>
      <c r="BF409" s="15">
        <v>63.31</v>
      </c>
    </row>
    <row r="410" spans="1:58">
      <c r="A410" s="71">
        <v>36435</v>
      </c>
      <c r="B410" s="66"/>
      <c r="C410" s="66">
        <v>57.45</v>
      </c>
      <c r="D410" s="66">
        <v>53.01</v>
      </c>
      <c r="E410" s="66"/>
      <c r="F410" s="66">
        <v>141.53</v>
      </c>
      <c r="H410" s="15">
        <v>66.02</v>
      </c>
      <c r="I410" s="15">
        <v>54.78</v>
      </c>
      <c r="J410" s="66">
        <v>30.74</v>
      </c>
      <c r="K410" s="15">
        <v>17.47</v>
      </c>
      <c r="L410" s="15">
        <v>33.69</v>
      </c>
      <c r="M410" s="15">
        <v>25.91</v>
      </c>
      <c r="O410" s="66">
        <v>64.650000000000006</v>
      </c>
      <c r="P410" s="15">
        <v>12.02</v>
      </c>
      <c r="Q410" s="15">
        <v>62.39</v>
      </c>
      <c r="R410" s="15">
        <v>49.59</v>
      </c>
      <c r="S410" s="66"/>
      <c r="X410" s="66">
        <v>78</v>
      </c>
      <c r="Y410" s="16">
        <v>72</v>
      </c>
      <c r="AA410" s="15">
        <v>104.5</v>
      </c>
      <c r="AD410" s="15">
        <v>18.28</v>
      </c>
      <c r="AG410" s="15">
        <v>19.7</v>
      </c>
      <c r="BF410" s="15">
        <v>58.81</v>
      </c>
    </row>
    <row r="411" spans="1:58">
      <c r="A411" s="71">
        <v>36442</v>
      </c>
      <c r="B411" s="66"/>
      <c r="C411" s="66">
        <v>57.31</v>
      </c>
      <c r="D411" s="66">
        <v>53.78</v>
      </c>
      <c r="E411" s="66"/>
      <c r="F411" s="66">
        <v>138.55000000000001</v>
      </c>
      <c r="H411" s="15">
        <v>65.69</v>
      </c>
      <c r="I411" s="15">
        <v>58.68</v>
      </c>
      <c r="J411" s="66">
        <v>30.82</v>
      </c>
      <c r="K411" s="15">
        <v>17.03</v>
      </c>
      <c r="L411" s="15">
        <v>32.630000000000003</v>
      </c>
      <c r="M411" s="15">
        <v>28.06</v>
      </c>
      <c r="O411" s="66">
        <v>63.82</v>
      </c>
      <c r="P411" s="15">
        <v>12.21</v>
      </c>
      <c r="Q411" s="15">
        <v>59.56</v>
      </c>
      <c r="R411" s="15">
        <v>49.56</v>
      </c>
      <c r="S411" s="66"/>
      <c r="X411" s="66">
        <v>78.900000000000006</v>
      </c>
      <c r="Y411" s="16">
        <v>75.5</v>
      </c>
      <c r="AA411" s="15">
        <v>107.33</v>
      </c>
      <c r="AD411" s="15">
        <v>18.96</v>
      </c>
      <c r="AG411" s="15">
        <v>22.71</v>
      </c>
      <c r="BF411" s="15">
        <v>54.55</v>
      </c>
    </row>
    <row r="412" spans="1:58">
      <c r="A412" s="71">
        <v>36449</v>
      </c>
      <c r="B412" s="66"/>
      <c r="C412" s="66">
        <v>57.66</v>
      </c>
      <c r="D412" s="66">
        <v>55.36</v>
      </c>
      <c r="E412" s="66"/>
      <c r="F412" s="66">
        <v>140.76</v>
      </c>
      <c r="H412" s="15">
        <v>68.86</v>
      </c>
      <c r="I412" s="15">
        <v>64.010000000000005</v>
      </c>
      <c r="J412" s="66">
        <v>29.17</v>
      </c>
      <c r="K412" s="15">
        <v>17.559999999999999</v>
      </c>
      <c r="L412" s="15">
        <v>31.96</v>
      </c>
      <c r="M412" s="15">
        <v>28.65</v>
      </c>
      <c r="O412" s="66">
        <v>65.53</v>
      </c>
      <c r="P412" s="15">
        <v>11.99</v>
      </c>
      <c r="Q412" s="15">
        <v>59.99</v>
      </c>
      <c r="R412" s="15">
        <v>49.48</v>
      </c>
      <c r="S412" s="66"/>
      <c r="X412" s="66">
        <v>78.75</v>
      </c>
      <c r="Y412" s="16">
        <v>73.5</v>
      </c>
      <c r="AA412" s="15">
        <v>110</v>
      </c>
      <c r="AD412" s="15">
        <v>20.48</v>
      </c>
      <c r="AG412" s="15">
        <v>24.17</v>
      </c>
      <c r="BF412" s="15">
        <v>51.3</v>
      </c>
    </row>
    <row r="413" spans="1:58">
      <c r="A413" s="71">
        <v>36456</v>
      </c>
      <c r="B413" s="66"/>
      <c r="C413" s="66">
        <v>56.98</v>
      </c>
      <c r="D413" s="66">
        <v>57.35</v>
      </c>
      <c r="E413" s="66"/>
      <c r="F413" s="66">
        <v>141.44999999999999</v>
      </c>
      <c r="H413" s="15">
        <v>69.67</v>
      </c>
      <c r="I413" s="15">
        <v>66.7</v>
      </c>
      <c r="J413" s="66">
        <v>29.92</v>
      </c>
      <c r="K413" s="15">
        <v>18.29</v>
      </c>
      <c r="L413" s="15">
        <v>31.51</v>
      </c>
      <c r="M413" s="15">
        <v>28.14</v>
      </c>
      <c r="O413" s="66">
        <v>65.45</v>
      </c>
      <c r="P413" s="15">
        <v>12</v>
      </c>
      <c r="Q413" s="15">
        <v>56.44</v>
      </c>
      <c r="R413" s="15">
        <v>49.56</v>
      </c>
      <c r="S413" s="66"/>
      <c r="X413" s="66">
        <v>80.5</v>
      </c>
      <c r="Y413" s="16">
        <v>72.900000000000006</v>
      </c>
      <c r="AD413" s="15">
        <v>24.16</v>
      </c>
      <c r="AG413" s="15">
        <v>27.19</v>
      </c>
      <c r="BF413" s="15">
        <v>55.08</v>
      </c>
    </row>
    <row r="414" spans="1:58">
      <c r="A414" s="71">
        <v>36463</v>
      </c>
      <c r="B414" s="66"/>
      <c r="C414" s="66">
        <v>57.69</v>
      </c>
      <c r="D414" s="66">
        <v>58.81</v>
      </c>
      <c r="E414" s="66"/>
      <c r="F414" s="66">
        <v>142.33000000000001</v>
      </c>
      <c r="H414" s="15">
        <v>73.239999999999995</v>
      </c>
      <c r="I414" s="15">
        <v>71.08</v>
      </c>
      <c r="J414" s="66">
        <v>30.27</v>
      </c>
      <c r="K414" s="15">
        <v>18.260000000000002</v>
      </c>
      <c r="L414" s="15">
        <v>31.54</v>
      </c>
      <c r="M414" s="15">
        <v>27.64</v>
      </c>
      <c r="O414" s="66">
        <v>66.58</v>
      </c>
      <c r="P414" s="15">
        <v>12.11</v>
      </c>
      <c r="Q414" s="15">
        <v>57.64</v>
      </c>
      <c r="R414" s="15">
        <v>49.62</v>
      </c>
      <c r="S414" s="66"/>
      <c r="X414" s="66">
        <v>81.510000000000005</v>
      </c>
      <c r="Y414" s="16">
        <v>73.5</v>
      </c>
      <c r="AD414" s="15">
        <v>26.73</v>
      </c>
      <c r="AG414" s="15">
        <v>30.11</v>
      </c>
      <c r="BF414" s="15">
        <v>66.25</v>
      </c>
    </row>
    <row r="415" spans="1:58">
      <c r="A415" s="71">
        <v>36470</v>
      </c>
      <c r="B415" s="66"/>
      <c r="C415" s="66">
        <v>57.71</v>
      </c>
      <c r="D415" s="66">
        <v>59.46</v>
      </c>
      <c r="E415" s="66"/>
      <c r="F415" s="66">
        <v>141.29</v>
      </c>
      <c r="H415" s="15">
        <v>75.37</v>
      </c>
      <c r="I415" s="15">
        <v>70.849999999999994</v>
      </c>
      <c r="J415" s="66">
        <v>29.96</v>
      </c>
      <c r="K415" s="15">
        <v>18.36</v>
      </c>
      <c r="L415" s="15">
        <v>32.82</v>
      </c>
      <c r="M415" s="15">
        <v>26.38</v>
      </c>
      <c r="O415" s="66">
        <v>68.239999999999995</v>
      </c>
      <c r="P415" s="15">
        <v>12.05</v>
      </c>
      <c r="Q415" s="15">
        <v>58.67</v>
      </c>
      <c r="R415" s="15">
        <v>49.6</v>
      </c>
      <c r="S415" s="66"/>
      <c r="X415" s="66">
        <v>80.430000000000007</v>
      </c>
      <c r="Y415" s="16">
        <v>70.83</v>
      </c>
      <c r="AD415" s="15">
        <v>26.15</v>
      </c>
      <c r="AG415" s="15">
        <v>30.15</v>
      </c>
      <c r="BF415" s="15">
        <v>72.16</v>
      </c>
    </row>
    <row r="416" spans="1:58">
      <c r="A416" s="71">
        <v>36477</v>
      </c>
      <c r="B416" s="66"/>
      <c r="C416" s="66">
        <v>57.44</v>
      </c>
      <c r="D416" s="66">
        <v>59.64</v>
      </c>
      <c r="E416" s="66"/>
      <c r="F416" s="66">
        <v>136.08000000000001</v>
      </c>
      <c r="H416" s="15">
        <v>76.569999999999993</v>
      </c>
      <c r="I416" s="15">
        <v>69.709999999999994</v>
      </c>
      <c r="J416" s="66">
        <v>29.35</v>
      </c>
      <c r="K416" s="15">
        <v>19.23</v>
      </c>
      <c r="L416" s="15">
        <v>33.1</v>
      </c>
      <c r="M416" s="15">
        <v>26.83</v>
      </c>
      <c r="O416" s="66">
        <v>73.5</v>
      </c>
      <c r="P416" s="15">
        <v>12.04</v>
      </c>
      <c r="Q416" s="15">
        <v>54.07</v>
      </c>
      <c r="R416" s="15">
        <v>52.44</v>
      </c>
      <c r="S416" s="66"/>
      <c r="X416" s="66">
        <v>80.75</v>
      </c>
      <c r="Y416" s="16">
        <v>73.75</v>
      </c>
      <c r="AD416" s="15">
        <v>28.74</v>
      </c>
      <c r="AG416" s="15">
        <v>31.5</v>
      </c>
      <c r="BF416" s="15">
        <v>73.540000000000006</v>
      </c>
    </row>
    <row r="417" spans="1:58">
      <c r="A417" s="71">
        <v>36484</v>
      </c>
      <c r="B417" s="66"/>
      <c r="C417" s="66">
        <v>58.5</v>
      </c>
      <c r="D417" s="66">
        <v>60.13</v>
      </c>
      <c r="E417" s="66"/>
      <c r="F417" s="66">
        <v>131.93</v>
      </c>
      <c r="H417" s="15">
        <v>75.95</v>
      </c>
      <c r="I417" s="15">
        <v>65.62</v>
      </c>
      <c r="J417" s="66">
        <v>30.14</v>
      </c>
      <c r="K417" s="15">
        <v>18.48</v>
      </c>
      <c r="L417" s="15">
        <v>33.78</v>
      </c>
      <c r="M417" s="15">
        <v>27.03</v>
      </c>
      <c r="O417" s="66">
        <v>77.87</v>
      </c>
      <c r="P417" s="15">
        <v>11.98</v>
      </c>
      <c r="Q417" s="15">
        <v>50.39</v>
      </c>
      <c r="R417" s="15">
        <v>56.81</v>
      </c>
      <c r="S417" s="66"/>
      <c r="X417" s="66">
        <v>78.05</v>
      </c>
      <c r="Y417" s="16">
        <v>73.56</v>
      </c>
      <c r="AA417" s="15">
        <v>109.25</v>
      </c>
      <c r="AD417" s="15">
        <v>29.09</v>
      </c>
      <c r="AG417" s="15">
        <v>31.72</v>
      </c>
      <c r="BF417" s="15">
        <v>73.48</v>
      </c>
    </row>
    <row r="418" spans="1:58">
      <c r="A418" s="71">
        <v>36491</v>
      </c>
      <c r="B418" s="66"/>
      <c r="C418" s="66">
        <v>57.45</v>
      </c>
      <c r="D418" s="66">
        <v>59.82</v>
      </c>
      <c r="E418" s="66"/>
      <c r="F418" s="66">
        <v>134.08000000000001</v>
      </c>
      <c r="H418" s="15">
        <v>70.34</v>
      </c>
      <c r="I418" s="15">
        <v>62.26</v>
      </c>
      <c r="J418" s="66">
        <v>30.02</v>
      </c>
      <c r="K418" s="15">
        <v>19.100000000000001</v>
      </c>
      <c r="L418" s="15">
        <v>31.36</v>
      </c>
      <c r="M418" s="15">
        <v>28.63</v>
      </c>
      <c r="O418" s="66">
        <v>80.290000000000006</v>
      </c>
      <c r="P418" s="15">
        <v>12.06</v>
      </c>
      <c r="Q418" s="15">
        <v>50.11</v>
      </c>
      <c r="R418" s="15">
        <v>59.62</v>
      </c>
      <c r="S418" s="66"/>
      <c r="X418" s="66">
        <v>78</v>
      </c>
      <c r="Y418" s="16">
        <v>73.5</v>
      </c>
      <c r="AD418" s="15">
        <v>28.79</v>
      </c>
      <c r="AG418" s="15">
        <v>29.57</v>
      </c>
      <c r="BF418" s="15">
        <v>70.180000000000007</v>
      </c>
    </row>
    <row r="419" spans="1:58">
      <c r="A419" s="71">
        <v>36498</v>
      </c>
      <c r="B419" s="66"/>
      <c r="C419" s="66">
        <v>57.38</v>
      </c>
      <c r="D419" s="66">
        <v>58.62</v>
      </c>
      <c r="E419" s="66"/>
      <c r="F419" s="66">
        <v>135.08000000000001</v>
      </c>
      <c r="H419" s="15">
        <v>70.260000000000005</v>
      </c>
      <c r="I419" s="15">
        <v>63.98</v>
      </c>
      <c r="J419" s="66">
        <v>30.23</v>
      </c>
      <c r="K419" s="15">
        <v>18.61</v>
      </c>
      <c r="L419" s="15">
        <v>32.020000000000003</v>
      </c>
      <c r="M419" s="15">
        <v>28.98</v>
      </c>
      <c r="O419" s="66">
        <v>80.41</v>
      </c>
      <c r="P419" s="15">
        <v>12.04</v>
      </c>
      <c r="Q419" s="15">
        <v>47.43</v>
      </c>
      <c r="R419" s="15">
        <v>59.29</v>
      </c>
      <c r="S419" s="66"/>
      <c r="X419" s="66">
        <v>74.290000000000006</v>
      </c>
      <c r="Y419" s="16">
        <v>69.7</v>
      </c>
      <c r="AA419" s="15">
        <v>114</v>
      </c>
      <c r="AD419" s="15">
        <v>29.2</v>
      </c>
      <c r="AG419" s="15">
        <v>30.61</v>
      </c>
      <c r="BF419" s="15">
        <v>59.31</v>
      </c>
    </row>
    <row r="420" spans="1:58">
      <c r="A420" s="71">
        <v>36505</v>
      </c>
      <c r="B420" s="66"/>
      <c r="C420" s="66">
        <v>57.88</v>
      </c>
      <c r="D420" s="66">
        <v>58.11</v>
      </c>
      <c r="E420" s="66"/>
      <c r="F420" s="66">
        <v>134</v>
      </c>
      <c r="H420" s="15">
        <v>70.260000000000005</v>
      </c>
      <c r="I420" s="15">
        <v>63.93</v>
      </c>
      <c r="J420" s="66">
        <v>30.26</v>
      </c>
      <c r="K420" s="15">
        <v>18.690000000000001</v>
      </c>
      <c r="L420" s="15">
        <v>31.32</v>
      </c>
      <c r="M420" s="15">
        <v>27.32</v>
      </c>
      <c r="O420" s="66">
        <v>80.56</v>
      </c>
      <c r="P420" s="15">
        <v>12.02</v>
      </c>
      <c r="Q420" s="15">
        <v>38.549999999999997</v>
      </c>
      <c r="R420" s="15">
        <v>63.58</v>
      </c>
      <c r="S420" s="66"/>
      <c r="X420" s="66">
        <v>76.06</v>
      </c>
      <c r="Y420" s="16">
        <v>66.849999999999994</v>
      </c>
      <c r="AA420" s="15">
        <v>113</v>
      </c>
      <c r="AD420" s="15">
        <v>31</v>
      </c>
      <c r="AG420" s="15">
        <v>30.74</v>
      </c>
      <c r="BF420" s="15">
        <v>54.6</v>
      </c>
    </row>
    <row r="421" spans="1:58">
      <c r="A421" s="71">
        <v>36512</v>
      </c>
      <c r="B421" s="66"/>
      <c r="C421" s="66">
        <v>57.3</v>
      </c>
      <c r="D421" s="66">
        <v>58.1</v>
      </c>
      <c r="E421" s="66"/>
      <c r="F421" s="66">
        <v>133.72</v>
      </c>
      <c r="H421" s="15">
        <v>69.17</v>
      </c>
      <c r="I421" s="15">
        <v>60.73</v>
      </c>
      <c r="J421" s="66">
        <v>29.73</v>
      </c>
      <c r="K421" s="15">
        <v>19.12</v>
      </c>
      <c r="L421" s="15">
        <v>32.17</v>
      </c>
      <c r="M421" s="15">
        <v>28.21</v>
      </c>
      <c r="O421" s="66">
        <v>80.510000000000005</v>
      </c>
      <c r="P421" s="15">
        <v>12</v>
      </c>
      <c r="Q421" s="15">
        <v>39.69</v>
      </c>
      <c r="R421" s="15">
        <v>64.760000000000005</v>
      </c>
      <c r="S421" s="66"/>
      <c r="X421" s="66">
        <v>73.349999999999994</v>
      </c>
      <c r="Y421" s="16">
        <v>65.5</v>
      </c>
      <c r="AD421" s="15">
        <v>29.46</v>
      </c>
      <c r="AG421" s="15">
        <v>30.45</v>
      </c>
      <c r="BF421" s="15">
        <v>61.97</v>
      </c>
    </row>
    <row r="422" spans="1:58">
      <c r="A422" s="71">
        <v>36519</v>
      </c>
      <c r="B422" s="66"/>
      <c r="C422" s="66">
        <v>57.37</v>
      </c>
      <c r="D422" s="66">
        <v>57.91</v>
      </c>
      <c r="E422" s="66"/>
      <c r="F422" s="66">
        <v>136.32</v>
      </c>
      <c r="H422" s="15">
        <v>66.599999999999994</v>
      </c>
      <c r="I422" s="15">
        <v>61.08</v>
      </c>
      <c r="J422" s="66">
        <v>31</v>
      </c>
      <c r="K422" s="15">
        <v>18.48</v>
      </c>
      <c r="L422" s="15">
        <v>31.19</v>
      </c>
      <c r="M422" s="15">
        <v>27.96</v>
      </c>
      <c r="O422" s="66">
        <v>80.63</v>
      </c>
      <c r="P422" s="15">
        <v>12.01</v>
      </c>
      <c r="Q422" s="15">
        <v>39.54</v>
      </c>
      <c r="R422" s="15">
        <v>64.349999999999994</v>
      </c>
      <c r="S422" s="66"/>
      <c r="X422" s="66">
        <v>73</v>
      </c>
      <c r="Y422" s="16">
        <v>65</v>
      </c>
      <c r="AA422" s="15">
        <v>112</v>
      </c>
      <c r="AD422" s="15">
        <v>29.53</v>
      </c>
      <c r="AG422" s="15">
        <v>31.27</v>
      </c>
      <c r="BF422" s="15">
        <v>77.349999999999994</v>
      </c>
    </row>
    <row r="423" spans="1:58">
      <c r="A423" s="71">
        <v>36526</v>
      </c>
      <c r="B423" s="66"/>
      <c r="C423" s="66">
        <v>57.23</v>
      </c>
      <c r="D423" s="66">
        <v>58.06</v>
      </c>
      <c r="E423" s="66"/>
      <c r="F423" s="66">
        <v>133.87</v>
      </c>
      <c r="H423" s="15">
        <v>64.78</v>
      </c>
      <c r="I423" s="15">
        <v>53.39</v>
      </c>
      <c r="J423" s="66">
        <v>30.03</v>
      </c>
      <c r="K423" s="15">
        <v>19.12</v>
      </c>
      <c r="L423" s="15">
        <v>32.729999999999997</v>
      </c>
      <c r="M423" s="15">
        <v>27.26</v>
      </c>
      <c r="O423" s="66">
        <v>81.33</v>
      </c>
      <c r="P423" s="15">
        <v>12.03</v>
      </c>
      <c r="Q423" s="15">
        <v>38.57</v>
      </c>
      <c r="R423" s="15">
        <v>64.319999999999993</v>
      </c>
      <c r="S423" s="66"/>
      <c r="X423" s="66">
        <v>67.5</v>
      </c>
      <c r="Y423" s="16">
        <v>53</v>
      </c>
      <c r="AD423" s="15">
        <v>30</v>
      </c>
      <c r="AG423" s="15">
        <v>30.26</v>
      </c>
      <c r="BF423" s="15">
        <v>83.07</v>
      </c>
    </row>
    <row r="424" spans="1:58">
      <c r="A424" s="71">
        <v>36533</v>
      </c>
      <c r="B424" s="66"/>
      <c r="C424" s="66">
        <v>57.08</v>
      </c>
      <c r="D424" s="66">
        <v>56.51</v>
      </c>
      <c r="E424" s="66"/>
      <c r="F424" s="66">
        <v>130.63999999999999</v>
      </c>
      <c r="G424" s="15">
        <v>125.03</v>
      </c>
      <c r="H424" s="15">
        <v>57.42</v>
      </c>
      <c r="I424" s="15">
        <v>50.92</v>
      </c>
      <c r="J424" s="66">
        <v>31.4</v>
      </c>
      <c r="K424" s="15">
        <v>18.7</v>
      </c>
      <c r="L424" s="15">
        <v>33.78</v>
      </c>
      <c r="M424" s="15">
        <v>27.9</v>
      </c>
      <c r="N424" s="15">
        <v>74.52</v>
      </c>
      <c r="O424" s="66">
        <v>82.98</v>
      </c>
      <c r="P424" s="15">
        <v>12.04</v>
      </c>
      <c r="Q424" s="15">
        <v>39.299999999999997</v>
      </c>
      <c r="R424" s="15">
        <v>64.400000000000006</v>
      </c>
      <c r="S424" s="66"/>
      <c r="X424" s="66">
        <v>63.8</v>
      </c>
      <c r="Y424" s="16">
        <v>62</v>
      </c>
      <c r="AA424" s="15">
        <v>107.67</v>
      </c>
      <c r="AD424" s="15">
        <v>28.31</v>
      </c>
      <c r="AG424" s="15">
        <v>30.22</v>
      </c>
      <c r="BF424" s="15">
        <v>80.66</v>
      </c>
    </row>
    <row r="425" spans="1:58">
      <c r="A425" s="71">
        <v>36540</v>
      </c>
      <c r="B425" s="66"/>
      <c r="C425" s="66">
        <v>56.79</v>
      </c>
      <c r="D425" s="66">
        <v>53.73</v>
      </c>
      <c r="E425" s="66"/>
      <c r="F425" s="66">
        <v>126.3</v>
      </c>
      <c r="G425" s="15">
        <v>121.9</v>
      </c>
      <c r="H425" s="15">
        <v>59.22</v>
      </c>
      <c r="I425" s="15">
        <v>53.49</v>
      </c>
      <c r="J425" s="66">
        <v>31.69</v>
      </c>
      <c r="K425" s="15">
        <v>18.559999999999999</v>
      </c>
      <c r="L425" s="15">
        <v>33.229999999999997</v>
      </c>
      <c r="M425" s="15">
        <v>27.23</v>
      </c>
      <c r="N425" s="15">
        <v>75.06</v>
      </c>
      <c r="O425" s="66">
        <v>83.51</v>
      </c>
      <c r="P425" s="15">
        <v>12.02</v>
      </c>
      <c r="Q425" s="15">
        <v>35.81</v>
      </c>
      <c r="R425" s="15">
        <v>62.65</v>
      </c>
      <c r="S425" s="66"/>
      <c r="X425" s="66">
        <v>62.13</v>
      </c>
      <c r="Y425" s="16">
        <v>62.5</v>
      </c>
      <c r="AA425" s="15">
        <v>98.85</v>
      </c>
      <c r="AD425" s="15">
        <v>25.7</v>
      </c>
      <c r="AG425" s="15">
        <v>28.17</v>
      </c>
      <c r="BF425" s="15">
        <v>69.489999999999995</v>
      </c>
    </row>
    <row r="426" spans="1:58">
      <c r="A426" s="71">
        <v>36547</v>
      </c>
      <c r="B426" s="66"/>
      <c r="C426" s="66">
        <v>56.65</v>
      </c>
      <c r="D426" s="66">
        <v>53.74</v>
      </c>
      <c r="E426" s="66"/>
      <c r="F426" s="66">
        <v>133.79</v>
      </c>
      <c r="G426" s="15">
        <v>114.93</v>
      </c>
      <c r="H426" s="15">
        <v>66.44</v>
      </c>
      <c r="I426" s="15">
        <v>65.19</v>
      </c>
      <c r="J426" s="66">
        <v>30.91</v>
      </c>
      <c r="K426" s="15">
        <v>18.309999999999999</v>
      </c>
      <c r="L426" s="15">
        <v>32.979999999999997</v>
      </c>
      <c r="M426" s="15">
        <v>28.09</v>
      </c>
      <c r="N426" s="15">
        <v>75.099999999999994</v>
      </c>
      <c r="O426" s="66">
        <v>82.58</v>
      </c>
      <c r="P426" s="15">
        <v>12.04</v>
      </c>
      <c r="Q426" s="15">
        <v>34.26</v>
      </c>
      <c r="R426" s="15">
        <v>59.65</v>
      </c>
      <c r="S426" s="66"/>
      <c r="X426" s="66">
        <v>60.5</v>
      </c>
      <c r="Y426" s="16">
        <v>59.5</v>
      </c>
      <c r="AA426" s="15">
        <v>105.44</v>
      </c>
      <c r="AD426" s="15">
        <v>21.83</v>
      </c>
      <c r="AG426" s="15">
        <v>28.88</v>
      </c>
      <c r="BF426" s="15">
        <v>64.87</v>
      </c>
    </row>
    <row r="427" spans="1:58">
      <c r="A427" s="71">
        <v>36554</v>
      </c>
      <c r="B427" s="66"/>
      <c r="C427" s="66">
        <v>56.79</v>
      </c>
      <c r="D427" s="66">
        <v>55.11</v>
      </c>
      <c r="E427" s="66"/>
      <c r="F427" s="66">
        <v>141.97</v>
      </c>
      <c r="G427" s="15">
        <v>117.12</v>
      </c>
      <c r="H427" s="15">
        <v>75.78</v>
      </c>
      <c r="I427" s="15">
        <v>73.09</v>
      </c>
      <c r="J427" s="66">
        <v>29.76</v>
      </c>
      <c r="K427" s="15">
        <v>18.22</v>
      </c>
      <c r="L427" s="15">
        <v>34.18</v>
      </c>
      <c r="M427" s="15">
        <v>28.4</v>
      </c>
      <c r="N427" s="15">
        <v>75.31</v>
      </c>
      <c r="O427" s="66">
        <v>78.64</v>
      </c>
      <c r="P427" s="15">
        <v>12.04</v>
      </c>
      <c r="Q427" s="15">
        <v>34.159999999999997</v>
      </c>
      <c r="R427" s="15">
        <v>59.42</v>
      </c>
      <c r="S427" s="66"/>
      <c r="X427" s="66">
        <v>60.5</v>
      </c>
      <c r="Y427" s="16">
        <v>58.7</v>
      </c>
      <c r="AA427" s="15">
        <v>103</v>
      </c>
      <c r="AD427" s="15">
        <v>19</v>
      </c>
      <c r="AG427" s="15">
        <v>27.23</v>
      </c>
      <c r="BF427" s="15">
        <v>57.51</v>
      </c>
    </row>
    <row r="428" spans="1:58">
      <c r="A428" s="71">
        <v>36561</v>
      </c>
      <c r="B428" s="66"/>
      <c r="C428" s="66">
        <v>56.53</v>
      </c>
      <c r="D428" s="66">
        <v>54.69</v>
      </c>
      <c r="E428" s="66"/>
      <c r="F428" s="66">
        <v>148.38</v>
      </c>
      <c r="G428" s="15">
        <v>119.99</v>
      </c>
      <c r="H428" s="15">
        <v>77.34</v>
      </c>
      <c r="I428" s="15">
        <v>67.37</v>
      </c>
      <c r="J428" s="66">
        <v>31.68</v>
      </c>
      <c r="K428" s="15">
        <v>19.510000000000002</v>
      </c>
      <c r="L428" s="15">
        <v>34.78</v>
      </c>
      <c r="M428" s="15">
        <v>28.2</v>
      </c>
      <c r="N428" s="15">
        <v>74.489999999999995</v>
      </c>
      <c r="O428" s="66">
        <v>67.95</v>
      </c>
      <c r="P428" s="15">
        <v>12.08</v>
      </c>
      <c r="Q428" s="15">
        <v>33.82</v>
      </c>
      <c r="R428" s="15">
        <v>59.33</v>
      </c>
      <c r="S428" s="66"/>
      <c r="X428" s="66">
        <v>63</v>
      </c>
      <c r="Y428" s="16">
        <v>58</v>
      </c>
      <c r="AA428" s="15">
        <v>102</v>
      </c>
      <c r="AD428" s="15">
        <v>19.329999999999998</v>
      </c>
      <c r="AG428" s="15">
        <v>26.08</v>
      </c>
      <c r="BF428" s="15">
        <v>63.42</v>
      </c>
    </row>
    <row r="429" spans="1:58">
      <c r="A429" s="71">
        <v>36568</v>
      </c>
      <c r="B429" s="66"/>
      <c r="C429" s="66">
        <v>56.72</v>
      </c>
      <c r="D429" s="66">
        <v>53.4</v>
      </c>
      <c r="E429" s="66"/>
      <c r="F429" s="66">
        <v>135.6</v>
      </c>
      <c r="G429" s="15">
        <v>119.79</v>
      </c>
      <c r="H429" s="15">
        <v>65.89</v>
      </c>
      <c r="I429" s="15">
        <v>51.13</v>
      </c>
      <c r="J429" s="66">
        <v>31.91</v>
      </c>
      <c r="K429" s="15">
        <v>19.88</v>
      </c>
      <c r="L429" s="15">
        <v>34.81</v>
      </c>
      <c r="M429" s="15">
        <v>28.78</v>
      </c>
      <c r="N429" s="15">
        <v>72.790000000000006</v>
      </c>
      <c r="O429" s="66">
        <v>57.05</v>
      </c>
      <c r="P429" s="15">
        <v>12.05</v>
      </c>
      <c r="Q429" s="15">
        <v>32.340000000000003</v>
      </c>
      <c r="R429" s="15">
        <v>59.5</v>
      </c>
      <c r="S429" s="66"/>
      <c r="X429" s="66">
        <v>62.18</v>
      </c>
      <c r="Y429" s="16">
        <v>58.67</v>
      </c>
      <c r="AA429" s="15">
        <v>99</v>
      </c>
      <c r="AD429" s="15">
        <v>18.850000000000001</v>
      </c>
      <c r="AG429" s="15">
        <v>24.35</v>
      </c>
      <c r="BF429" s="15">
        <v>74.42</v>
      </c>
    </row>
    <row r="430" spans="1:58">
      <c r="A430" s="71">
        <v>36575</v>
      </c>
      <c r="B430" s="66"/>
      <c r="C430" s="66">
        <v>56.05</v>
      </c>
      <c r="D430" s="66">
        <v>52.67</v>
      </c>
      <c r="E430" s="66"/>
      <c r="F430" s="66">
        <v>129.97999999999999</v>
      </c>
      <c r="G430" s="15">
        <v>120.01</v>
      </c>
      <c r="H430" s="15">
        <v>61.63</v>
      </c>
      <c r="I430" s="15">
        <v>56.3</v>
      </c>
      <c r="J430" s="66">
        <v>32.409999999999997</v>
      </c>
      <c r="K430" s="15">
        <v>19.46</v>
      </c>
      <c r="L430" s="15">
        <v>34.590000000000003</v>
      </c>
      <c r="M430" s="15">
        <v>27.08</v>
      </c>
      <c r="N430" s="15">
        <v>72.42</v>
      </c>
      <c r="O430" s="66">
        <v>50.94</v>
      </c>
      <c r="P430" s="15">
        <v>12.06</v>
      </c>
      <c r="Q430" s="15">
        <v>33.96</v>
      </c>
      <c r="R430" s="15">
        <v>59.31</v>
      </c>
      <c r="S430" s="66"/>
      <c r="X430" s="66">
        <v>61.5</v>
      </c>
      <c r="Y430" s="16">
        <v>58.5</v>
      </c>
      <c r="AA430" s="15">
        <v>101</v>
      </c>
      <c r="AD430" s="15">
        <v>19.47</v>
      </c>
      <c r="AG430" s="15">
        <v>22.7</v>
      </c>
      <c r="BF430" s="15">
        <v>79.86</v>
      </c>
    </row>
    <row r="431" spans="1:58">
      <c r="A431" s="71">
        <v>36582</v>
      </c>
      <c r="B431" s="66"/>
      <c r="C431" s="66">
        <v>56.18</v>
      </c>
      <c r="D431" s="66">
        <v>53.04</v>
      </c>
      <c r="E431" s="66"/>
      <c r="F431" s="66">
        <v>131.21</v>
      </c>
      <c r="G431" s="15">
        <v>120.12</v>
      </c>
      <c r="H431" s="15">
        <v>65.59</v>
      </c>
      <c r="I431" s="15">
        <v>62.68</v>
      </c>
      <c r="J431" s="66">
        <v>31.42</v>
      </c>
      <c r="K431" s="15">
        <v>18.63</v>
      </c>
      <c r="L431" s="15">
        <v>33.700000000000003</v>
      </c>
      <c r="M431" s="15">
        <v>28.86</v>
      </c>
      <c r="N431" s="15">
        <v>71.39</v>
      </c>
      <c r="O431" s="66">
        <v>48.55</v>
      </c>
      <c r="P431" s="15">
        <v>12.05</v>
      </c>
      <c r="Q431" s="15">
        <v>34.049999999999997</v>
      </c>
      <c r="R431" s="15">
        <v>59.6</v>
      </c>
      <c r="S431" s="66"/>
      <c r="X431" s="66">
        <v>62</v>
      </c>
      <c r="Y431" s="16">
        <v>59</v>
      </c>
      <c r="AA431" s="15">
        <v>101</v>
      </c>
      <c r="AD431" s="15">
        <v>20.92</v>
      </c>
      <c r="AG431" s="15">
        <v>22.7</v>
      </c>
      <c r="BF431" s="15">
        <v>67.849999999999994</v>
      </c>
    </row>
    <row r="432" spans="1:58">
      <c r="A432" s="71">
        <v>36589</v>
      </c>
      <c r="B432" s="66"/>
      <c r="C432" s="66">
        <v>56.16</v>
      </c>
      <c r="D432" s="66">
        <v>54.24</v>
      </c>
      <c r="E432" s="66"/>
      <c r="F432" s="66">
        <v>136.29</v>
      </c>
      <c r="G432" s="15">
        <v>120.28</v>
      </c>
      <c r="H432" s="15">
        <v>69.92</v>
      </c>
      <c r="I432" s="15">
        <v>67.459999999999994</v>
      </c>
      <c r="J432" s="66">
        <v>30.74</v>
      </c>
      <c r="K432" s="15">
        <v>18.420000000000002</v>
      </c>
      <c r="L432" s="15">
        <v>33.979999999999997</v>
      </c>
      <c r="M432" s="15">
        <v>26.85</v>
      </c>
      <c r="N432" s="15">
        <v>71.86</v>
      </c>
      <c r="O432" s="66">
        <v>50.27</v>
      </c>
      <c r="P432" s="15">
        <v>12.06</v>
      </c>
      <c r="Q432" s="15">
        <v>33.950000000000003</v>
      </c>
      <c r="R432" s="15">
        <v>59.51</v>
      </c>
      <c r="S432" s="66"/>
      <c r="X432" s="66">
        <v>64</v>
      </c>
      <c r="Y432" s="16">
        <v>61</v>
      </c>
      <c r="AA432" s="15">
        <v>101.5</v>
      </c>
      <c r="AD432" s="15">
        <v>21.39</v>
      </c>
      <c r="AG432" s="15">
        <v>22.32</v>
      </c>
      <c r="BF432" s="15">
        <v>61.27</v>
      </c>
    </row>
    <row r="433" spans="1:58">
      <c r="A433" s="71">
        <v>36596</v>
      </c>
      <c r="B433" s="66"/>
      <c r="C433" s="66">
        <v>56.19</v>
      </c>
      <c r="D433" s="66">
        <v>54.38</v>
      </c>
      <c r="E433" s="66"/>
      <c r="F433" s="66">
        <v>139.13</v>
      </c>
      <c r="G433" s="15">
        <v>127.39</v>
      </c>
      <c r="H433" s="15">
        <v>72.77</v>
      </c>
      <c r="I433" s="15">
        <v>68.03</v>
      </c>
      <c r="J433" s="66">
        <v>31.33</v>
      </c>
      <c r="K433" s="15">
        <v>18.41</v>
      </c>
      <c r="L433" s="15">
        <v>32.79</v>
      </c>
      <c r="M433" s="15">
        <v>29.24</v>
      </c>
      <c r="N433" s="15">
        <v>72.3</v>
      </c>
      <c r="O433" s="66">
        <v>53.41</v>
      </c>
      <c r="P433" s="15">
        <v>12.02</v>
      </c>
      <c r="Q433" s="15">
        <v>32.590000000000003</v>
      </c>
      <c r="R433" s="15">
        <v>59.32</v>
      </c>
      <c r="S433" s="66"/>
      <c r="X433" s="66">
        <v>65</v>
      </c>
      <c r="Y433" s="16">
        <v>61</v>
      </c>
      <c r="AA433" s="15">
        <v>100.5</v>
      </c>
      <c r="AD433" s="15">
        <v>23.08</v>
      </c>
      <c r="AG433" s="15">
        <v>22.37</v>
      </c>
      <c r="BF433" s="15">
        <v>61.01</v>
      </c>
    </row>
    <row r="434" spans="1:58">
      <c r="A434" s="71">
        <v>36603</v>
      </c>
      <c r="B434" s="66"/>
      <c r="C434" s="66">
        <v>56.31</v>
      </c>
      <c r="D434" s="66">
        <v>55.36</v>
      </c>
      <c r="E434" s="66"/>
      <c r="F434" s="66">
        <v>141.02000000000001</v>
      </c>
      <c r="G434" s="15">
        <v>130.04</v>
      </c>
      <c r="H434" s="15">
        <v>72.27</v>
      </c>
      <c r="I434" s="15">
        <v>67.45</v>
      </c>
      <c r="J434" s="66">
        <v>31.02</v>
      </c>
      <c r="K434" s="15">
        <v>18.53</v>
      </c>
      <c r="L434" s="15">
        <v>31.91</v>
      </c>
      <c r="M434" s="15">
        <v>29.8</v>
      </c>
      <c r="N434" s="15">
        <v>73.930000000000007</v>
      </c>
      <c r="O434" s="66">
        <v>57.79</v>
      </c>
      <c r="P434" s="15">
        <v>12.03</v>
      </c>
      <c r="Q434" s="15">
        <v>34.130000000000003</v>
      </c>
      <c r="R434" s="15">
        <v>59.55</v>
      </c>
      <c r="S434" s="66"/>
      <c r="X434" s="66">
        <v>65</v>
      </c>
      <c r="Y434" s="16">
        <v>61</v>
      </c>
      <c r="AD434" s="15">
        <v>24.75</v>
      </c>
      <c r="AG434" s="15">
        <v>20.87</v>
      </c>
      <c r="BF434" s="15">
        <v>62</v>
      </c>
    </row>
    <row r="435" spans="1:58">
      <c r="A435" s="71">
        <v>36610</v>
      </c>
      <c r="B435" s="66"/>
      <c r="C435" s="66">
        <v>56.2</v>
      </c>
      <c r="D435" s="66">
        <v>54.75</v>
      </c>
      <c r="E435" s="66"/>
      <c r="F435" s="66">
        <v>138.79</v>
      </c>
      <c r="G435" s="15">
        <v>129.78</v>
      </c>
      <c r="H435" s="15">
        <v>72.3</v>
      </c>
      <c r="I435" s="15">
        <v>67.08</v>
      </c>
      <c r="J435" s="66">
        <v>31.17</v>
      </c>
      <c r="K435" s="15">
        <v>18.43</v>
      </c>
      <c r="L435" s="15">
        <v>31.48</v>
      </c>
      <c r="M435" s="15">
        <v>30.46</v>
      </c>
      <c r="N435" s="15">
        <v>75.959999999999994</v>
      </c>
      <c r="O435" s="66">
        <v>60.16</v>
      </c>
      <c r="P435" s="15">
        <v>12.02</v>
      </c>
      <c r="Q435" s="15">
        <v>34.049999999999997</v>
      </c>
      <c r="R435" s="15">
        <v>56.06</v>
      </c>
      <c r="S435" s="66"/>
      <c r="X435" s="66">
        <v>67</v>
      </c>
      <c r="Y435" s="16">
        <v>61.8</v>
      </c>
      <c r="AA435" s="15">
        <v>103.05</v>
      </c>
      <c r="AD435" s="15">
        <v>26.39</v>
      </c>
      <c r="AG435" s="15">
        <v>22.68</v>
      </c>
      <c r="BF435" s="15">
        <v>66.52</v>
      </c>
    </row>
    <row r="436" spans="1:58">
      <c r="A436" s="71">
        <v>36617</v>
      </c>
      <c r="B436" s="66"/>
      <c r="C436" s="66">
        <v>56.2</v>
      </c>
      <c r="D436" s="66">
        <v>54.35</v>
      </c>
      <c r="E436" s="66"/>
      <c r="F436" s="66">
        <v>137.96</v>
      </c>
      <c r="G436" s="15">
        <v>129.97999999999999</v>
      </c>
      <c r="H436" s="15">
        <v>72.55</v>
      </c>
      <c r="I436" s="15">
        <v>67.48</v>
      </c>
      <c r="J436" s="66">
        <v>31.62</v>
      </c>
      <c r="K436" s="15">
        <v>18.55</v>
      </c>
      <c r="L436" s="15">
        <v>33.5</v>
      </c>
      <c r="M436" s="15">
        <v>31.01</v>
      </c>
      <c r="N436" s="15">
        <v>83.1</v>
      </c>
      <c r="O436" s="66">
        <v>59.04</v>
      </c>
      <c r="P436" s="15">
        <v>12.03</v>
      </c>
      <c r="Q436" s="15">
        <v>34</v>
      </c>
      <c r="R436" s="15">
        <v>47.4</v>
      </c>
      <c r="S436" s="66"/>
      <c r="X436" s="66">
        <v>67.569999999999993</v>
      </c>
      <c r="Y436" s="16">
        <v>64.25</v>
      </c>
      <c r="AA436" s="15">
        <v>101.98</v>
      </c>
      <c r="AD436" s="15">
        <v>26.5</v>
      </c>
      <c r="AG436" s="15">
        <v>20.100000000000001</v>
      </c>
      <c r="BF436" s="15">
        <v>72.7</v>
      </c>
    </row>
    <row r="437" spans="1:58">
      <c r="A437" s="71">
        <v>36624</v>
      </c>
      <c r="B437" s="66"/>
      <c r="C437" s="66">
        <v>56.27</v>
      </c>
      <c r="D437" s="66">
        <v>55.21</v>
      </c>
      <c r="E437" s="66"/>
      <c r="F437" s="66">
        <v>139.44</v>
      </c>
      <c r="G437" s="15">
        <v>128.76</v>
      </c>
      <c r="H437" s="15">
        <v>73.62</v>
      </c>
      <c r="I437" s="15">
        <v>68.91</v>
      </c>
      <c r="J437" s="66">
        <v>32.46</v>
      </c>
      <c r="K437" s="15">
        <v>19.03</v>
      </c>
      <c r="L437" s="15">
        <v>33.729999999999997</v>
      </c>
      <c r="M437" s="15">
        <v>32.450000000000003</v>
      </c>
      <c r="N437" s="15">
        <v>87.38</v>
      </c>
      <c r="O437" s="66">
        <v>58.31</v>
      </c>
      <c r="P437" s="15">
        <v>12.02</v>
      </c>
      <c r="Q437" s="15">
        <v>33.43</v>
      </c>
      <c r="R437" s="15">
        <v>44.01</v>
      </c>
      <c r="S437" s="66"/>
      <c r="X437" s="66">
        <v>67</v>
      </c>
      <c r="Y437" s="16">
        <v>63</v>
      </c>
      <c r="AA437" s="15">
        <v>105.19</v>
      </c>
      <c r="AG437" s="15">
        <v>22</v>
      </c>
      <c r="BF437" s="15">
        <v>74.66</v>
      </c>
    </row>
    <row r="438" spans="1:58">
      <c r="A438" s="71">
        <v>36631</v>
      </c>
      <c r="B438" s="66"/>
      <c r="C438" s="66">
        <v>56.22</v>
      </c>
      <c r="D438" s="66">
        <v>56.13</v>
      </c>
      <c r="E438" s="66"/>
      <c r="F438" s="66">
        <v>139.41</v>
      </c>
      <c r="G438" s="15">
        <v>131.44999999999999</v>
      </c>
      <c r="H438" s="15">
        <v>76.3</v>
      </c>
      <c r="I438" s="15">
        <v>73.010000000000005</v>
      </c>
      <c r="J438" s="66">
        <v>32.53</v>
      </c>
      <c r="K438" s="15">
        <v>20.49</v>
      </c>
      <c r="L438" s="15">
        <v>33.950000000000003</v>
      </c>
      <c r="M438" s="15">
        <v>32.65</v>
      </c>
      <c r="N438" s="15">
        <v>92.73</v>
      </c>
      <c r="O438" s="66">
        <v>58.54</v>
      </c>
      <c r="P438" s="15">
        <v>12</v>
      </c>
      <c r="Q438" s="15">
        <v>34.159999999999997</v>
      </c>
      <c r="R438" s="15">
        <v>44.59</v>
      </c>
      <c r="S438" s="66"/>
      <c r="X438" s="66">
        <v>67</v>
      </c>
      <c r="Y438" s="16">
        <v>63.3</v>
      </c>
      <c r="AA438" s="15">
        <v>105</v>
      </c>
      <c r="AD438" s="15">
        <v>25.12</v>
      </c>
      <c r="AG438" s="15">
        <v>19.53</v>
      </c>
      <c r="BF438" s="15">
        <v>74.7</v>
      </c>
    </row>
    <row r="439" spans="1:58">
      <c r="A439" s="71">
        <v>36638</v>
      </c>
      <c r="B439" s="66"/>
      <c r="C439" s="66">
        <v>56.13</v>
      </c>
      <c r="D439" s="66">
        <v>55.89</v>
      </c>
      <c r="E439" s="66"/>
      <c r="F439" s="66">
        <v>138.36000000000001</v>
      </c>
      <c r="G439" s="15">
        <v>139.38999999999999</v>
      </c>
      <c r="H439" s="15">
        <v>75.73</v>
      </c>
      <c r="I439" s="15">
        <v>62.88</v>
      </c>
      <c r="J439" s="66">
        <v>32.51</v>
      </c>
      <c r="K439" s="15">
        <v>20.85</v>
      </c>
      <c r="L439" s="15">
        <v>34.35</v>
      </c>
      <c r="M439" s="15">
        <v>33.11</v>
      </c>
      <c r="N439" s="15">
        <v>92.46</v>
      </c>
      <c r="O439" s="66">
        <v>58.8</v>
      </c>
      <c r="P439" s="15">
        <v>11.94</v>
      </c>
      <c r="Q439" s="15">
        <v>34.18</v>
      </c>
      <c r="R439" s="15">
        <v>44.91</v>
      </c>
      <c r="S439" s="66"/>
      <c r="X439" s="66">
        <v>67.599999999999994</v>
      </c>
      <c r="Y439" s="16">
        <v>63.5</v>
      </c>
      <c r="AD439" s="15">
        <v>24</v>
      </c>
      <c r="AG439" s="15">
        <v>21</v>
      </c>
      <c r="BF439" s="15">
        <v>74.28</v>
      </c>
    </row>
    <row r="440" spans="1:58">
      <c r="A440" s="71">
        <v>36645</v>
      </c>
      <c r="B440" s="66"/>
      <c r="C440" s="66">
        <v>56.3</v>
      </c>
      <c r="D440" s="66">
        <v>55.19</v>
      </c>
      <c r="E440" s="66"/>
      <c r="F440" s="66">
        <v>138</v>
      </c>
      <c r="G440" s="15">
        <v>146.30000000000001</v>
      </c>
      <c r="H440" s="15">
        <v>67.790000000000006</v>
      </c>
      <c r="I440" s="15">
        <v>57.42</v>
      </c>
      <c r="J440" s="66">
        <v>32.5</v>
      </c>
      <c r="K440" s="15">
        <v>20.329999999999998</v>
      </c>
      <c r="L440" s="15">
        <v>33.979999999999997</v>
      </c>
      <c r="M440" s="15">
        <v>32.909999999999997</v>
      </c>
      <c r="N440" s="15">
        <v>94.04</v>
      </c>
      <c r="O440" s="66">
        <v>59.39</v>
      </c>
      <c r="P440" s="15">
        <v>11.95</v>
      </c>
      <c r="Q440" s="15">
        <v>33.799999999999997</v>
      </c>
      <c r="R440" s="15">
        <v>44.72</v>
      </c>
      <c r="S440" s="66"/>
      <c r="X440" s="66">
        <v>68</v>
      </c>
      <c r="Y440" s="16">
        <v>63.5</v>
      </c>
      <c r="AA440" s="15">
        <v>104.5</v>
      </c>
      <c r="AD440" s="15">
        <v>21.88</v>
      </c>
      <c r="BF440" s="15">
        <v>68.87</v>
      </c>
    </row>
    <row r="441" spans="1:58">
      <c r="A441" s="71">
        <v>36652</v>
      </c>
      <c r="B441" s="66"/>
      <c r="C441" s="66">
        <v>56.12</v>
      </c>
      <c r="D441" s="66">
        <v>55.76</v>
      </c>
      <c r="E441" s="66"/>
      <c r="F441" s="66">
        <v>132.94</v>
      </c>
      <c r="G441" s="15">
        <v>149.5</v>
      </c>
      <c r="H441" s="15">
        <v>63.33</v>
      </c>
      <c r="I441" s="15">
        <v>56.23</v>
      </c>
      <c r="J441" s="66">
        <v>32.83</v>
      </c>
      <c r="K441" s="15">
        <v>20.53</v>
      </c>
      <c r="L441" s="15">
        <v>34.75</v>
      </c>
      <c r="M441" s="15">
        <v>32.65</v>
      </c>
      <c r="N441" s="15">
        <v>93.54</v>
      </c>
      <c r="O441" s="66">
        <v>59.47</v>
      </c>
      <c r="P441" s="15">
        <v>12.02</v>
      </c>
      <c r="Q441" s="15">
        <v>34.32</v>
      </c>
      <c r="R441" s="15">
        <v>44.31</v>
      </c>
      <c r="S441" s="66"/>
      <c r="X441" s="66">
        <v>68.599999999999994</v>
      </c>
      <c r="Y441" s="16">
        <v>64.099999999999994</v>
      </c>
      <c r="AA441" s="15">
        <v>107</v>
      </c>
      <c r="AD441" s="15">
        <v>23.58</v>
      </c>
      <c r="AG441" s="15">
        <v>19.53</v>
      </c>
      <c r="BF441" s="15">
        <v>60.88</v>
      </c>
    </row>
    <row r="442" spans="1:58">
      <c r="A442" s="71">
        <v>36659</v>
      </c>
      <c r="B442" s="66"/>
      <c r="C442" s="66">
        <v>56.33</v>
      </c>
      <c r="D442" s="66">
        <v>56.03</v>
      </c>
      <c r="E442" s="66"/>
      <c r="F442" s="66">
        <v>134.38</v>
      </c>
      <c r="G442" s="15">
        <v>149.68</v>
      </c>
      <c r="H442" s="15">
        <v>63.15</v>
      </c>
      <c r="I442" s="15">
        <v>60.14</v>
      </c>
      <c r="J442" s="66">
        <v>32.43</v>
      </c>
      <c r="K442" s="15">
        <v>19.82</v>
      </c>
      <c r="L442" s="15">
        <v>33.51</v>
      </c>
      <c r="M442" s="15">
        <v>31.81</v>
      </c>
      <c r="N442" s="15">
        <v>91.11</v>
      </c>
      <c r="O442" s="66">
        <v>58.84</v>
      </c>
      <c r="P442" s="15">
        <v>12.02</v>
      </c>
      <c r="Q442" s="15">
        <v>34.46</v>
      </c>
      <c r="R442" s="15">
        <v>44.54</v>
      </c>
      <c r="S442" s="66"/>
      <c r="X442" s="66">
        <v>69</v>
      </c>
      <c r="Y442" s="16">
        <v>64.5</v>
      </c>
      <c r="AD442" s="15">
        <v>22.6</v>
      </c>
      <c r="AG442" s="15">
        <v>18.649999999999999</v>
      </c>
      <c r="BF442" s="15">
        <v>57.75</v>
      </c>
    </row>
    <row r="443" spans="1:58">
      <c r="A443" s="71">
        <v>36666</v>
      </c>
      <c r="B443" s="66"/>
      <c r="C443" s="66">
        <v>56.6</v>
      </c>
      <c r="D443" s="66">
        <v>55.62</v>
      </c>
      <c r="E443" s="66"/>
      <c r="F443" s="66">
        <v>139.13999999999999</v>
      </c>
      <c r="G443" s="15">
        <v>149.08000000000001</v>
      </c>
      <c r="H443" s="15">
        <v>71.39</v>
      </c>
      <c r="I443" s="15">
        <v>71.33</v>
      </c>
      <c r="J443" s="66">
        <v>35.159999999999997</v>
      </c>
      <c r="K443" s="15">
        <v>21.51</v>
      </c>
      <c r="L443" s="15">
        <v>36.630000000000003</v>
      </c>
      <c r="M443" s="15">
        <v>35.28</v>
      </c>
      <c r="N443" s="15">
        <v>92.73</v>
      </c>
      <c r="O443" s="66">
        <v>59.47</v>
      </c>
      <c r="P443" s="15">
        <v>12.01</v>
      </c>
      <c r="Q443" s="15">
        <v>34.54</v>
      </c>
      <c r="R443" s="15">
        <v>44.66</v>
      </c>
      <c r="S443" s="66"/>
      <c r="X443" s="66">
        <v>70</v>
      </c>
      <c r="Y443" s="16">
        <v>64.5</v>
      </c>
      <c r="AA443" s="15">
        <v>104.5</v>
      </c>
      <c r="AD443" s="15">
        <v>23</v>
      </c>
      <c r="AG443" s="15">
        <v>19.28</v>
      </c>
      <c r="BF443" s="15">
        <v>57.57</v>
      </c>
    </row>
    <row r="444" spans="1:58">
      <c r="A444" s="71">
        <v>36673</v>
      </c>
      <c r="B444" s="66"/>
      <c r="C444" s="66">
        <v>56.88</v>
      </c>
      <c r="D444" s="66">
        <v>56.33</v>
      </c>
      <c r="E444" s="66"/>
      <c r="F444" s="66">
        <v>151.21</v>
      </c>
      <c r="G444" s="15">
        <v>149.41999999999999</v>
      </c>
      <c r="H444" s="15">
        <v>79.209999999999994</v>
      </c>
      <c r="I444" s="15">
        <v>77.56</v>
      </c>
      <c r="J444" s="66">
        <v>36.229999999999997</v>
      </c>
      <c r="K444" s="15">
        <v>22.32</v>
      </c>
      <c r="L444" s="15">
        <v>37.29</v>
      </c>
      <c r="M444" s="15">
        <v>36.36</v>
      </c>
      <c r="N444" s="15">
        <v>92.27</v>
      </c>
      <c r="O444" s="66">
        <v>59.03</v>
      </c>
      <c r="P444" s="15">
        <v>12.02</v>
      </c>
      <c r="Q444" s="15">
        <v>34.520000000000003</v>
      </c>
      <c r="R444" s="15">
        <v>44.81</v>
      </c>
      <c r="S444" s="66"/>
      <c r="X444" s="66">
        <v>69.8</v>
      </c>
      <c r="Y444" s="16">
        <v>64.900000000000006</v>
      </c>
      <c r="AD444" s="15">
        <v>23.05</v>
      </c>
      <c r="AG444" s="15">
        <v>19.940000000000001</v>
      </c>
      <c r="BF444" s="15">
        <v>57.86</v>
      </c>
    </row>
    <row r="445" spans="1:58">
      <c r="A445" s="71">
        <v>36680</v>
      </c>
      <c r="B445" s="66"/>
      <c r="C445" s="66">
        <v>57.1</v>
      </c>
      <c r="D445" s="66">
        <v>56.13</v>
      </c>
      <c r="E445" s="66"/>
      <c r="F445" s="66">
        <v>159.26</v>
      </c>
      <c r="G445" s="15">
        <v>150.01</v>
      </c>
      <c r="H445" s="15">
        <v>82.72</v>
      </c>
      <c r="I445" s="15">
        <v>77.8</v>
      </c>
      <c r="J445" s="66">
        <v>37.340000000000003</v>
      </c>
      <c r="K445" s="15">
        <v>24.57</v>
      </c>
      <c r="L445" s="15">
        <v>39.130000000000003</v>
      </c>
      <c r="M445" s="15">
        <v>37.869999999999997</v>
      </c>
      <c r="N445" s="15">
        <v>91.44</v>
      </c>
      <c r="O445" s="66">
        <v>59.53</v>
      </c>
      <c r="P445" s="15">
        <v>12.01</v>
      </c>
      <c r="Q445" s="15">
        <v>34.659999999999997</v>
      </c>
      <c r="R445" s="15">
        <v>44.82</v>
      </c>
      <c r="S445" s="66"/>
      <c r="X445" s="66">
        <v>69</v>
      </c>
      <c r="Y445" s="16">
        <v>65</v>
      </c>
      <c r="AA445" s="15">
        <v>104</v>
      </c>
      <c r="AD445" s="15">
        <v>24.76</v>
      </c>
      <c r="AG445" s="15">
        <v>19.25</v>
      </c>
      <c r="BF445" s="15">
        <v>60.7</v>
      </c>
    </row>
    <row r="446" spans="1:58">
      <c r="A446" s="71">
        <v>36687</v>
      </c>
      <c r="B446" s="66"/>
      <c r="C446" s="66">
        <v>58.02</v>
      </c>
      <c r="D446" s="66">
        <v>55.81</v>
      </c>
      <c r="E446" s="66"/>
      <c r="F446" s="66">
        <v>142.81</v>
      </c>
      <c r="G446" s="15">
        <v>149.13</v>
      </c>
      <c r="H446" s="15">
        <v>77.400000000000006</v>
      </c>
      <c r="I446" s="15">
        <v>66.88</v>
      </c>
      <c r="J446" s="66">
        <v>38</v>
      </c>
      <c r="K446" s="15">
        <v>25.19</v>
      </c>
      <c r="L446" s="15">
        <v>40.92</v>
      </c>
      <c r="M446" s="15">
        <v>36.119999999999997</v>
      </c>
      <c r="N446" s="15">
        <v>90.71</v>
      </c>
      <c r="O446" s="66">
        <v>60.26</v>
      </c>
      <c r="P446" s="15">
        <v>11.99</v>
      </c>
      <c r="Q446" s="15">
        <v>34.21</v>
      </c>
      <c r="R446" s="15">
        <v>44.7</v>
      </c>
      <c r="S446" s="66"/>
      <c r="X446" s="66">
        <v>70</v>
      </c>
      <c r="Y446" s="16">
        <v>66.2</v>
      </c>
      <c r="AA446" s="15">
        <v>104</v>
      </c>
      <c r="AD446" s="15">
        <v>25.76</v>
      </c>
      <c r="AG446" s="15">
        <v>19.46</v>
      </c>
      <c r="BF446" s="15">
        <v>64.739999999999995</v>
      </c>
    </row>
    <row r="447" spans="1:58">
      <c r="A447" s="71">
        <v>36694</v>
      </c>
      <c r="B447" s="66"/>
      <c r="C447" s="66">
        <v>57.11</v>
      </c>
      <c r="D447" s="66">
        <v>55.89</v>
      </c>
      <c r="E447" s="66"/>
      <c r="F447" s="66">
        <v>133.5</v>
      </c>
      <c r="G447" s="15">
        <v>149.85</v>
      </c>
      <c r="H447" s="15">
        <v>69.3</v>
      </c>
      <c r="I447" s="15">
        <v>62.55</v>
      </c>
      <c r="J447" s="66">
        <v>38.67</v>
      </c>
      <c r="K447" s="15">
        <v>25.37</v>
      </c>
      <c r="L447" s="15">
        <v>40.49</v>
      </c>
      <c r="M447" s="15">
        <v>32.49</v>
      </c>
      <c r="N447" s="15">
        <v>89.1</v>
      </c>
      <c r="O447" s="66">
        <v>60.99</v>
      </c>
      <c r="P447" s="15">
        <v>12.02</v>
      </c>
      <c r="Q447" s="15">
        <v>34.51</v>
      </c>
      <c r="R447" s="15">
        <v>44.9</v>
      </c>
      <c r="S447" s="66"/>
      <c r="X447" s="66">
        <v>71</v>
      </c>
      <c r="Y447" s="16">
        <v>67</v>
      </c>
      <c r="AD447" s="15">
        <v>25.75</v>
      </c>
      <c r="AG447" s="15">
        <v>21.42</v>
      </c>
      <c r="BF447" s="15">
        <v>70.489999999999995</v>
      </c>
    </row>
    <row r="448" spans="1:58">
      <c r="A448" s="71">
        <v>36701</v>
      </c>
      <c r="B448" s="66"/>
      <c r="C448" s="66">
        <v>57.76</v>
      </c>
      <c r="D448" s="66">
        <v>56.08</v>
      </c>
      <c r="E448" s="66"/>
      <c r="F448" s="66">
        <v>134.19</v>
      </c>
      <c r="G448" s="15">
        <v>155.13</v>
      </c>
      <c r="H448" s="15">
        <v>69.97</v>
      </c>
      <c r="I448" s="15">
        <v>64.72</v>
      </c>
      <c r="J448" s="66">
        <v>39.409999999999997</v>
      </c>
      <c r="K448" s="15">
        <v>24.72</v>
      </c>
      <c r="L448" s="15">
        <v>39.700000000000003</v>
      </c>
      <c r="M448" s="15">
        <v>31.33</v>
      </c>
      <c r="N448" s="15">
        <v>88.19</v>
      </c>
      <c r="O448" s="66">
        <v>63.69</v>
      </c>
      <c r="P448" s="15">
        <v>12.04</v>
      </c>
      <c r="Q448" s="15">
        <v>34.380000000000003</v>
      </c>
      <c r="R448" s="15">
        <v>44.8</v>
      </c>
      <c r="S448" s="66"/>
      <c r="X448" s="66">
        <v>69.58</v>
      </c>
      <c r="Y448" s="16">
        <v>65.5</v>
      </c>
      <c r="AA448" s="15">
        <v>104</v>
      </c>
      <c r="AD448" s="15">
        <v>26.1</v>
      </c>
      <c r="AG448" s="15">
        <v>20.92</v>
      </c>
      <c r="BF448" s="15">
        <v>70.319999999999993</v>
      </c>
    </row>
    <row r="449" spans="1:58">
      <c r="A449" s="71">
        <v>36708</v>
      </c>
      <c r="B449" s="66"/>
      <c r="C449" s="66">
        <v>57.92</v>
      </c>
      <c r="D449" s="66">
        <v>57.33</v>
      </c>
      <c r="E449" s="66"/>
      <c r="F449" s="66">
        <v>134.77000000000001</v>
      </c>
      <c r="G449" s="15">
        <v>159.08000000000001</v>
      </c>
      <c r="H449" s="15">
        <v>70.12</v>
      </c>
      <c r="I449" s="15">
        <v>62.53</v>
      </c>
      <c r="J449" s="66">
        <v>37.29</v>
      </c>
      <c r="K449" s="15">
        <v>24.96</v>
      </c>
      <c r="L449" s="15">
        <v>37.97</v>
      </c>
      <c r="M449" s="15">
        <v>31.32</v>
      </c>
      <c r="N449" s="15">
        <v>89.13</v>
      </c>
      <c r="O449" s="66">
        <v>64.45</v>
      </c>
      <c r="P449" s="15">
        <v>12.06</v>
      </c>
      <c r="Q449" s="15">
        <v>34.14</v>
      </c>
      <c r="R449" s="15">
        <v>44.86</v>
      </c>
      <c r="S449" s="66"/>
      <c r="X449" s="66">
        <v>70.5</v>
      </c>
      <c r="Y449" s="16">
        <v>67.5</v>
      </c>
      <c r="AD449" s="15">
        <v>25.92</v>
      </c>
      <c r="AG449" s="15">
        <v>21.6</v>
      </c>
      <c r="BF449" s="15">
        <v>66.25</v>
      </c>
    </row>
    <row r="450" spans="1:58">
      <c r="A450" s="71">
        <v>36715</v>
      </c>
      <c r="B450" s="66"/>
      <c r="C450" s="66">
        <v>58.13</v>
      </c>
      <c r="D450" s="66">
        <v>56.62</v>
      </c>
      <c r="E450" s="66"/>
      <c r="F450" s="66">
        <v>134.16999999999999</v>
      </c>
      <c r="G450" s="15">
        <v>160.81</v>
      </c>
      <c r="H450" s="15">
        <v>70.88</v>
      </c>
      <c r="I450" s="15">
        <v>63.23</v>
      </c>
      <c r="J450" s="66">
        <v>38.19</v>
      </c>
      <c r="K450" s="15">
        <v>25.19</v>
      </c>
      <c r="L450" s="15">
        <v>39.69</v>
      </c>
      <c r="M450" s="15">
        <v>31.89</v>
      </c>
      <c r="N450" s="15">
        <v>87.16</v>
      </c>
      <c r="O450" s="66">
        <v>65.069999999999993</v>
      </c>
      <c r="P450" s="15">
        <v>12.04</v>
      </c>
      <c r="Q450" s="15">
        <v>33.869999999999997</v>
      </c>
      <c r="R450" s="15">
        <v>44.34</v>
      </c>
      <c r="S450" s="66"/>
      <c r="X450" s="66">
        <v>70.5</v>
      </c>
      <c r="Y450" s="16">
        <v>67.5</v>
      </c>
      <c r="AD450" s="15">
        <v>25.64</v>
      </c>
      <c r="AG450" s="15">
        <v>21.77</v>
      </c>
      <c r="BF450" s="15">
        <v>60.47</v>
      </c>
    </row>
    <row r="451" spans="1:58">
      <c r="A451" s="71">
        <v>36722</v>
      </c>
      <c r="B451" s="66"/>
      <c r="C451" s="66">
        <v>58.12</v>
      </c>
      <c r="D451" s="66">
        <v>56.51</v>
      </c>
      <c r="E451" s="66"/>
      <c r="F451" s="66">
        <v>127.99</v>
      </c>
      <c r="G451" s="15">
        <v>166.52</v>
      </c>
      <c r="H451" s="15">
        <v>61.36</v>
      </c>
      <c r="I451" s="15">
        <v>51.22</v>
      </c>
      <c r="J451" s="66">
        <v>37.299999999999997</v>
      </c>
      <c r="K451" s="15">
        <v>24.42</v>
      </c>
      <c r="L451" s="15">
        <v>39.51</v>
      </c>
      <c r="M451" s="15">
        <v>26.97</v>
      </c>
      <c r="N451" s="15">
        <v>84.65</v>
      </c>
      <c r="O451" s="66">
        <v>66.19</v>
      </c>
      <c r="P451" s="15">
        <v>11.96</v>
      </c>
      <c r="Q451" s="15">
        <v>33.700000000000003</v>
      </c>
      <c r="R451" s="15">
        <v>44.92</v>
      </c>
      <c r="S451" s="66"/>
      <c r="X451" s="66">
        <v>71</v>
      </c>
      <c r="Y451" s="16">
        <v>67.5</v>
      </c>
      <c r="AA451" s="15">
        <v>104.56</v>
      </c>
      <c r="AD451" s="15">
        <v>26.18</v>
      </c>
      <c r="AG451" s="15">
        <v>22.14</v>
      </c>
      <c r="BF451" s="15">
        <v>59.16</v>
      </c>
    </row>
    <row r="452" spans="1:58">
      <c r="A452" s="71">
        <v>36729</v>
      </c>
      <c r="B452" s="66"/>
      <c r="C452" s="66">
        <v>58.19</v>
      </c>
      <c r="D452" s="66">
        <v>56.25</v>
      </c>
      <c r="E452" s="66"/>
      <c r="F452" s="66">
        <v>120.17</v>
      </c>
      <c r="G452" s="15">
        <v>172.07</v>
      </c>
      <c r="H452" s="15">
        <v>57.83</v>
      </c>
      <c r="I452" s="15">
        <v>55.19</v>
      </c>
      <c r="J452" s="66">
        <v>36.75</v>
      </c>
      <c r="K452" s="15">
        <v>22.92</v>
      </c>
      <c r="L452" s="15">
        <v>39.340000000000003</v>
      </c>
      <c r="M452" s="15">
        <v>26.7</v>
      </c>
      <c r="N452" s="15">
        <v>78.599999999999994</v>
      </c>
      <c r="O452" s="66">
        <v>65</v>
      </c>
      <c r="P452" s="15">
        <v>12.01</v>
      </c>
      <c r="Q452" s="15">
        <v>33.65</v>
      </c>
      <c r="R452" s="15">
        <v>44.91</v>
      </c>
      <c r="S452" s="66"/>
      <c r="X452" s="66">
        <v>72.099999999999994</v>
      </c>
      <c r="Y452" s="16">
        <v>69.099999999999994</v>
      </c>
      <c r="AA452" s="15">
        <v>106.94</v>
      </c>
      <c r="AD452" s="15">
        <v>26.33</v>
      </c>
      <c r="AG452" s="15">
        <v>22</v>
      </c>
      <c r="BF452" s="15">
        <v>60.8</v>
      </c>
    </row>
    <row r="453" spans="1:58">
      <c r="A453" s="71">
        <v>36736</v>
      </c>
      <c r="B453" s="66"/>
      <c r="C453" s="66">
        <v>58.2</v>
      </c>
      <c r="D453" s="66">
        <v>55.43</v>
      </c>
      <c r="E453" s="66"/>
      <c r="F453" s="66">
        <v>133.25</v>
      </c>
      <c r="G453" s="15">
        <v>180</v>
      </c>
      <c r="H453" s="15">
        <v>62.4</v>
      </c>
      <c r="I453" s="15">
        <v>60.65</v>
      </c>
      <c r="J453" s="66">
        <v>35.04</v>
      </c>
      <c r="K453" s="15">
        <v>22.02</v>
      </c>
      <c r="L453" s="15">
        <v>34.99</v>
      </c>
      <c r="M453" s="15">
        <v>28.28</v>
      </c>
      <c r="N453" s="15">
        <v>75.02</v>
      </c>
      <c r="O453" s="66">
        <v>65.33</v>
      </c>
      <c r="P453" s="15">
        <v>12.05</v>
      </c>
      <c r="Q453" s="15">
        <v>33.18</v>
      </c>
      <c r="R453" s="15">
        <v>44.51</v>
      </c>
      <c r="S453" s="66"/>
      <c r="X453" s="66">
        <v>72.5</v>
      </c>
      <c r="Y453" s="16">
        <v>69.5</v>
      </c>
      <c r="AD453" s="15">
        <v>24.76</v>
      </c>
      <c r="AG453" s="15">
        <v>21.13</v>
      </c>
      <c r="BF453" s="15">
        <v>68.44</v>
      </c>
    </row>
    <row r="454" spans="1:58">
      <c r="A454" s="71">
        <v>36743</v>
      </c>
      <c r="B454" s="66"/>
      <c r="C454" s="66">
        <v>58.54</v>
      </c>
      <c r="D454" s="66">
        <v>55.64</v>
      </c>
      <c r="E454" s="66"/>
      <c r="F454" s="66">
        <v>145.5</v>
      </c>
      <c r="G454" s="15">
        <v>187.03</v>
      </c>
      <c r="H454" s="15">
        <v>64.59</v>
      </c>
      <c r="I454" s="15">
        <v>62</v>
      </c>
      <c r="J454" s="66">
        <v>34.22</v>
      </c>
      <c r="K454" s="15">
        <v>21.71</v>
      </c>
      <c r="L454" s="15">
        <v>33.18</v>
      </c>
      <c r="M454" s="15">
        <v>28.11</v>
      </c>
      <c r="N454" s="15">
        <v>73.819999999999993</v>
      </c>
      <c r="O454" s="66">
        <v>65.16</v>
      </c>
      <c r="P454" s="15">
        <v>12.05</v>
      </c>
      <c r="Q454" s="15">
        <v>33.89</v>
      </c>
      <c r="R454" s="15">
        <v>44.17</v>
      </c>
      <c r="S454" s="66"/>
      <c r="X454" s="66">
        <v>73</v>
      </c>
      <c r="Y454" s="16">
        <v>70</v>
      </c>
      <c r="AD454" s="15">
        <v>25.94</v>
      </c>
      <c r="AG454" s="15">
        <v>20.5</v>
      </c>
      <c r="BF454" s="15">
        <v>71.91</v>
      </c>
    </row>
    <row r="455" spans="1:58">
      <c r="A455" s="71">
        <v>36750</v>
      </c>
      <c r="B455" s="66"/>
      <c r="C455" s="66">
        <v>58.33</v>
      </c>
      <c r="D455" s="66">
        <v>53.5</v>
      </c>
      <c r="E455" s="66"/>
      <c r="F455" s="66">
        <v>149.58000000000001</v>
      </c>
      <c r="G455" s="15">
        <v>194.31</v>
      </c>
      <c r="H455" s="15">
        <v>65.790000000000006</v>
      </c>
      <c r="I455" s="15">
        <v>62.82</v>
      </c>
      <c r="J455" s="66">
        <v>33.54</v>
      </c>
      <c r="K455" s="15">
        <v>21.5</v>
      </c>
      <c r="L455" s="15">
        <v>32.520000000000003</v>
      </c>
      <c r="M455" s="15">
        <v>28.07</v>
      </c>
      <c r="N455" s="15">
        <v>74.55</v>
      </c>
      <c r="O455" s="66">
        <v>61.68</v>
      </c>
      <c r="P455" s="15">
        <v>12.03</v>
      </c>
      <c r="Q455" s="15">
        <v>33.97</v>
      </c>
      <c r="R455" s="15">
        <v>44.64</v>
      </c>
      <c r="S455" s="66"/>
      <c r="X455" s="66">
        <v>73</v>
      </c>
      <c r="Y455" s="16">
        <v>70</v>
      </c>
      <c r="AD455" s="15">
        <v>25.43</v>
      </c>
      <c r="AG455" s="15">
        <v>21.38</v>
      </c>
      <c r="BF455" s="15">
        <v>72.72</v>
      </c>
    </row>
    <row r="456" spans="1:58">
      <c r="A456" s="71">
        <v>36757</v>
      </c>
      <c r="B456" s="66"/>
      <c r="C456" s="66">
        <v>58.73</v>
      </c>
      <c r="D456" s="66">
        <v>55.39</v>
      </c>
      <c r="E456" s="66"/>
      <c r="F456" s="66">
        <v>150.44999999999999</v>
      </c>
      <c r="G456" s="15">
        <v>198.94</v>
      </c>
      <c r="H456" s="15">
        <v>74.150000000000006</v>
      </c>
      <c r="I456" s="15">
        <v>71.92</v>
      </c>
      <c r="J456" s="66">
        <v>34.14</v>
      </c>
      <c r="K456" s="15">
        <v>22.39</v>
      </c>
      <c r="L456" s="15">
        <v>33.909999999999997</v>
      </c>
      <c r="M456" s="15">
        <v>30.17</v>
      </c>
      <c r="N456" s="15">
        <v>77.8</v>
      </c>
      <c r="O456" s="66">
        <v>63.06</v>
      </c>
      <c r="P456" s="15">
        <v>11.85</v>
      </c>
      <c r="Q456" s="15">
        <v>34.46</v>
      </c>
      <c r="R456" s="15">
        <v>44.88</v>
      </c>
      <c r="S456" s="66"/>
      <c r="X456" s="66">
        <v>73</v>
      </c>
      <c r="Y456" s="16">
        <v>70.5</v>
      </c>
      <c r="AA456" s="15">
        <v>108</v>
      </c>
      <c r="AD456" s="15">
        <v>24.74</v>
      </c>
      <c r="AG456" s="15">
        <v>20.92</v>
      </c>
      <c r="BF456" s="15">
        <v>77.430000000000007</v>
      </c>
    </row>
    <row r="457" spans="1:58">
      <c r="A457" s="71">
        <v>36764</v>
      </c>
      <c r="B457" s="66"/>
      <c r="C457" s="66">
        <v>59.38</v>
      </c>
      <c r="D457" s="66">
        <v>57.4</v>
      </c>
      <c r="E457" s="66"/>
      <c r="F457" s="66">
        <v>152.99</v>
      </c>
      <c r="G457" s="15">
        <v>209.28</v>
      </c>
      <c r="H457" s="15">
        <v>79.53</v>
      </c>
      <c r="I457" s="15">
        <v>76.98</v>
      </c>
      <c r="J457" s="66">
        <v>35.39</v>
      </c>
      <c r="K457" s="15">
        <v>22.27</v>
      </c>
      <c r="L457" s="15">
        <v>34.83</v>
      </c>
      <c r="M457" s="15">
        <v>31.06</v>
      </c>
      <c r="N457" s="15">
        <v>80.86</v>
      </c>
      <c r="O457" s="66">
        <v>63.81</v>
      </c>
      <c r="P457" s="15">
        <v>12.02</v>
      </c>
      <c r="Q457" s="15">
        <v>34.43</v>
      </c>
      <c r="R457" s="15">
        <v>44.9</v>
      </c>
      <c r="S457" s="66"/>
      <c r="X457" s="66">
        <v>76</v>
      </c>
      <c r="Y457" s="16">
        <v>73</v>
      </c>
      <c r="AA457" s="15">
        <v>108.8</v>
      </c>
      <c r="AD457" s="15">
        <v>25.82</v>
      </c>
      <c r="AG457" s="15">
        <v>21.52</v>
      </c>
      <c r="BF457" s="15">
        <v>79.61</v>
      </c>
    </row>
    <row r="458" spans="1:58">
      <c r="A458" s="71">
        <v>36771</v>
      </c>
      <c r="B458" s="66"/>
      <c r="C458" s="66">
        <v>59.53</v>
      </c>
      <c r="D458" s="66">
        <v>58.34</v>
      </c>
      <c r="E458" s="66"/>
      <c r="F458" s="66">
        <v>165.28</v>
      </c>
      <c r="G458" s="15">
        <v>211.31</v>
      </c>
      <c r="H458" s="15">
        <v>81.069999999999993</v>
      </c>
      <c r="I458" s="15">
        <v>77.98</v>
      </c>
      <c r="J458" s="66">
        <v>36.020000000000003</v>
      </c>
      <c r="K458" s="15">
        <v>24.99</v>
      </c>
      <c r="L458" s="15">
        <v>33.31</v>
      </c>
      <c r="M458" s="15">
        <v>31.06</v>
      </c>
      <c r="N458" s="15">
        <v>81.88</v>
      </c>
      <c r="O458" s="66">
        <v>63.95</v>
      </c>
      <c r="P458" s="15">
        <v>12.26</v>
      </c>
      <c r="Q458" s="15">
        <v>33.979999999999997</v>
      </c>
      <c r="R458" s="15">
        <v>44.58</v>
      </c>
      <c r="S458" s="66"/>
      <c r="X458" s="66">
        <v>74.5</v>
      </c>
      <c r="Y458" s="16">
        <v>71.5</v>
      </c>
      <c r="AD458" s="15">
        <v>26.36</v>
      </c>
      <c r="AG458" s="15">
        <v>21.75</v>
      </c>
      <c r="BF458" s="15">
        <v>74.95</v>
      </c>
    </row>
    <row r="459" spans="1:58">
      <c r="A459" s="71">
        <v>36778</v>
      </c>
      <c r="B459" s="66"/>
      <c r="C459" s="66">
        <v>59.91</v>
      </c>
      <c r="D459" s="66">
        <v>58.38</v>
      </c>
      <c r="E459" s="66"/>
      <c r="F459" s="66">
        <v>169.18</v>
      </c>
      <c r="G459" s="15">
        <v>202.61</v>
      </c>
      <c r="H459" s="15">
        <v>82.15</v>
      </c>
      <c r="I459" s="15">
        <v>79.3</v>
      </c>
      <c r="J459" s="66">
        <v>37.369999999999997</v>
      </c>
      <c r="K459" s="15">
        <v>26.65</v>
      </c>
      <c r="L459" s="15">
        <v>35.25</v>
      </c>
      <c r="M459" s="15">
        <v>31.92</v>
      </c>
      <c r="N459" s="15">
        <v>82.07</v>
      </c>
      <c r="O459" s="66">
        <v>62.9</v>
      </c>
      <c r="P459" s="15">
        <v>12.05</v>
      </c>
      <c r="Q459" s="15">
        <v>34.11</v>
      </c>
      <c r="R459" s="15">
        <v>45.59</v>
      </c>
      <c r="S459" s="66"/>
      <c r="X459" s="66">
        <v>74.5</v>
      </c>
      <c r="Y459" s="16">
        <v>72.56</v>
      </c>
      <c r="AD459" s="15">
        <v>27.79</v>
      </c>
      <c r="AG459" s="15">
        <v>22.07</v>
      </c>
      <c r="BF459" s="15">
        <v>69.64</v>
      </c>
    </row>
    <row r="460" spans="1:58">
      <c r="A460" s="71">
        <v>36785</v>
      </c>
      <c r="B460" s="66"/>
      <c r="C460" s="66">
        <v>60.86</v>
      </c>
      <c r="D460" s="66">
        <v>59.16</v>
      </c>
      <c r="E460" s="66"/>
      <c r="F460" s="66">
        <v>163.66999999999999</v>
      </c>
      <c r="G460" s="15">
        <v>211.84</v>
      </c>
      <c r="H460" s="15">
        <v>84.68</v>
      </c>
      <c r="I460" s="15">
        <v>82.01</v>
      </c>
      <c r="J460" s="66">
        <v>38.96</v>
      </c>
      <c r="K460" s="15">
        <v>28.35</v>
      </c>
      <c r="L460" s="15">
        <v>37.17</v>
      </c>
      <c r="M460" s="15">
        <v>34.770000000000003</v>
      </c>
      <c r="N460" s="15">
        <v>82.02</v>
      </c>
      <c r="O460" s="66">
        <v>69.16</v>
      </c>
      <c r="P460" s="15">
        <v>12.02</v>
      </c>
      <c r="Q460" s="15">
        <v>34.33</v>
      </c>
      <c r="R460" s="15">
        <v>49.52</v>
      </c>
      <c r="S460" s="66"/>
      <c r="X460" s="66">
        <v>76</v>
      </c>
      <c r="Y460" s="16">
        <v>72</v>
      </c>
      <c r="AA460" s="15">
        <v>108.5</v>
      </c>
      <c r="AD460" s="15">
        <v>27.66</v>
      </c>
      <c r="AG460" s="15">
        <v>23.14</v>
      </c>
      <c r="BF460" s="15">
        <v>65.86</v>
      </c>
    </row>
    <row r="461" spans="1:58">
      <c r="A461" s="71">
        <v>36792</v>
      </c>
      <c r="B461" s="66"/>
      <c r="C461" s="66">
        <v>60.33</v>
      </c>
      <c r="D461" s="66">
        <v>57.72</v>
      </c>
      <c r="E461" s="66"/>
      <c r="F461" s="66">
        <v>158.16999999999999</v>
      </c>
      <c r="G461" s="15">
        <v>214.15</v>
      </c>
      <c r="H461" s="15">
        <v>82.36</v>
      </c>
      <c r="I461" s="15">
        <v>74.78</v>
      </c>
      <c r="J461" s="66">
        <v>39.14</v>
      </c>
      <c r="K461" s="15">
        <v>28.55</v>
      </c>
      <c r="L461" s="15">
        <v>35.82</v>
      </c>
      <c r="M461" s="15">
        <v>33.19</v>
      </c>
      <c r="N461" s="15">
        <v>82.18</v>
      </c>
      <c r="O461" s="66">
        <v>72.290000000000006</v>
      </c>
      <c r="P461" s="15">
        <v>11.84</v>
      </c>
      <c r="Q461" s="15">
        <v>34.5</v>
      </c>
      <c r="R461" s="15">
        <v>52.62</v>
      </c>
      <c r="S461" s="66"/>
      <c r="X461" s="66">
        <v>77.569999999999993</v>
      </c>
      <c r="Y461" s="16">
        <v>74</v>
      </c>
      <c r="AA461" s="15">
        <v>107.25</v>
      </c>
      <c r="AD461" s="15">
        <v>30</v>
      </c>
      <c r="AG461" s="15">
        <v>24.63</v>
      </c>
      <c r="BF461" s="15">
        <v>67.11</v>
      </c>
    </row>
    <row r="462" spans="1:58">
      <c r="A462" s="71">
        <v>36799</v>
      </c>
      <c r="B462" s="66"/>
      <c r="C462" s="66">
        <v>60.05</v>
      </c>
      <c r="D462" s="66">
        <v>56.46</v>
      </c>
      <c r="E462" s="66"/>
      <c r="F462" s="66">
        <v>139.71</v>
      </c>
      <c r="G462" s="15">
        <v>214.42</v>
      </c>
      <c r="H462" s="15">
        <v>69.16</v>
      </c>
      <c r="I462" s="15">
        <v>62.63</v>
      </c>
      <c r="J462" s="66">
        <v>39.21</v>
      </c>
      <c r="K462" s="15">
        <v>28.09</v>
      </c>
      <c r="L462" s="15">
        <v>36.450000000000003</v>
      </c>
      <c r="M462" s="15">
        <v>32.93</v>
      </c>
      <c r="N462" s="15">
        <v>82.2</v>
      </c>
      <c r="O462" s="66">
        <v>75.319999999999993</v>
      </c>
      <c r="P462" s="15">
        <v>12.03</v>
      </c>
      <c r="Q462" s="15">
        <v>39.200000000000003</v>
      </c>
      <c r="R462" s="15">
        <v>54.89</v>
      </c>
      <c r="S462" s="66"/>
      <c r="X462" s="66">
        <v>77.8</v>
      </c>
      <c r="Y462" s="16">
        <v>74.5</v>
      </c>
      <c r="AA462" s="15">
        <v>104</v>
      </c>
      <c r="AD462" s="15">
        <v>31.37</v>
      </c>
      <c r="AG462" s="15">
        <v>24.6</v>
      </c>
      <c r="BF462" s="15">
        <v>72.77</v>
      </c>
    </row>
    <row r="463" spans="1:58">
      <c r="A463" s="71">
        <v>36806</v>
      </c>
      <c r="B463" s="66"/>
      <c r="C463" s="66">
        <v>60.04</v>
      </c>
      <c r="D463" s="66">
        <v>57</v>
      </c>
      <c r="E463" s="66"/>
      <c r="F463" s="66">
        <v>133.26</v>
      </c>
      <c r="G463" s="15">
        <v>211.86</v>
      </c>
      <c r="H463" s="15">
        <v>64.510000000000005</v>
      </c>
      <c r="I463" s="15">
        <v>61.63</v>
      </c>
      <c r="J463" s="66">
        <v>38.81</v>
      </c>
      <c r="K463" s="15">
        <v>28.49</v>
      </c>
      <c r="L463" s="15">
        <v>34.82</v>
      </c>
      <c r="M463" s="15">
        <v>32.53</v>
      </c>
      <c r="N463" s="15">
        <v>82.78</v>
      </c>
      <c r="O463" s="66">
        <v>75.95</v>
      </c>
      <c r="P463" s="15">
        <v>11.87</v>
      </c>
      <c r="Q463" s="15">
        <v>44.37</v>
      </c>
      <c r="R463" s="15">
        <v>55.74</v>
      </c>
      <c r="S463" s="66"/>
      <c r="X463" s="66">
        <v>78</v>
      </c>
      <c r="Y463" s="16">
        <v>75</v>
      </c>
      <c r="AA463" s="15">
        <v>110.67</v>
      </c>
      <c r="AD463" s="15">
        <v>30.62</v>
      </c>
      <c r="AG463" s="15">
        <v>26.32</v>
      </c>
      <c r="BF463" s="15">
        <v>75.430000000000007</v>
      </c>
    </row>
    <row r="464" spans="1:58">
      <c r="A464" s="71">
        <v>36813</v>
      </c>
      <c r="B464" s="66"/>
      <c r="C464" s="66">
        <v>60.25</v>
      </c>
      <c r="D464" s="66">
        <v>57.18</v>
      </c>
      <c r="E464" s="66"/>
      <c r="F464" s="66">
        <v>133.44</v>
      </c>
      <c r="G464" s="15">
        <v>214.27</v>
      </c>
      <c r="H464" s="15">
        <v>68.38</v>
      </c>
      <c r="I464" s="15">
        <v>65.569999999999993</v>
      </c>
      <c r="J464" s="66">
        <v>39.51</v>
      </c>
      <c r="K464" s="15">
        <v>28.48</v>
      </c>
      <c r="L464" s="15">
        <v>35.33</v>
      </c>
      <c r="M464" s="15">
        <v>31.9</v>
      </c>
      <c r="N464" s="15">
        <v>82.78</v>
      </c>
      <c r="O464" s="66">
        <v>76.260000000000005</v>
      </c>
      <c r="P464" s="15">
        <v>12.02</v>
      </c>
      <c r="Q464" s="15">
        <v>44.74</v>
      </c>
      <c r="R464" s="15">
        <v>55.47</v>
      </c>
      <c r="S464" s="66"/>
      <c r="X464" s="66">
        <v>78</v>
      </c>
      <c r="Y464" s="16">
        <v>75.13</v>
      </c>
      <c r="AD464" s="15">
        <v>31.05</v>
      </c>
      <c r="AG464" s="15">
        <v>26.95</v>
      </c>
      <c r="BF464" s="15">
        <v>77.180000000000007</v>
      </c>
    </row>
    <row r="465" spans="1:58">
      <c r="A465" s="71">
        <v>36820</v>
      </c>
      <c r="B465" s="66"/>
      <c r="C465" s="66">
        <v>60.26</v>
      </c>
      <c r="D465" s="66">
        <v>57.83</v>
      </c>
      <c r="E465" s="66"/>
      <c r="F465" s="66">
        <v>130.51</v>
      </c>
      <c r="G465" s="15">
        <v>213.98</v>
      </c>
      <c r="H465" s="15">
        <v>71.86</v>
      </c>
      <c r="I465" s="15">
        <v>68.17</v>
      </c>
      <c r="J465" s="66">
        <v>39.090000000000003</v>
      </c>
      <c r="K465" s="15">
        <v>28.5</v>
      </c>
      <c r="L465" s="15">
        <v>35.99</v>
      </c>
      <c r="M465" s="15">
        <v>33.58</v>
      </c>
      <c r="N465" s="15">
        <v>81.709999999999994</v>
      </c>
      <c r="O465" s="66">
        <v>78.08</v>
      </c>
      <c r="P465" s="15">
        <v>12.03</v>
      </c>
      <c r="Q465" s="15">
        <v>40.520000000000003</v>
      </c>
      <c r="R465" s="15">
        <v>55.45</v>
      </c>
      <c r="S465" s="66"/>
      <c r="X465" s="66">
        <v>77.290000000000006</v>
      </c>
      <c r="Y465" s="16">
        <v>74</v>
      </c>
      <c r="AA465" s="15">
        <v>110</v>
      </c>
      <c r="AD465" s="15">
        <v>31.05</v>
      </c>
      <c r="AG465" s="15">
        <v>26.85</v>
      </c>
      <c r="BF465" s="15">
        <v>77.27</v>
      </c>
    </row>
    <row r="466" spans="1:58">
      <c r="A466" s="71">
        <v>36827</v>
      </c>
      <c r="B466" s="66"/>
      <c r="C466" s="66">
        <v>60.23</v>
      </c>
      <c r="D466" s="66">
        <v>58.23</v>
      </c>
      <c r="E466" s="66"/>
      <c r="F466" s="66">
        <v>124.63</v>
      </c>
      <c r="G466" s="15">
        <v>211.38</v>
      </c>
      <c r="H466" s="15">
        <v>70.88</v>
      </c>
      <c r="I466" s="15">
        <v>65.91</v>
      </c>
      <c r="J466" s="66">
        <v>38.35</v>
      </c>
      <c r="K466" s="15">
        <v>27.94</v>
      </c>
      <c r="L466" s="15">
        <v>36.53</v>
      </c>
      <c r="M466" s="15">
        <v>35.24</v>
      </c>
      <c r="N466" s="15">
        <v>77.27</v>
      </c>
      <c r="O466" s="66">
        <v>79.33</v>
      </c>
      <c r="P466" s="15">
        <v>12.03</v>
      </c>
      <c r="Q466" s="15">
        <v>39.35</v>
      </c>
      <c r="R466" s="15">
        <v>54.78</v>
      </c>
      <c r="S466" s="66"/>
      <c r="X466" s="66">
        <v>79.3</v>
      </c>
      <c r="Y466" s="16">
        <v>74.7</v>
      </c>
      <c r="AA466" s="15">
        <v>110.13</v>
      </c>
      <c r="AD466" s="15">
        <v>30.52</v>
      </c>
      <c r="AG466" s="15">
        <v>27.31</v>
      </c>
      <c r="BF466" s="15">
        <v>77.400000000000006</v>
      </c>
    </row>
    <row r="467" spans="1:58">
      <c r="A467" s="71">
        <v>36834</v>
      </c>
      <c r="B467" s="66"/>
      <c r="C467" s="66">
        <v>60.13</v>
      </c>
      <c r="D467" s="66">
        <v>58.44</v>
      </c>
      <c r="E467" s="66"/>
      <c r="F467" s="66">
        <v>124.93</v>
      </c>
      <c r="G467" s="15">
        <v>204.9</v>
      </c>
      <c r="H467" s="15">
        <v>70.099999999999994</v>
      </c>
      <c r="I467" s="15">
        <v>66.34</v>
      </c>
      <c r="J467" s="66">
        <v>38.659999999999997</v>
      </c>
      <c r="K467" s="15">
        <v>28.18</v>
      </c>
      <c r="L467" s="15">
        <v>37.19</v>
      </c>
      <c r="M467" s="15">
        <v>34.46</v>
      </c>
      <c r="N467" s="15">
        <v>78.290000000000006</v>
      </c>
      <c r="O467" s="66">
        <v>79.47</v>
      </c>
      <c r="P467" s="15">
        <v>12.05</v>
      </c>
      <c r="Q467" s="15">
        <v>39.130000000000003</v>
      </c>
      <c r="R467" s="15">
        <v>54.88</v>
      </c>
      <c r="S467" s="66"/>
      <c r="X467" s="66">
        <v>80.3</v>
      </c>
      <c r="Y467" s="16">
        <v>74.8</v>
      </c>
      <c r="AD467" s="15">
        <v>29.4</v>
      </c>
      <c r="AG467" s="15">
        <v>26.83</v>
      </c>
      <c r="BF467" s="15">
        <v>80.989999999999995</v>
      </c>
    </row>
    <row r="468" spans="1:58">
      <c r="A468" s="71">
        <v>36841</v>
      </c>
      <c r="B468" s="66"/>
      <c r="C468" s="66">
        <v>60.19</v>
      </c>
      <c r="D468" s="66">
        <v>58.18</v>
      </c>
      <c r="E468" s="66"/>
      <c r="F468" s="66">
        <v>122.81</v>
      </c>
      <c r="G468" s="15">
        <v>188.02</v>
      </c>
      <c r="H468" s="15">
        <v>70.09</v>
      </c>
      <c r="I468" s="15">
        <v>64.400000000000006</v>
      </c>
      <c r="J468" s="66">
        <v>39.1</v>
      </c>
      <c r="K468" s="15">
        <v>27.81</v>
      </c>
      <c r="L468" s="15">
        <v>37.33</v>
      </c>
      <c r="M468" s="15">
        <v>34.51</v>
      </c>
      <c r="N468" s="15">
        <v>79.069999999999993</v>
      </c>
      <c r="O468" s="66">
        <v>79.69</v>
      </c>
      <c r="P468" s="15">
        <v>12.04</v>
      </c>
      <c r="Q468" s="15">
        <v>38.83</v>
      </c>
      <c r="R468" s="15">
        <v>55.69</v>
      </c>
      <c r="S468" s="66"/>
      <c r="X468" s="66">
        <v>80.900000000000006</v>
      </c>
      <c r="Y468" s="16">
        <v>73.47</v>
      </c>
      <c r="AA468" s="15">
        <v>110</v>
      </c>
      <c r="AD468" s="15">
        <v>28.37</v>
      </c>
      <c r="AG468" s="15">
        <v>25.96</v>
      </c>
      <c r="BF468" s="15">
        <v>85.59</v>
      </c>
    </row>
    <row r="469" spans="1:58">
      <c r="A469" s="71">
        <v>36848</v>
      </c>
      <c r="B469" s="66"/>
      <c r="C469" s="66">
        <v>60.21</v>
      </c>
      <c r="D469" s="66">
        <v>58.12</v>
      </c>
      <c r="E469" s="66"/>
      <c r="F469" s="66">
        <v>114.08</v>
      </c>
      <c r="G469" s="15">
        <v>178.67</v>
      </c>
      <c r="H469" s="15">
        <v>67.27</v>
      </c>
      <c r="I469" s="15">
        <v>59.71</v>
      </c>
      <c r="J469" s="66">
        <v>38.549999999999997</v>
      </c>
      <c r="K469" s="15">
        <v>27.12</v>
      </c>
      <c r="L469" s="15">
        <v>37.01</v>
      </c>
      <c r="M469" s="15">
        <v>35.659999999999997</v>
      </c>
      <c r="N469" s="15">
        <v>80.239999999999995</v>
      </c>
      <c r="O469" s="66">
        <v>81.849999999999994</v>
      </c>
      <c r="P469" s="15">
        <v>11.9</v>
      </c>
      <c r="Q469" s="15">
        <v>39.67</v>
      </c>
      <c r="R469" s="15">
        <v>62.54</v>
      </c>
      <c r="S469" s="66"/>
      <c r="X469" s="66">
        <v>81.3</v>
      </c>
      <c r="Y469" s="16">
        <v>74</v>
      </c>
      <c r="AA469" s="15">
        <v>112.46</v>
      </c>
      <c r="AD469" s="15">
        <v>26.88</v>
      </c>
      <c r="AG469" s="15">
        <v>25.68</v>
      </c>
      <c r="BF469" s="15">
        <v>85.66</v>
      </c>
    </row>
    <row r="470" spans="1:58">
      <c r="A470" s="71">
        <v>36855</v>
      </c>
      <c r="B470" s="66"/>
      <c r="C470" s="66">
        <v>60.33</v>
      </c>
      <c r="D470" s="66">
        <v>58.12</v>
      </c>
      <c r="E470" s="66"/>
      <c r="F470" s="66">
        <v>114.61</v>
      </c>
      <c r="G470" s="15">
        <v>156.88999999999999</v>
      </c>
      <c r="H470" s="15">
        <v>63.17</v>
      </c>
      <c r="I470" s="15">
        <v>52.5</v>
      </c>
      <c r="J470" s="66">
        <v>38.840000000000003</v>
      </c>
      <c r="K470" s="15">
        <v>25.69</v>
      </c>
      <c r="L470" s="15">
        <v>36.909999999999997</v>
      </c>
      <c r="M470" s="15">
        <v>35.47</v>
      </c>
      <c r="N470" s="15">
        <v>81.72</v>
      </c>
      <c r="O470" s="66">
        <v>84.65</v>
      </c>
      <c r="P470" s="15">
        <v>12.02</v>
      </c>
      <c r="Q470" s="15">
        <v>44.12</v>
      </c>
      <c r="R470" s="15">
        <v>64.959999999999994</v>
      </c>
      <c r="S470" s="66"/>
      <c r="X470" s="66">
        <v>73.3</v>
      </c>
      <c r="Y470" s="16">
        <v>73.5</v>
      </c>
      <c r="AD470" s="15">
        <v>26.1</v>
      </c>
      <c r="AG470" s="15">
        <v>24.66</v>
      </c>
      <c r="BF470" s="15">
        <v>85.66</v>
      </c>
    </row>
    <row r="471" spans="1:58">
      <c r="A471" s="71">
        <v>36862</v>
      </c>
      <c r="B471" s="66"/>
      <c r="C471" s="66">
        <v>60.26</v>
      </c>
      <c r="D471" s="66">
        <v>58.21</v>
      </c>
      <c r="E471" s="66"/>
      <c r="F471" s="66">
        <v>114.9</v>
      </c>
      <c r="G471" s="15">
        <v>148.87</v>
      </c>
      <c r="H471" s="15">
        <v>59.3</v>
      </c>
      <c r="I471" s="15">
        <v>52.76</v>
      </c>
      <c r="J471" s="66">
        <v>38.799999999999997</v>
      </c>
      <c r="K471" s="15">
        <v>24.69</v>
      </c>
      <c r="L471" s="15">
        <v>35.33</v>
      </c>
      <c r="M471" s="15">
        <v>34.64</v>
      </c>
      <c r="N471" s="15">
        <v>82.46</v>
      </c>
      <c r="O471" s="66">
        <v>85.11</v>
      </c>
      <c r="P471" s="15">
        <v>12.06</v>
      </c>
      <c r="Q471" s="15">
        <v>44.54</v>
      </c>
      <c r="R471" s="15">
        <v>68.760000000000005</v>
      </c>
      <c r="S471" s="66"/>
      <c r="X471" s="66">
        <v>75.599999999999994</v>
      </c>
      <c r="Y471" s="16">
        <v>68</v>
      </c>
      <c r="AA471" s="15">
        <v>102.6</v>
      </c>
      <c r="AD471" s="15">
        <v>26.03</v>
      </c>
      <c r="AG471" s="15">
        <v>25.17</v>
      </c>
      <c r="BF471" s="15">
        <v>85.56</v>
      </c>
    </row>
    <row r="472" spans="1:58">
      <c r="A472" s="71">
        <v>36869</v>
      </c>
      <c r="B472" s="66"/>
      <c r="C472" s="66">
        <v>60.26</v>
      </c>
      <c r="D472" s="66">
        <v>57.44</v>
      </c>
      <c r="E472" s="66"/>
      <c r="F472" s="66">
        <v>113.29</v>
      </c>
      <c r="G472" s="15">
        <v>136.97999999999999</v>
      </c>
      <c r="H472" s="15">
        <v>60.68</v>
      </c>
      <c r="I472" s="15">
        <v>55.5</v>
      </c>
      <c r="J472" s="66">
        <v>36.64</v>
      </c>
      <c r="K472" s="15">
        <v>22.7</v>
      </c>
      <c r="L472" s="15">
        <v>33.67</v>
      </c>
      <c r="M472" s="15">
        <v>33.549999999999997</v>
      </c>
      <c r="N472" s="15">
        <v>82.45</v>
      </c>
      <c r="O472" s="66">
        <v>82.45</v>
      </c>
      <c r="P472" s="15">
        <v>12.04</v>
      </c>
      <c r="Q472" s="15">
        <v>44.51</v>
      </c>
      <c r="R472" s="15">
        <v>69.86</v>
      </c>
      <c r="S472" s="66"/>
      <c r="X472" s="66">
        <v>76.17</v>
      </c>
      <c r="Y472" s="16">
        <v>67.75</v>
      </c>
      <c r="AA472" s="15">
        <v>100</v>
      </c>
      <c r="AD472" s="15">
        <v>25.56</v>
      </c>
      <c r="AG472" s="15">
        <v>24.32</v>
      </c>
      <c r="BF472" s="15">
        <v>86.84</v>
      </c>
    </row>
    <row r="473" spans="1:58">
      <c r="A473" s="71">
        <v>36876</v>
      </c>
      <c r="B473" s="66"/>
      <c r="C473" s="66">
        <v>60.14</v>
      </c>
      <c r="D473" s="66">
        <v>56.68</v>
      </c>
      <c r="E473" s="66"/>
      <c r="F473" s="66">
        <v>119.32</v>
      </c>
      <c r="G473" s="15">
        <v>133</v>
      </c>
      <c r="H473" s="15">
        <v>64.709999999999994</v>
      </c>
      <c r="I473" s="15">
        <v>61.11</v>
      </c>
      <c r="J473" s="66">
        <v>35.93</v>
      </c>
      <c r="K473" s="15">
        <v>22.08</v>
      </c>
      <c r="L473" s="15">
        <v>33.51</v>
      </c>
      <c r="M473" s="15">
        <v>33.42</v>
      </c>
      <c r="N473" s="15">
        <v>82.44</v>
      </c>
      <c r="O473" s="66">
        <v>88.51</v>
      </c>
      <c r="P473" s="15">
        <v>12.01</v>
      </c>
      <c r="Q473" s="15">
        <v>43.86</v>
      </c>
      <c r="R473" s="15">
        <v>69.84</v>
      </c>
      <c r="S473" s="66"/>
      <c r="X473" s="66">
        <v>72.41</v>
      </c>
      <c r="Y473" s="16">
        <v>65</v>
      </c>
      <c r="AA473" s="15">
        <v>96</v>
      </c>
      <c r="AD473" s="15">
        <v>23.45</v>
      </c>
      <c r="AG473" s="15">
        <v>23.9</v>
      </c>
      <c r="BF473" s="15">
        <v>93.49</v>
      </c>
    </row>
    <row r="474" spans="1:58">
      <c r="A474" s="71">
        <v>36883</v>
      </c>
      <c r="B474" s="66"/>
      <c r="C474" s="66">
        <v>60.22</v>
      </c>
      <c r="D474" s="66">
        <v>56.21</v>
      </c>
      <c r="E474" s="66"/>
      <c r="F474" s="66">
        <v>119.95</v>
      </c>
      <c r="G474" s="15">
        <v>134.28</v>
      </c>
      <c r="H474" s="15">
        <v>62.82</v>
      </c>
      <c r="I474" s="15">
        <v>55.56</v>
      </c>
      <c r="J474" s="66">
        <v>35.93</v>
      </c>
      <c r="K474" s="15">
        <v>21.22</v>
      </c>
      <c r="L474" s="15">
        <v>33.19</v>
      </c>
      <c r="M474" s="15">
        <v>33.64</v>
      </c>
      <c r="N474" s="15">
        <v>82.4</v>
      </c>
      <c r="O474" s="66">
        <v>89.81</v>
      </c>
      <c r="P474" s="15">
        <v>12.03</v>
      </c>
      <c r="Q474" s="15">
        <v>40.92</v>
      </c>
      <c r="R474" s="15">
        <v>69.87</v>
      </c>
      <c r="S474" s="66"/>
      <c r="X474" s="66">
        <v>69.5</v>
      </c>
      <c r="Y474" s="16">
        <v>64.099999999999994</v>
      </c>
      <c r="AA474" s="15">
        <v>100</v>
      </c>
      <c r="AD474" s="15">
        <v>23.01</v>
      </c>
      <c r="AG474" s="15">
        <v>22.52</v>
      </c>
      <c r="BF474" s="15">
        <v>101.44</v>
      </c>
    </row>
    <row r="475" spans="1:58">
      <c r="A475" s="71">
        <v>36890</v>
      </c>
      <c r="B475" s="66"/>
      <c r="C475" s="66">
        <v>60.36</v>
      </c>
      <c r="D475" s="66">
        <v>57.17</v>
      </c>
      <c r="E475" s="66"/>
      <c r="F475" s="66">
        <v>121.31</v>
      </c>
      <c r="G475" s="15">
        <v>134.97</v>
      </c>
      <c r="H475" s="15">
        <v>55.03</v>
      </c>
      <c r="I475" s="15">
        <v>47.41</v>
      </c>
      <c r="J475" s="66">
        <v>35.770000000000003</v>
      </c>
      <c r="K475" s="15">
        <v>20.27</v>
      </c>
      <c r="L475" s="15">
        <v>33.19</v>
      </c>
      <c r="M475" s="15">
        <v>32.81</v>
      </c>
      <c r="N475" s="15">
        <v>82.67</v>
      </c>
      <c r="O475" s="66">
        <v>91.94</v>
      </c>
      <c r="P475" s="15">
        <v>12.02</v>
      </c>
      <c r="Q475" s="15">
        <v>39.64</v>
      </c>
      <c r="R475" s="15">
        <v>69.87</v>
      </c>
      <c r="S475" s="66"/>
      <c r="X475" s="66">
        <v>64.5</v>
      </c>
      <c r="Y475" s="16">
        <v>61.5</v>
      </c>
      <c r="BF475" s="15">
        <v>104.82</v>
      </c>
    </row>
    <row r="476" spans="1:58">
      <c r="A476" s="71">
        <v>36897</v>
      </c>
      <c r="B476" s="66"/>
      <c r="C476" s="66">
        <v>60.32</v>
      </c>
      <c r="D476" s="66">
        <v>57.43</v>
      </c>
      <c r="E476" s="66"/>
      <c r="F476" s="66">
        <v>120.11</v>
      </c>
      <c r="G476" s="15">
        <v>134.53</v>
      </c>
      <c r="H476" s="15">
        <v>54.07</v>
      </c>
      <c r="I476" s="15">
        <v>48.57</v>
      </c>
      <c r="J476" s="66">
        <v>35.9</v>
      </c>
      <c r="K476" s="15">
        <v>20.329999999999998</v>
      </c>
      <c r="L476" s="15">
        <v>32.770000000000003</v>
      </c>
      <c r="M476" s="15">
        <v>32</v>
      </c>
      <c r="N476" s="15">
        <v>83.14</v>
      </c>
      <c r="O476" s="66">
        <v>95.96</v>
      </c>
      <c r="P476" s="15">
        <v>12.03</v>
      </c>
      <c r="Q476" s="15">
        <v>39.64</v>
      </c>
      <c r="R476" s="15">
        <v>69.84</v>
      </c>
      <c r="S476" s="66"/>
      <c r="X476" s="66">
        <v>63</v>
      </c>
      <c r="Y476" s="16">
        <v>61</v>
      </c>
      <c r="AA476" s="15">
        <v>100.19</v>
      </c>
      <c r="AD476" s="15">
        <v>23.68</v>
      </c>
      <c r="AG476" s="15">
        <v>21.09</v>
      </c>
      <c r="BF476" s="15">
        <v>100.91</v>
      </c>
    </row>
    <row r="477" spans="1:58">
      <c r="A477" s="71">
        <v>36904</v>
      </c>
      <c r="B477" s="66"/>
      <c r="C477" s="66">
        <v>60.15</v>
      </c>
      <c r="D477" s="66">
        <v>56.29</v>
      </c>
      <c r="E477" s="66"/>
      <c r="F477" s="66">
        <v>118.18</v>
      </c>
      <c r="G477" s="15">
        <v>133.83000000000001</v>
      </c>
      <c r="H477" s="15">
        <v>55.45</v>
      </c>
      <c r="I477" s="15">
        <v>51.74</v>
      </c>
      <c r="J477" s="66">
        <v>36.01</v>
      </c>
      <c r="K477" s="15">
        <v>20.95</v>
      </c>
      <c r="L477" s="15">
        <v>32.94</v>
      </c>
      <c r="M477" s="15">
        <v>31.4</v>
      </c>
      <c r="N477" s="15">
        <v>82.71</v>
      </c>
      <c r="O477" s="66">
        <v>98.86</v>
      </c>
      <c r="P477" s="15">
        <v>12.01</v>
      </c>
      <c r="Q477" s="15">
        <v>37.880000000000003</v>
      </c>
      <c r="R477" s="15">
        <v>68.52</v>
      </c>
      <c r="S477" s="66"/>
      <c r="X477" s="66">
        <v>62</v>
      </c>
      <c r="Y477" s="16">
        <v>60.4</v>
      </c>
      <c r="AA477" s="15">
        <v>100.74</v>
      </c>
      <c r="AD477" s="15">
        <v>22.67</v>
      </c>
      <c r="AG477" s="15">
        <v>21.5</v>
      </c>
      <c r="BF477" s="15">
        <v>82.65</v>
      </c>
    </row>
    <row r="478" spans="1:58">
      <c r="A478" s="71">
        <v>36911</v>
      </c>
      <c r="B478" s="66"/>
      <c r="C478" s="66">
        <v>60.13</v>
      </c>
      <c r="D478" s="66">
        <v>56.7</v>
      </c>
      <c r="E478" s="66"/>
      <c r="F478" s="66">
        <v>119.04</v>
      </c>
      <c r="G478" s="15">
        <v>133.78</v>
      </c>
      <c r="H478" s="15">
        <v>62.28</v>
      </c>
      <c r="I478" s="15">
        <v>59.94</v>
      </c>
      <c r="J478" s="66">
        <v>35.86</v>
      </c>
      <c r="K478" s="15">
        <v>19.920000000000002</v>
      </c>
      <c r="L478" s="15">
        <v>33.01</v>
      </c>
      <c r="M478" s="15">
        <v>30.6</v>
      </c>
      <c r="N478" s="15">
        <v>81.239999999999995</v>
      </c>
      <c r="O478" s="66">
        <v>98.86</v>
      </c>
      <c r="P478" s="15">
        <v>12.03</v>
      </c>
      <c r="Q478" s="15">
        <v>38.049999999999997</v>
      </c>
      <c r="R478" s="15">
        <v>64.83</v>
      </c>
      <c r="S478" s="66"/>
      <c r="X478" s="66">
        <v>61.13</v>
      </c>
      <c r="Y478" s="16">
        <v>60</v>
      </c>
      <c r="AA478" s="15">
        <v>97.13</v>
      </c>
      <c r="AD478" s="15">
        <v>21.05</v>
      </c>
      <c r="AG478" s="15">
        <v>20.91</v>
      </c>
      <c r="BF478" s="15">
        <v>73.89</v>
      </c>
    </row>
    <row r="479" spans="1:58">
      <c r="A479" s="71">
        <v>36918</v>
      </c>
      <c r="B479" s="66"/>
      <c r="C479" s="66">
        <v>60.34</v>
      </c>
      <c r="D479" s="66">
        <v>57.03</v>
      </c>
      <c r="E479" s="66"/>
      <c r="F479" s="66">
        <v>129.16999999999999</v>
      </c>
      <c r="G479" s="15">
        <v>133.1</v>
      </c>
      <c r="H479" s="15">
        <v>69</v>
      </c>
      <c r="I479" s="15">
        <v>66.77</v>
      </c>
      <c r="J479" s="66">
        <v>35.51</v>
      </c>
      <c r="K479" s="15">
        <v>20.65</v>
      </c>
      <c r="L479" s="15">
        <v>33.21</v>
      </c>
      <c r="M479" s="15">
        <v>31.82</v>
      </c>
      <c r="N479" s="15">
        <v>83.5</v>
      </c>
      <c r="O479" s="66">
        <v>98.68</v>
      </c>
      <c r="P479" s="15">
        <v>12.08</v>
      </c>
      <c r="Q479" s="15">
        <v>36.08</v>
      </c>
      <c r="R479" s="15">
        <v>53.53</v>
      </c>
      <c r="S479" s="66"/>
      <c r="X479" s="66">
        <v>60.7</v>
      </c>
      <c r="Y479" s="16">
        <v>59.7</v>
      </c>
      <c r="AA479" s="15">
        <v>99.44</v>
      </c>
      <c r="AD479" s="15">
        <v>21.77</v>
      </c>
      <c r="AG479" s="15">
        <v>21.1</v>
      </c>
      <c r="BF479" s="15">
        <v>73.72</v>
      </c>
    </row>
    <row r="480" spans="1:58">
      <c r="A480" s="71">
        <v>36925</v>
      </c>
      <c r="B480" s="66"/>
      <c r="C480" s="66">
        <v>60.41</v>
      </c>
      <c r="D480" s="66">
        <v>56.96</v>
      </c>
      <c r="E480" s="66"/>
      <c r="F480" s="66">
        <v>137.59</v>
      </c>
      <c r="G480" s="15">
        <v>133.87</v>
      </c>
      <c r="H480" s="15">
        <v>73.7</v>
      </c>
      <c r="I480" s="15">
        <v>70.52</v>
      </c>
      <c r="J480" s="66">
        <v>34.92</v>
      </c>
      <c r="K480" s="15">
        <v>20.350000000000001</v>
      </c>
      <c r="L480" s="15">
        <v>32.43</v>
      </c>
      <c r="M480" s="15">
        <v>32.799999999999997</v>
      </c>
      <c r="N480" s="15">
        <v>86.35</v>
      </c>
      <c r="O480" s="66">
        <v>97.31</v>
      </c>
      <c r="P480" s="15">
        <v>12.06</v>
      </c>
      <c r="Q480" s="15">
        <v>33.369999999999997</v>
      </c>
      <c r="R480" s="15">
        <v>45.86</v>
      </c>
      <c r="S480" s="66"/>
      <c r="X480" s="66">
        <v>60.6</v>
      </c>
      <c r="Y480" s="16">
        <v>59.7</v>
      </c>
      <c r="AA480" s="15">
        <v>100.11</v>
      </c>
      <c r="AD480" s="15">
        <v>23.23</v>
      </c>
      <c r="AG480" s="15">
        <v>20.93</v>
      </c>
      <c r="BF480" s="15">
        <v>73.819999999999993</v>
      </c>
    </row>
    <row r="481" spans="1:58">
      <c r="A481" s="71">
        <v>36932</v>
      </c>
      <c r="B481" s="66"/>
      <c r="C481" s="66">
        <v>60.45</v>
      </c>
      <c r="D481" s="66">
        <v>57.22</v>
      </c>
      <c r="E481" s="66"/>
      <c r="F481" s="66">
        <v>137.22999999999999</v>
      </c>
      <c r="G481" s="15">
        <v>133.47</v>
      </c>
      <c r="H481" s="15">
        <v>75.27</v>
      </c>
      <c r="I481" s="15">
        <v>71.709999999999994</v>
      </c>
      <c r="J481" s="66">
        <v>34.97</v>
      </c>
      <c r="K481" s="15">
        <v>20.309999999999999</v>
      </c>
      <c r="L481" s="15">
        <v>33.46</v>
      </c>
      <c r="M481" s="15">
        <v>32.36</v>
      </c>
      <c r="N481" s="15">
        <v>87.1</v>
      </c>
      <c r="O481" s="66">
        <v>91.67</v>
      </c>
      <c r="P481" s="15">
        <v>12.1</v>
      </c>
      <c r="Q481" s="15">
        <v>32.68</v>
      </c>
      <c r="R481" s="15">
        <v>42.44</v>
      </c>
      <c r="S481" s="73"/>
      <c r="X481" s="66">
        <v>61.27</v>
      </c>
      <c r="Y481" s="16">
        <v>59.9</v>
      </c>
      <c r="AA481" s="15">
        <v>101</v>
      </c>
      <c r="AD481" s="15">
        <v>24</v>
      </c>
      <c r="AG481" s="15">
        <v>21.44</v>
      </c>
      <c r="BF481" s="15">
        <v>74.3</v>
      </c>
    </row>
    <row r="482" spans="1:58">
      <c r="A482" s="71">
        <v>36939</v>
      </c>
      <c r="B482" s="66"/>
      <c r="C482" s="66">
        <v>60.38</v>
      </c>
      <c r="D482" s="66">
        <v>57.21</v>
      </c>
      <c r="E482" s="66"/>
      <c r="F482" s="66">
        <v>135.72999999999999</v>
      </c>
      <c r="G482" s="15">
        <v>134.36000000000001</v>
      </c>
      <c r="H482" s="15">
        <v>75.89</v>
      </c>
      <c r="I482" s="15">
        <v>71.739999999999995</v>
      </c>
      <c r="J482" s="66">
        <v>35.29</v>
      </c>
      <c r="K482" s="15">
        <v>20.18</v>
      </c>
      <c r="L482" s="15">
        <v>34.229999999999997</v>
      </c>
      <c r="M482" s="15">
        <v>31.75</v>
      </c>
      <c r="N482" s="15">
        <v>88.81</v>
      </c>
      <c r="O482" s="66">
        <v>88.87</v>
      </c>
      <c r="P482" s="15">
        <v>12.16</v>
      </c>
      <c r="Q482" s="15">
        <v>33.19</v>
      </c>
      <c r="R482" s="15">
        <v>44.66</v>
      </c>
      <c r="S482" s="73"/>
      <c r="X482" s="66">
        <v>61</v>
      </c>
      <c r="Y482" s="16">
        <v>60</v>
      </c>
      <c r="AA482" s="15">
        <v>100.32</v>
      </c>
      <c r="AD482" s="15">
        <v>27</v>
      </c>
      <c r="AG482" s="15">
        <v>22</v>
      </c>
      <c r="BF482" s="15">
        <v>76</v>
      </c>
    </row>
    <row r="483" spans="1:58">
      <c r="A483" s="71">
        <v>36946</v>
      </c>
      <c r="B483" s="66"/>
      <c r="C483" s="66">
        <v>60.61</v>
      </c>
      <c r="D483" s="66">
        <v>59.64</v>
      </c>
      <c r="E483" s="66"/>
      <c r="F483" s="66">
        <v>135.76</v>
      </c>
      <c r="G483" s="15">
        <v>133.29</v>
      </c>
      <c r="H483" s="15">
        <v>75.75</v>
      </c>
      <c r="I483" s="15">
        <v>72.760000000000005</v>
      </c>
      <c r="J483" s="66">
        <v>35.58</v>
      </c>
      <c r="K483" s="15">
        <v>20.61</v>
      </c>
      <c r="L483" s="15">
        <v>34.24</v>
      </c>
      <c r="M483" s="15">
        <v>32.049999999999997</v>
      </c>
      <c r="N483" s="15">
        <v>90.57</v>
      </c>
      <c r="O483" s="66">
        <v>91.1</v>
      </c>
      <c r="P483" s="15">
        <v>12.09</v>
      </c>
      <c r="Q483" s="15">
        <v>33.96</v>
      </c>
      <c r="R483" s="15">
        <v>44.9</v>
      </c>
      <c r="S483" s="73"/>
      <c r="X483" s="66">
        <v>61</v>
      </c>
      <c r="Y483" s="16">
        <v>60.5</v>
      </c>
      <c r="AA483" s="15">
        <v>100.83</v>
      </c>
      <c r="AD483" s="15">
        <v>28</v>
      </c>
      <c r="AG483" s="15">
        <v>22.64</v>
      </c>
      <c r="BF483" s="15">
        <v>77.73</v>
      </c>
    </row>
    <row r="484" spans="1:58">
      <c r="A484" s="71">
        <v>36953</v>
      </c>
      <c r="B484" s="66"/>
      <c r="C484" s="66">
        <v>60.81</v>
      </c>
      <c r="D484" s="66">
        <v>59.91</v>
      </c>
      <c r="E484" s="66"/>
      <c r="F484" s="66">
        <v>137.88</v>
      </c>
      <c r="G484" s="15">
        <v>134.63999999999999</v>
      </c>
      <c r="H484" s="15">
        <v>76.989999999999995</v>
      </c>
      <c r="I484" s="15">
        <v>73.040000000000006</v>
      </c>
      <c r="J484" s="66">
        <v>35.42</v>
      </c>
      <c r="K484" s="15">
        <v>21.63</v>
      </c>
      <c r="L484" s="15">
        <v>34.49</v>
      </c>
      <c r="M484" s="15">
        <v>33.85</v>
      </c>
      <c r="N484" s="15">
        <v>93.52</v>
      </c>
      <c r="O484" s="66">
        <v>95.07</v>
      </c>
      <c r="P484" s="15">
        <v>12.1</v>
      </c>
      <c r="Q484" s="15">
        <v>34.43</v>
      </c>
      <c r="R484" s="15">
        <v>47.99</v>
      </c>
      <c r="S484" s="73"/>
      <c r="X484" s="66">
        <v>62.2</v>
      </c>
      <c r="Y484" s="16">
        <v>60.9</v>
      </c>
      <c r="AA484" s="15">
        <v>101.5</v>
      </c>
      <c r="AD484" s="15">
        <v>29.43</v>
      </c>
      <c r="AG484" s="15">
        <v>24</v>
      </c>
      <c r="BF484" s="15">
        <v>75.7</v>
      </c>
    </row>
    <row r="485" spans="1:58">
      <c r="A485" s="71">
        <v>36960</v>
      </c>
      <c r="B485" s="66"/>
      <c r="C485" s="66">
        <v>60.67</v>
      </c>
      <c r="D485" s="66">
        <v>59.08</v>
      </c>
      <c r="E485" s="66"/>
      <c r="F485" s="66">
        <v>137.29</v>
      </c>
      <c r="G485" s="15">
        <v>137.16</v>
      </c>
      <c r="H485" s="15">
        <v>76.83</v>
      </c>
      <c r="I485" s="15">
        <v>71.03</v>
      </c>
      <c r="J485" s="66">
        <v>36.090000000000003</v>
      </c>
      <c r="K485" s="15">
        <v>21.41</v>
      </c>
      <c r="L485" s="15">
        <v>34.979999999999997</v>
      </c>
      <c r="M485" s="15">
        <v>34.82</v>
      </c>
      <c r="N485" s="15">
        <v>92.93</v>
      </c>
      <c r="O485" s="66">
        <v>97.17</v>
      </c>
      <c r="P485" s="15">
        <v>12.03</v>
      </c>
      <c r="Q485" s="15">
        <v>34.229999999999997</v>
      </c>
      <c r="R485" s="15">
        <v>50.96</v>
      </c>
      <c r="S485" s="73"/>
      <c r="X485" s="66">
        <v>61.5</v>
      </c>
      <c r="Y485" s="16">
        <v>60.5</v>
      </c>
      <c r="AA485" s="15">
        <v>97.42</v>
      </c>
      <c r="AD485" s="15">
        <v>30.63</v>
      </c>
      <c r="AG485" s="15">
        <v>26.27</v>
      </c>
      <c r="BF485" s="15">
        <v>72.989999999999995</v>
      </c>
    </row>
    <row r="486" spans="1:58">
      <c r="A486" s="71">
        <v>36967</v>
      </c>
      <c r="B486" s="66"/>
      <c r="C486" s="73">
        <v>60.79</v>
      </c>
      <c r="D486" s="66">
        <v>58.43</v>
      </c>
      <c r="E486" s="73"/>
      <c r="F486" s="66">
        <v>136.19999999999999</v>
      </c>
      <c r="G486" s="15">
        <v>136.81</v>
      </c>
      <c r="H486" s="15">
        <v>75.59</v>
      </c>
      <c r="I486" s="15">
        <v>69.510000000000005</v>
      </c>
      <c r="J486" s="73">
        <v>36.46</v>
      </c>
      <c r="K486" s="15">
        <v>22.96</v>
      </c>
      <c r="L486" s="15">
        <v>36.69</v>
      </c>
      <c r="M486" s="15">
        <v>34.729999999999997</v>
      </c>
      <c r="N486" s="15">
        <v>91.25</v>
      </c>
      <c r="O486" s="73">
        <v>99</v>
      </c>
      <c r="P486" s="15">
        <v>12.05</v>
      </c>
      <c r="Q486" s="15">
        <v>34.53</v>
      </c>
      <c r="R486" s="15">
        <v>59.85</v>
      </c>
      <c r="S486" s="73"/>
      <c r="X486" s="73">
        <v>61.23</v>
      </c>
      <c r="Y486" s="16">
        <v>59.67</v>
      </c>
      <c r="AA486" s="15">
        <v>101.28</v>
      </c>
      <c r="AD486" s="15">
        <v>30.4</v>
      </c>
      <c r="AG486" s="15">
        <v>32.549999999999997</v>
      </c>
      <c r="BF486" s="15">
        <v>74.97</v>
      </c>
    </row>
    <row r="487" spans="1:58">
      <c r="A487" s="71">
        <v>36974</v>
      </c>
      <c r="B487" s="66"/>
      <c r="C487" s="73">
        <v>60.65</v>
      </c>
      <c r="D487" s="66">
        <v>58.2</v>
      </c>
      <c r="E487" s="73"/>
      <c r="F487" s="73">
        <v>137.22999999999999</v>
      </c>
      <c r="G487" s="15">
        <v>136.37</v>
      </c>
      <c r="H487" s="15">
        <v>73.59</v>
      </c>
      <c r="I487" s="15">
        <v>68.56</v>
      </c>
      <c r="J487" s="73">
        <v>35.68</v>
      </c>
      <c r="K487" s="15">
        <v>23.33</v>
      </c>
      <c r="L487" s="15">
        <v>35.01</v>
      </c>
      <c r="M487" s="15">
        <v>34.369999999999997</v>
      </c>
      <c r="N487" s="15">
        <v>90.62</v>
      </c>
      <c r="O487" s="73">
        <v>99.14</v>
      </c>
      <c r="P487" s="15">
        <v>12.1</v>
      </c>
      <c r="Q487" s="15">
        <v>34.44</v>
      </c>
      <c r="R487" s="15">
        <v>59.9</v>
      </c>
      <c r="S487" s="73"/>
      <c r="X487" s="73">
        <v>62.25</v>
      </c>
      <c r="Y487" s="16">
        <v>61</v>
      </c>
      <c r="AA487" s="15">
        <v>101</v>
      </c>
      <c r="AD487" s="15">
        <v>31.11</v>
      </c>
      <c r="AG487" s="15">
        <v>32.86</v>
      </c>
      <c r="BF487" s="15">
        <v>83.31</v>
      </c>
    </row>
    <row r="488" spans="1:58">
      <c r="A488" s="71">
        <v>36981</v>
      </c>
      <c r="B488" s="66"/>
      <c r="C488" s="73">
        <v>60.79</v>
      </c>
      <c r="D488" s="66">
        <v>57.91</v>
      </c>
      <c r="E488" s="73"/>
      <c r="F488" s="73">
        <v>135.30000000000001</v>
      </c>
      <c r="G488" s="15">
        <v>139.35</v>
      </c>
      <c r="H488" s="15">
        <v>74.39</v>
      </c>
      <c r="I488" s="15">
        <v>67.739999999999995</v>
      </c>
      <c r="J488" s="73">
        <v>37.11</v>
      </c>
      <c r="K488" s="15">
        <v>23.25</v>
      </c>
      <c r="L488" s="15">
        <v>36.409999999999997</v>
      </c>
      <c r="M488" s="15">
        <v>35.26</v>
      </c>
      <c r="N488" s="15">
        <v>89.79</v>
      </c>
      <c r="O488" s="73">
        <v>97.8</v>
      </c>
      <c r="P488" s="15">
        <v>12.08</v>
      </c>
      <c r="Q488" s="15">
        <v>34.4</v>
      </c>
      <c r="R488" s="15">
        <v>59.07</v>
      </c>
      <c r="S488" s="73"/>
      <c r="X488" s="73">
        <v>62.95</v>
      </c>
      <c r="Y488" s="16">
        <v>61</v>
      </c>
      <c r="AD488" s="15">
        <v>31</v>
      </c>
      <c r="AG488" s="15">
        <v>38.56</v>
      </c>
      <c r="BF488" s="15">
        <v>90.67</v>
      </c>
    </row>
    <row r="489" spans="1:58">
      <c r="A489" s="71">
        <v>36988</v>
      </c>
      <c r="B489" s="66"/>
      <c r="C489" s="73">
        <v>60.83</v>
      </c>
      <c r="D489" s="66">
        <v>58.42</v>
      </c>
      <c r="E489" s="73"/>
      <c r="F489" s="73">
        <v>133.63999999999999</v>
      </c>
      <c r="G489" s="15">
        <v>141.36000000000001</v>
      </c>
      <c r="H489" s="15">
        <v>72.22</v>
      </c>
      <c r="I489" s="15">
        <v>66.849999999999994</v>
      </c>
      <c r="J489" s="73">
        <v>37.619999999999997</v>
      </c>
      <c r="K489" s="15">
        <v>24.63</v>
      </c>
      <c r="L489" s="15">
        <v>35.5</v>
      </c>
      <c r="M489" s="15">
        <v>35.659999999999997</v>
      </c>
      <c r="N489" s="15">
        <v>90.73</v>
      </c>
      <c r="O489" s="73">
        <v>98.47</v>
      </c>
      <c r="P489" s="15">
        <v>12.04</v>
      </c>
      <c r="Q489" s="15">
        <v>34.61</v>
      </c>
      <c r="R489" s="15">
        <v>56.74</v>
      </c>
      <c r="S489" s="73"/>
      <c r="X489" s="73">
        <v>63</v>
      </c>
      <c r="Y489" s="16">
        <v>61</v>
      </c>
      <c r="AA489" s="15">
        <v>101</v>
      </c>
      <c r="AD489" s="15">
        <v>31.21</v>
      </c>
      <c r="AG489" s="15">
        <v>40</v>
      </c>
      <c r="BF489" s="15">
        <v>90.89</v>
      </c>
    </row>
    <row r="490" spans="1:58">
      <c r="A490" s="71">
        <v>36995</v>
      </c>
      <c r="B490" s="66"/>
      <c r="C490" s="73">
        <v>60.72</v>
      </c>
      <c r="D490" s="66">
        <v>58.43</v>
      </c>
      <c r="E490" s="73"/>
      <c r="F490" s="73">
        <v>131.11000000000001</v>
      </c>
      <c r="G490" s="15">
        <v>143.36000000000001</v>
      </c>
      <c r="H490" s="15">
        <v>69.59</v>
      </c>
      <c r="I490" s="15">
        <v>65.11</v>
      </c>
      <c r="J490" s="73">
        <v>38.32</v>
      </c>
      <c r="K490" s="15">
        <v>26.53</v>
      </c>
      <c r="L490" s="15">
        <v>36.89</v>
      </c>
      <c r="M490" s="15">
        <v>36.11</v>
      </c>
      <c r="N490" s="15">
        <v>89.4</v>
      </c>
      <c r="O490" s="73">
        <v>100.1</v>
      </c>
      <c r="P490" s="15">
        <v>12.12</v>
      </c>
      <c r="Q490" s="15">
        <v>35.11</v>
      </c>
      <c r="R490" s="15">
        <v>54.11</v>
      </c>
      <c r="S490" s="73"/>
      <c r="X490" s="73">
        <v>63</v>
      </c>
      <c r="Y490" s="16">
        <v>60.5</v>
      </c>
      <c r="AA490" s="15">
        <v>97.88</v>
      </c>
      <c r="AD490" s="15">
        <v>31.88</v>
      </c>
      <c r="AG490" s="15">
        <v>40.200000000000003</v>
      </c>
      <c r="BF490" s="15">
        <v>88.81</v>
      </c>
    </row>
    <row r="491" spans="1:58">
      <c r="A491" s="71">
        <v>37002</v>
      </c>
      <c r="B491" s="66"/>
      <c r="C491" s="73">
        <v>60.68</v>
      </c>
      <c r="D491" s="66">
        <v>58.95</v>
      </c>
      <c r="E491" s="73"/>
      <c r="F491" s="73">
        <v>132.4</v>
      </c>
      <c r="G491" s="15">
        <v>143.86000000000001</v>
      </c>
      <c r="H491" s="15">
        <v>70.48</v>
      </c>
      <c r="I491" s="15">
        <v>66.47</v>
      </c>
      <c r="J491" s="73">
        <v>40.4</v>
      </c>
      <c r="K491" s="15">
        <v>27.67</v>
      </c>
      <c r="L491" s="15">
        <v>39.57</v>
      </c>
      <c r="M491" s="15">
        <v>38.869999999999997</v>
      </c>
      <c r="N491" s="15">
        <v>91.58</v>
      </c>
      <c r="O491" s="73">
        <v>103.4</v>
      </c>
      <c r="P491" s="15">
        <v>12.06</v>
      </c>
      <c r="Q491" s="15">
        <v>34.9</v>
      </c>
      <c r="R491" s="15">
        <v>53.46</v>
      </c>
      <c r="S491" s="73"/>
      <c r="X491" s="73">
        <v>63</v>
      </c>
      <c r="Y491" s="16">
        <v>60.6</v>
      </c>
      <c r="AD491" s="15">
        <v>31.47</v>
      </c>
      <c r="AG491" s="15">
        <v>39.92</v>
      </c>
      <c r="BF491" s="15">
        <v>75.83</v>
      </c>
    </row>
    <row r="492" spans="1:58">
      <c r="A492" s="71">
        <v>37009</v>
      </c>
      <c r="B492" s="66"/>
      <c r="C492" s="73">
        <v>60.95</v>
      </c>
      <c r="D492" s="66">
        <v>58.88</v>
      </c>
      <c r="E492" s="73"/>
      <c r="F492" s="73">
        <v>131.53</v>
      </c>
      <c r="G492" s="15">
        <v>144.06</v>
      </c>
      <c r="H492" s="15">
        <v>71.37</v>
      </c>
      <c r="I492" s="15">
        <v>68.28</v>
      </c>
      <c r="J492" s="73">
        <v>41.55</v>
      </c>
      <c r="K492" s="15">
        <v>28.95</v>
      </c>
      <c r="L492" s="15">
        <v>40.75</v>
      </c>
      <c r="M492" s="15">
        <v>40.31</v>
      </c>
      <c r="N492" s="15">
        <v>91.96</v>
      </c>
      <c r="O492" s="73">
        <v>108.09</v>
      </c>
      <c r="P492" s="15">
        <v>12.11</v>
      </c>
      <c r="Q492" s="15">
        <v>35.1</v>
      </c>
      <c r="R492" s="15">
        <v>46.82</v>
      </c>
      <c r="S492" s="73"/>
      <c r="X492" s="73">
        <v>65.099999999999994</v>
      </c>
      <c r="Y492" s="16">
        <v>60.5</v>
      </c>
      <c r="AA492" s="15">
        <v>101.5</v>
      </c>
      <c r="AD492" s="15">
        <v>30.18</v>
      </c>
      <c r="AG492" s="15">
        <v>40.18</v>
      </c>
      <c r="BF492" s="15">
        <v>66.680000000000007</v>
      </c>
    </row>
    <row r="493" spans="1:58">
      <c r="A493" s="71">
        <v>37016</v>
      </c>
      <c r="B493" s="66"/>
      <c r="C493" s="73">
        <v>61.18</v>
      </c>
      <c r="D493" s="66">
        <v>59.1</v>
      </c>
      <c r="E493" s="73"/>
      <c r="F493" s="73">
        <v>135.79</v>
      </c>
      <c r="G493" s="15">
        <v>143.63999999999999</v>
      </c>
      <c r="H493" s="15">
        <v>74.680000000000007</v>
      </c>
      <c r="I493" s="15">
        <v>73.48</v>
      </c>
      <c r="J493" s="73">
        <v>41.83</v>
      </c>
      <c r="K493" s="15">
        <v>29.32</v>
      </c>
      <c r="L493" s="15">
        <v>41.32</v>
      </c>
      <c r="M493" s="15">
        <v>40.82</v>
      </c>
      <c r="N493" s="15">
        <v>90.42</v>
      </c>
      <c r="O493" s="73">
        <v>109.06</v>
      </c>
      <c r="P493" s="15">
        <v>12.1</v>
      </c>
      <c r="Q493" s="15">
        <v>34.880000000000003</v>
      </c>
      <c r="R493" s="15">
        <v>44.41</v>
      </c>
      <c r="S493" s="73"/>
      <c r="X493" s="73">
        <v>65.150000000000006</v>
      </c>
      <c r="Y493" s="16">
        <v>61.09</v>
      </c>
      <c r="AA493" s="15">
        <v>100.55</v>
      </c>
      <c r="AD493" s="15">
        <v>28</v>
      </c>
      <c r="AG493" s="15">
        <v>37</v>
      </c>
      <c r="BF493" s="15">
        <v>59.75</v>
      </c>
    </row>
    <row r="494" spans="1:58">
      <c r="A494" s="71">
        <v>37023</v>
      </c>
      <c r="B494" s="66"/>
      <c r="C494" s="73">
        <v>61.58</v>
      </c>
      <c r="D494" s="66">
        <v>59.95</v>
      </c>
      <c r="E494" s="73"/>
      <c r="F494" s="73">
        <v>144.46</v>
      </c>
      <c r="G494" s="15">
        <v>143.69999999999999</v>
      </c>
      <c r="H494" s="15">
        <v>79.239999999999995</v>
      </c>
      <c r="I494" s="15">
        <v>77.42</v>
      </c>
      <c r="J494" s="73">
        <v>42.74</v>
      </c>
      <c r="K494" s="15">
        <v>29.79</v>
      </c>
      <c r="L494" s="15">
        <v>42.78</v>
      </c>
      <c r="M494" s="15">
        <v>42.55</v>
      </c>
      <c r="N494" s="15">
        <v>91.5</v>
      </c>
      <c r="O494" s="73">
        <v>107.17</v>
      </c>
      <c r="P494" s="15">
        <v>12.1</v>
      </c>
      <c r="Q494" s="15">
        <v>39.08</v>
      </c>
      <c r="R494" s="15">
        <v>44.71</v>
      </c>
      <c r="S494" s="73"/>
      <c r="X494" s="73">
        <v>65.5</v>
      </c>
      <c r="Y494" s="16">
        <v>61</v>
      </c>
      <c r="AA494" s="15">
        <v>97</v>
      </c>
      <c r="AD494" s="15">
        <v>29.21</v>
      </c>
      <c r="AG494" s="15">
        <v>35.909999999999997</v>
      </c>
      <c r="BF494" s="15">
        <v>56.28</v>
      </c>
    </row>
    <row r="495" spans="1:58">
      <c r="A495" s="71">
        <v>37030</v>
      </c>
      <c r="B495" s="66"/>
      <c r="C495" s="73">
        <v>61.73</v>
      </c>
      <c r="D495" s="66">
        <v>59.57</v>
      </c>
      <c r="E495" s="73"/>
      <c r="F495" s="73">
        <v>149.41</v>
      </c>
      <c r="G495" s="15">
        <v>144.43</v>
      </c>
      <c r="H495" s="15">
        <v>82.43</v>
      </c>
      <c r="I495" s="15">
        <v>76.47</v>
      </c>
      <c r="J495" s="73">
        <v>45.06</v>
      </c>
      <c r="K495" s="15">
        <v>30.84</v>
      </c>
      <c r="L495" s="15">
        <v>43.56</v>
      </c>
      <c r="M495" s="15">
        <v>42.21</v>
      </c>
      <c r="N495" s="15">
        <v>92.09</v>
      </c>
      <c r="O495" s="73">
        <v>103.62</v>
      </c>
      <c r="P495" s="15">
        <v>12.08</v>
      </c>
      <c r="Q495" s="15">
        <v>39.619999999999997</v>
      </c>
      <c r="R495" s="15">
        <v>44.66</v>
      </c>
      <c r="S495" s="73"/>
      <c r="X495" s="73">
        <v>65.7</v>
      </c>
      <c r="Y495" s="16">
        <v>60.7</v>
      </c>
      <c r="AA495" s="15">
        <v>101</v>
      </c>
      <c r="AD495" s="15">
        <v>28.35</v>
      </c>
      <c r="AG495" s="15">
        <v>30.85</v>
      </c>
      <c r="BF495" s="15">
        <v>59.19</v>
      </c>
    </row>
    <row r="496" spans="1:58">
      <c r="A496" s="71">
        <v>37037</v>
      </c>
      <c r="B496" s="73"/>
      <c r="C496" s="73">
        <v>61.65</v>
      </c>
      <c r="D496" s="73">
        <v>59.47</v>
      </c>
      <c r="E496" s="73"/>
      <c r="F496" s="73">
        <v>148.75</v>
      </c>
      <c r="G496" s="15">
        <v>143.58000000000001</v>
      </c>
      <c r="H496" s="15">
        <v>82.21</v>
      </c>
      <c r="I496" s="15">
        <v>78.58</v>
      </c>
      <c r="J496" s="73">
        <v>44.94</v>
      </c>
      <c r="K496" s="15">
        <v>30.1</v>
      </c>
      <c r="L496" s="15">
        <v>43.98</v>
      </c>
      <c r="M496" s="15">
        <v>42.1</v>
      </c>
      <c r="N496" s="15">
        <v>91.56</v>
      </c>
      <c r="O496" s="73">
        <v>98.93</v>
      </c>
      <c r="P496" s="15">
        <v>11.92</v>
      </c>
      <c r="Q496" s="15">
        <v>39.07</v>
      </c>
      <c r="R496" s="15">
        <v>44.71</v>
      </c>
      <c r="S496" s="73"/>
      <c r="X496" s="73">
        <v>66</v>
      </c>
      <c r="Y496" s="16">
        <v>61</v>
      </c>
      <c r="AA496" s="15">
        <v>101.86</v>
      </c>
      <c r="AD496" s="15">
        <v>28.61</v>
      </c>
      <c r="AG496" s="15">
        <v>29.44</v>
      </c>
      <c r="BF496" s="15">
        <v>66.62</v>
      </c>
    </row>
    <row r="497" spans="1:58">
      <c r="A497" s="71">
        <v>37044</v>
      </c>
      <c r="B497" s="73"/>
      <c r="C497" s="73">
        <v>62.27</v>
      </c>
      <c r="D497" s="73">
        <v>59.66</v>
      </c>
      <c r="E497" s="73"/>
      <c r="F497" s="73">
        <v>146.06</v>
      </c>
      <c r="G497" s="15">
        <v>144.9</v>
      </c>
      <c r="H497" s="15">
        <v>83.13</v>
      </c>
      <c r="I497" s="15">
        <v>76.58</v>
      </c>
      <c r="J497" s="73">
        <v>46.1</v>
      </c>
      <c r="K497" s="15">
        <v>30.32</v>
      </c>
      <c r="L497" s="15">
        <v>44.95</v>
      </c>
      <c r="M497" s="15">
        <v>43.95</v>
      </c>
      <c r="N497" s="15">
        <v>92.12</v>
      </c>
      <c r="O497" s="73">
        <v>102.1</v>
      </c>
      <c r="P497" s="15">
        <v>12.09</v>
      </c>
      <c r="Q497" s="15">
        <v>39.42</v>
      </c>
      <c r="R497" s="15">
        <v>44.77</v>
      </c>
      <c r="S497" s="73"/>
      <c r="X497" s="73">
        <v>65.290000000000006</v>
      </c>
      <c r="Y497" s="16">
        <v>61</v>
      </c>
      <c r="AA497" s="15">
        <v>105</v>
      </c>
      <c r="AD497" s="15">
        <v>28.58</v>
      </c>
      <c r="AG497" s="15">
        <v>28.81</v>
      </c>
      <c r="BF497" s="15">
        <v>66.010000000000005</v>
      </c>
    </row>
    <row r="498" spans="1:58">
      <c r="A498" s="71">
        <v>37051</v>
      </c>
      <c r="B498" s="73"/>
      <c r="C498" s="73">
        <v>62.37</v>
      </c>
      <c r="D498" s="73">
        <v>59.72</v>
      </c>
      <c r="E498" s="73"/>
      <c r="F498" s="73">
        <v>135.71</v>
      </c>
      <c r="G498" s="15">
        <v>144.16999999999999</v>
      </c>
      <c r="H498" s="15">
        <v>80.72</v>
      </c>
      <c r="I498" s="15">
        <v>69.819999999999993</v>
      </c>
      <c r="J498" s="73">
        <v>45.26</v>
      </c>
      <c r="K498" s="15">
        <v>30.15</v>
      </c>
      <c r="L498" s="15">
        <v>45.74</v>
      </c>
      <c r="M498" s="15">
        <v>41.85</v>
      </c>
      <c r="N498" s="15">
        <v>92.1</v>
      </c>
      <c r="O498" s="73">
        <v>99.5</v>
      </c>
      <c r="P498" s="15">
        <v>12.12</v>
      </c>
      <c r="Q498" s="15">
        <v>39.43</v>
      </c>
      <c r="R498" s="15">
        <v>44.64</v>
      </c>
      <c r="S498" s="73"/>
      <c r="X498" s="73">
        <v>64.819999999999993</v>
      </c>
      <c r="Y498" s="16">
        <v>59.5</v>
      </c>
      <c r="AD498" s="15">
        <v>29.12</v>
      </c>
      <c r="AG498" s="15">
        <v>28.1</v>
      </c>
      <c r="BF498" s="15">
        <v>61.41</v>
      </c>
    </row>
    <row r="499" spans="1:58">
      <c r="A499" s="71">
        <v>37058</v>
      </c>
      <c r="B499" s="73"/>
      <c r="C499" s="73">
        <v>61.22</v>
      </c>
      <c r="D499" s="73">
        <v>60.38</v>
      </c>
      <c r="E499" s="73"/>
      <c r="F499" s="73">
        <v>127.08</v>
      </c>
      <c r="G499" s="15">
        <v>144.57</v>
      </c>
      <c r="H499" s="15">
        <v>68.77</v>
      </c>
      <c r="I499" s="15">
        <v>56.86</v>
      </c>
      <c r="J499" s="73">
        <v>45.75</v>
      </c>
      <c r="K499" s="15">
        <v>30.21</v>
      </c>
      <c r="L499" s="15">
        <v>46.02</v>
      </c>
      <c r="M499" s="15">
        <v>43.22</v>
      </c>
      <c r="N499" s="15">
        <v>92.72</v>
      </c>
      <c r="O499" s="73">
        <v>99.48</v>
      </c>
      <c r="P499" s="15">
        <v>12.07</v>
      </c>
      <c r="Q499" s="15">
        <v>39.6</v>
      </c>
      <c r="R499" s="15">
        <v>44.79</v>
      </c>
      <c r="S499" s="73"/>
      <c r="X499" s="73">
        <v>66</v>
      </c>
      <c r="Y499" s="16">
        <v>61.3</v>
      </c>
      <c r="AD499" s="15">
        <v>28.91</v>
      </c>
      <c r="AG499" s="15">
        <v>28</v>
      </c>
      <c r="BF499" s="15">
        <v>61.04</v>
      </c>
    </row>
    <row r="500" spans="1:58">
      <c r="A500" s="71">
        <v>37065</v>
      </c>
      <c r="B500" s="73"/>
      <c r="C500" s="73">
        <v>61.27</v>
      </c>
      <c r="D500" s="73">
        <v>59.94</v>
      </c>
      <c r="E500" s="73"/>
      <c r="F500" s="73">
        <v>129.69</v>
      </c>
      <c r="G500" s="15">
        <v>142.72</v>
      </c>
      <c r="H500" s="15">
        <v>64.86</v>
      </c>
      <c r="I500" s="15">
        <v>58.18</v>
      </c>
      <c r="J500" s="73">
        <v>45.93</v>
      </c>
      <c r="K500" s="15">
        <v>30.08</v>
      </c>
      <c r="L500" s="15">
        <v>45.65</v>
      </c>
      <c r="M500" s="15">
        <v>44.33</v>
      </c>
      <c r="N500" s="15">
        <v>92.34</v>
      </c>
      <c r="O500" s="73">
        <v>99.46</v>
      </c>
      <c r="P500" s="15">
        <v>12.1</v>
      </c>
      <c r="Q500" s="15">
        <v>39.450000000000003</v>
      </c>
      <c r="R500" s="15">
        <v>44.82</v>
      </c>
      <c r="S500" s="73"/>
      <c r="X500" s="73">
        <v>66</v>
      </c>
      <c r="Y500" s="16">
        <v>61</v>
      </c>
      <c r="AA500" s="15">
        <v>93</v>
      </c>
      <c r="AD500" s="15">
        <v>29.04</v>
      </c>
      <c r="AG500" s="15">
        <v>28.22</v>
      </c>
      <c r="BF500" s="15">
        <v>61.04</v>
      </c>
    </row>
    <row r="501" spans="1:58">
      <c r="A501" s="71">
        <v>37072</v>
      </c>
      <c r="B501" s="73"/>
      <c r="C501" s="73">
        <v>61.58</v>
      </c>
      <c r="D501" s="73">
        <v>60.12</v>
      </c>
      <c r="E501" s="73"/>
      <c r="F501" s="73">
        <v>134.77000000000001</v>
      </c>
      <c r="G501" s="15">
        <v>137.63</v>
      </c>
      <c r="H501" s="15">
        <v>68.349999999999994</v>
      </c>
      <c r="I501" s="15">
        <v>65.010000000000005</v>
      </c>
      <c r="J501" s="73">
        <v>45.7</v>
      </c>
      <c r="K501" s="15">
        <v>29.77</v>
      </c>
      <c r="L501" s="15">
        <v>44.46</v>
      </c>
      <c r="M501" s="15">
        <v>44.29</v>
      </c>
      <c r="N501" s="15">
        <v>91.46</v>
      </c>
      <c r="O501" s="73">
        <v>92.24</v>
      </c>
      <c r="P501" s="15">
        <v>12.09</v>
      </c>
      <c r="Q501" s="15">
        <v>39.590000000000003</v>
      </c>
      <c r="R501" s="15">
        <v>44.66</v>
      </c>
      <c r="S501" s="73"/>
      <c r="X501" s="73">
        <v>66.599999999999994</v>
      </c>
      <c r="Y501" s="16">
        <v>61.6</v>
      </c>
      <c r="AA501" s="15">
        <v>101.33</v>
      </c>
      <c r="AD501" s="15">
        <v>30.44</v>
      </c>
      <c r="AG501" s="15">
        <v>28.24</v>
      </c>
      <c r="BF501" s="15">
        <v>60.83</v>
      </c>
    </row>
    <row r="502" spans="1:58">
      <c r="A502" s="71">
        <v>37079</v>
      </c>
      <c r="B502" s="73"/>
      <c r="C502" s="73">
        <v>62.08</v>
      </c>
      <c r="D502" s="73">
        <v>60.48</v>
      </c>
      <c r="E502" s="73"/>
      <c r="F502" s="73">
        <v>140.56</v>
      </c>
      <c r="G502" s="15">
        <v>139.38</v>
      </c>
      <c r="H502" s="15">
        <v>71.55</v>
      </c>
      <c r="I502" s="15">
        <v>69.3</v>
      </c>
      <c r="J502" s="73">
        <v>45.32</v>
      </c>
      <c r="K502" s="15">
        <v>30.35</v>
      </c>
      <c r="L502" s="15">
        <v>45.47</v>
      </c>
      <c r="M502" s="15">
        <v>44.07</v>
      </c>
      <c r="N502" s="15">
        <v>89.32</v>
      </c>
      <c r="O502" s="73">
        <v>90.98</v>
      </c>
      <c r="P502" s="15">
        <v>12.08</v>
      </c>
      <c r="Q502" s="15">
        <v>39.700000000000003</v>
      </c>
      <c r="R502" s="15">
        <v>44.85</v>
      </c>
      <c r="S502" s="73"/>
      <c r="X502" s="73">
        <v>66.5</v>
      </c>
      <c r="Y502" s="16">
        <v>61.5</v>
      </c>
      <c r="BF502" s="15">
        <v>59.14</v>
      </c>
    </row>
    <row r="503" spans="1:58">
      <c r="A503" s="71">
        <v>37086</v>
      </c>
      <c r="B503" s="73"/>
      <c r="C503" s="73">
        <v>61.84</v>
      </c>
      <c r="D503" s="73">
        <v>59.96</v>
      </c>
      <c r="E503" s="73"/>
      <c r="F503" s="73">
        <v>138.47999999999999</v>
      </c>
      <c r="G503" s="15">
        <v>140.05000000000001</v>
      </c>
      <c r="H503" s="15">
        <v>74.510000000000005</v>
      </c>
      <c r="I503" s="15">
        <v>70.02</v>
      </c>
      <c r="J503" s="73">
        <v>46.81</v>
      </c>
      <c r="K503" s="15">
        <v>30.73</v>
      </c>
      <c r="L503" s="15">
        <v>46.16</v>
      </c>
      <c r="M503" s="15">
        <v>43.19</v>
      </c>
      <c r="N503" s="15">
        <v>91.33</v>
      </c>
      <c r="O503" s="73">
        <v>94.65</v>
      </c>
      <c r="P503" s="15">
        <v>12.12</v>
      </c>
      <c r="Q503" s="15">
        <v>39.67</v>
      </c>
      <c r="R503" s="15">
        <v>44.89</v>
      </c>
      <c r="S503" s="73"/>
      <c r="X503" s="73">
        <v>64.75</v>
      </c>
      <c r="Y503" s="16">
        <v>59.75</v>
      </c>
      <c r="AA503" s="15">
        <v>102</v>
      </c>
      <c r="AD503" s="15">
        <v>29.92</v>
      </c>
      <c r="AG503" s="15">
        <v>28.7</v>
      </c>
      <c r="BF503" s="15">
        <v>59.1</v>
      </c>
    </row>
    <row r="504" spans="1:58">
      <c r="A504" s="71">
        <v>37093</v>
      </c>
      <c r="B504" s="73"/>
      <c r="C504" s="73">
        <v>62.5</v>
      </c>
      <c r="D504" s="73">
        <v>61.07</v>
      </c>
      <c r="E504" s="73"/>
      <c r="F504" s="73">
        <v>139.07</v>
      </c>
      <c r="G504" s="15">
        <v>139.55000000000001</v>
      </c>
      <c r="H504" s="15">
        <v>71</v>
      </c>
      <c r="I504" s="15">
        <v>61.43</v>
      </c>
      <c r="J504" s="73">
        <v>46.3</v>
      </c>
      <c r="K504" s="15">
        <v>31.45</v>
      </c>
      <c r="L504" s="15">
        <v>46.39</v>
      </c>
      <c r="M504" s="15">
        <v>44.17</v>
      </c>
      <c r="N504" s="15">
        <v>90.29</v>
      </c>
      <c r="O504" s="73">
        <v>94.17</v>
      </c>
      <c r="P504" s="15">
        <v>12.08</v>
      </c>
      <c r="Q504" s="15">
        <v>39.76</v>
      </c>
      <c r="R504" s="15">
        <v>49.61</v>
      </c>
      <c r="S504" s="73"/>
      <c r="X504" s="73">
        <v>66.599999999999994</v>
      </c>
      <c r="Y504" s="16">
        <v>61.18</v>
      </c>
      <c r="AA504" s="15">
        <v>99</v>
      </c>
      <c r="AD504" s="15">
        <v>28.2</v>
      </c>
      <c r="AG504" s="15">
        <v>27.38</v>
      </c>
      <c r="BF504" s="15">
        <v>60.11</v>
      </c>
    </row>
    <row r="505" spans="1:58">
      <c r="A505" s="71">
        <v>37100</v>
      </c>
      <c r="B505" s="73"/>
      <c r="C505" s="73">
        <v>63.18</v>
      </c>
      <c r="D505" s="73">
        <v>61.02</v>
      </c>
      <c r="E505" s="73"/>
      <c r="F505" s="73">
        <v>140.97</v>
      </c>
      <c r="G505" s="15">
        <v>139.03</v>
      </c>
      <c r="H505" s="15">
        <v>66.36</v>
      </c>
      <c r="I505" s="15">
        <v>62.81</v>
      </c>
      <c r="J505" s="73">
        <v>45.46</v>
      </c>
      <c r="K505" s="15">
        <v>31.28</v>
      </c>
      <c r="L505" s="15">
        <v>46.9</v>
      </c>
      <c r="M505" s="15">
        <v>44.1</v>
      </c>
      <c r="N505" s="15">
        <v>90.25</v>
      </c>
      <c r="O505" s="73">
        <v>93.12</v>
      </c>
      <c r="P505" s="15">
        <v>12.1</v>
      </c>
      <c r="Q505" s="15">
        <v>39.56</v>
      </c>
      <c r="R505" s="15">
        <v>49.91</v>
      </c>
      <c r="S505" s="73"/>
      <c r="X505" s="73">
        <v>65</v>
      </c>
      <c r="Y505" s="16">
        <v>62.5</v>
      </c>
      <c r="AA505" s="15">
        <v>98</v>
      </c>
      <c r="AD505" s="15">
        <v>28</v>
      </c>
      <c r="AG505" s="15">
        <v>29</v>
      </c>
      <c r="BF505" s="15">
        <v>66.989999999999995</v>
      </c>
    </row>
    <row r="506" spans="1:58">
      <c r="A506" s="71">
        <v>37107</v>
      </c>
      <c r="B506" s="73"/>
      <c r="C506" s="73">
        <v>63.34</v>
      </c>
      <c r="D506" s="73">
        <v>61</v>
      </c>
      <c r="E506" s="73"/>
      <c r="F506" s="73">
        <v>145.63999999999999</v>
      </c>
      <c r="G506" s="15">
        <v>139.41999999999999</v>
      </c>
      <c r="H506" s="15">
        <v>73.819999999999993</v>
      </c>
      <c r="I506" s="15">
        <v>70.959999999999994</v>
      </c>
      <c r="J506" s="73">
        <v>46</v>
      </c>
      <c r="K506" s="15">
        <v>32.03</v>
      </c>
      <c r="L506" s="15">
        <v>47.01</v>
      </c>
      <c r="M506" s="15">
        <v>44.29</v>
      </c>
      <c r="N506" s="15">
        <v>91.5</v>
      </c>
      <c r="O506" s="73">
        <v>90.63</v>
      </c>
      <c r="P506" s="15">
        <v>12.09</v>
      </c>
      <c r="Q506" s="15">
        <v>39.42</v>
      </c>
      <c r="R506" s="15">
        <v>49.8</v>
      </c>
      <c r="S506" s="73"/>
      <c r="X506" s="73">
        <v>66</v>
      </c>
      <c r="Y506" s="16">
        <v>62.5</v>
      </c>
      <c r="AA506" s="15">
        <v>103</v>
      </c>
      <c r="AD506" s="15">
        <v>27.74</v>
      </c>
      <c r="AG506" s="15">
        <v>27.86</v>
      </c>
      <c r="BF506" s="15">
        <v>72.680000000000007</v>
      </c>
    </row>
    <row r="507" spans="1:58">
      <c r="A507" s="71">
        <v>37114</v>
      </c>
      <c r="B507" s="73"/>
      <c r="C507" s="73">
        <v>63.41</v>
      </c>
      <c r="D507" s="73">
        <v>59.85</v>
      </c>
      <c r="E507" s="73"/>
      <c r="F507" s="73">
        <v>148.6</v>
      </c>
      <c r="G507" s="15">
        <v>139.19999999999999</v>
      </c>
      <c r="H507" s="15">
        <v>77.959999999999994</v>
      </c>
      <c r="I507" s="15">
        <v>74.739999999999995</v>
      </c>
      <c r="J507" s="73">
        <v>46.3</v>
      </c>
      <c r="K507" s="15">
        <v>32.1</v>
      </c>
      <c r="L507" s="15">
        <v>46.44</v>
      </c>
      <c r="M507" s="15">
        <v>44.77</v>
      </c>
      <c r="N507" s="15">
        <v>92.51</v>
      </c>
      <c r="O507" s="73">
        <v>91.2</v>
      </c>
      <c r="P507" s="15">
        <v>12.1</v>
      </c>
      <c r="Q507" s="15">
        <v>39.42</v>
      </c>
      <c r="R507" s="15">
        <v>54.61</v>
      </c>
      <c r="S507" s="73"/>
      <c r="X507" s="73">
        <v>66.099999999999994</v>
      </c>
      <c r="Y507" s="16">
        <v>62.6</v>
      </c>
      <c r="AD507" s="15">
        <v>29.79</v>
      </c>
      <c r="AG507" s="15">
        <v>27.49</v>
      </c>
      <c r="BF507" s="15">
        <v>70.14</v>
      </c>
    </row>
    <row r="508" spans="1:58">
      <c r="A508" s="71">
        <v>37121</v>
      </c>
      <c r="B508" s="73"/>
      <c r="C508" s="73">
        <v>63.93</v>
      </c>
      <c r="D508" s="73">
        <v>61.39</v>
      </c>
      <c r="E508" s="73"/>
      <c r="F508" s="73">
        <v>156.58000000000001</v>
      </c>
      <c r="G508" s="15">
        <v>139.4</v>
      </c>
      <c r="H508" s="15">
        <v>78.819999999999993</v>
      </c>
      <c r="I508" s="15">
        <v>75.94</v>
      </c>
      <c r="J508" s="73">
        <v>46.78</v>
      </c>
      <c r="K508" s="15">
        <v>32.32</v>
      </c>
      <c r="L508" s="15">
        <v>46.43</v>
      </c>
      <c r="M508" s="15">
        <v>45.11</v>
      </c>
      <c r="N508" s="15">
        <v>91.61</v>
      </c>
      <c r="O508" s="73">
        <v>95.73</v>
      </c>
      <c r="P508" s="15">
        <v>12.09</v>
      </c>
      <c r="Q508" s="15">
        <v>39.68</v>
      </c>
      <c r="R508" s="15">
        <v>54.86</v>
      </c>
      <c r="S508" s="73"/>
      <c r="X508" s="73">
        <v>66.38</v>
      </c>
      <c r="Y508" s="16">
        <v>63</v>
      </c>
      <c r="AD508" s="15">
        <v>30.15</v>
      </c>
      <c r="AG508" s="15">
        <v>27.27</v>
      </c>
      <c r="BF508" s="15">
        <v>64.75</v>
      </c>
    </row>
    <row r="509" spans="1:58">
      <c r="A509" s="71">
        <v>37128</v>
      </c>
      <c r="B509" s="73"/>
      <c r="C509" s="73">
        <v>64.260000000000005</v>
      </c>
      <c r="D509" s="73">
        <v>61.46</v>
      </c>
      <c r="E509" s="73"/>
      <c r="F509" s="73">
        <v>160.9</v>
      </c>
      <c r="G509" s="15">
        <v>139.66999999999999</v>
      </c>
      <c r="H509" s="15">
        <v>79.72</v>
      </c>
      <c r="I509" s="15">
        <v>76.099999999999994</v>
      </c>
      <c r="J509" s="73">
        <v>46.37</v>
      </c>
      <c r="K509" s="15">
        <v>32.270000000000003</v>
      </c>
      <c r="L509" s="15">
        <v>46.52</v>
      </c>
      <c r="M509" s="15">
        <v>45.16</v>
      </c>
      <c r="N509" s="15">
        <v>92.38</v>
      </c>
      <c r="O509" s="73">
        <v>101.54</v>
      </c>
      <c r="P509" s="15">
        <v>12.06</v>
      </c>
      <c r="Q509" s="15">
        <v>39.770000000000003</v>
      </c>
      <c r="R509" s="15">
        <v>54.91</v>
      </c>
      <c r="S509" s="73"/>
      <c r="X509" s="73">
        <v>66.099999999999994</v>
      </c>
      <c r="Y509" s="16">
        <v>62</v>
      </c>
      <c r="AA509" s="15">
        <v>103</v>
      </c>
      <c r="AD509" s="15">
        <v>30.48</v>
      </c>
      <c r="AG509" s="15">
        <v>28</v>
      </c>
      <c r="BF509" s="15">
        <v>64.53</v>
      </c>
    </row>
    <row r="510" spans="1:58">
      <c r="A510" s="71">
        <v>37135</v>
      </c>
      <c r="B510" s="73"/>
      <c r="C510" s="73">
        <v>64.44</v>
      </c>
      <c r="D510" s="73">
        <v>61.63</v>
      </c>
      <c r="E510" s="73"/>
      <c r="F510" s="73">
        <v>161.06</v>
      </c>
      <c r="G510" s="15">
        <v>139.62</v>
      </c>
      <c r="H510" s="15">
        <v>82.27</v>
      </c>
      <c r="I510" s="15">
        <v>76.47</v>
      </c>
      <c r="J510" s="73">
        <v>45.95</v>
      </c>
      <c r="K510" s="15">
        <v>32.799999999999997</v>
      </c>
      <c r="L510" s="15">
        <v>44.53</v>
      </c>
      <c r="M510" s="15">
        <v>45.5</v>
      </c>
      <c r="N510" s="15">
        <v>93.49</v>
      </c>
      <c r="O510" s="73">
        <v>103.93</v>
      </c>
      <c r="P510" s="15">
        <v>12.09</v>
      </c>
      <c r="Q510" s="15">
        <v>39.57</v>
      </c>
      <c r="R510" s="15">
        <v>54.7</v>
      </c>
      <c r="S510" s="73"/>
      <c r="X510" s="73">
        <v>66.709999999999994</v>
      </c>
      <c r="Y510" s="16">
        <v>62.29</v>
      </c>
      <c r="AA510" s="15">
        <v>103.7</v>
      </c>
      <c r="AD510" s="15">
        <v>32.29</v>
      </c>
      <c r="AG510" s="15">
        <v>30.51</v>
      </c>
      <c r="BF510" s="15">
        <v>64.53</v>
      </c>
    </row>
    <row r="511" spans="1:58">
      <c r="A511" s="71">
        <v>37142</v>
      </c>
      <c r="B511" s="73"/>
      <c r="C511" s="73">
        <v>64.72</v>
      </c>
      <c r="D511" s="73">
        <v>61.97</v>
      </c>
      <c r="E511" s="73"/>
      <c r="F511" s="73">
        <v>162.53</v>
      </c>
      <c r="G511" s="15">
        <v>139.88</v>
      </c>
      <c r="H511" s="15">
        <v>80.12</v>
      </c>
      <c r="I511" s="15">
        <v>76.819999999999993</v>
      </c>
      <c r="J511" s="73">
        <v>47.32</v>
      </c>
      <c r="K511" s="15">
        <v>33.54</v>
      </c>
      <c r="L511" s="15">
        <v>47.21</v>
      </c>
      <c r="M511" s="15">
        <v>46.1</v>
      </c>
      <c r="N511" s="15">
        <v>93.78</v>
      </c>
      <c r="O511" s="73">
        <v>106.4</v>
      </c>
      <c r="P511" s="15">
        <v>12.08</v>
      </c>
      <c r="Q511" s="15">
        <v>39.5</v>
      </c>
      <c r="R511" s="15">
        <v>54.73</v>
      </c>
      <c r="S511" s="73"/>
      <c r="X511" s="73">
        <v>67.400000000000006</v>
      </c>
      <c r="Y511" s="16">
        <v>63</v>
      </c>
      <c r="AA511" s="15">
        <v>103.06</v>
      </c>
      <c r="AD511" s="15">
        <v>34.04</v>
      </c>
      <c r="AG511" s="15">
        <v>30.73</v>
      </c>
      <c r="BF511" s="15">
        <v>64.47</v>
      </c>
    </row>
    <row r="512" spans="1:58">
      <c r="A512" s="71">
        <v>37149</v>
      </c>
      <c r="B512" s="73"/>
      <c r="C512" s="73">
        <v>64.81</v>
      </c>
      <c r="D512" s="73">
        <v>62.08</v>
      </c>
      <c r="E512" s="73"/>
      <c r="F512" s="73">
        <v>162.57</v>
      </c>
      <c r="G512" s="15">
        <v>142.28</v>
      </c>
      <c r="H512" s="15">
        <v>81.87</v>
      </c>
      <c r="I512" s="15">
        <v>79.02</v>
      </c>
      <c r="J512" s="73">
        <v>47.92</v>
      </c>
      <c r="K512" s="15">
        <v>34.15</v>
      </c>
      <c r="L512" s="15">
        <v>47.55</v>
      </c>
      <c r="M512" s="15">
        <v>46.28</v>
      </c>
      <c r="N512" s="15">
        <v>94.33</v>
      </c>
      <c r="O512" s="73">
        <v>109.88</v>
      </c>
      <c r="P512" s="15">
        <v>12.1</v>
      </c>
      <c r="Q512" s="15">
        <v>39.58</v>
      </c>
      <c r="R512" s="15">
        <v>54.83</v>
      </c>
      <c r="S512" s="73"/>
      <c r="X512" s="73">
        <v>68.83</v>
      </c>
      <c r="Y512" s="16">
        <v>65</v>
      </c>
      <c r="AA512" s="15">
        <v>103</v>
      </c>
      <c r="AD512" s="15">
        <v>36.75</v>
      </c>
      <c r="AG512" s="15">
        <v>34.369999999999997</v>
      </c>
      <c r="BF512" s="15">
        <v>62.24</v>
      </c>
    </row>
    <row r="513" spans="1:58">
      <c r="A513" s="71">
        <v>37156</v>
      </c>
      <c r="B513" s="73"/>
      <c r="C513" s="73">
        <v>64.83</v>
      </c>
      <c r="D513" s="73">
        <v>62.02</v>
      </c>
      <c r="E513" s="73"/>
      <c r="F513" s="73">
        <v>155.52000000000001</v>
      </c>
      <c r="G513" s="15">
        <v>146.1</v>
      </c>
      <c r="H513" s="15">
        <v>81.89</v>
      </c>
      <c r="I513" s="15">
        <v>75.67</v>
      </c>
      <c r="J513" s="73">
        <v>47.69</v>
      </c>
      <c r="K513" s="15">
        <v>34.17</v>
      </c>
      <c r="L513" s="15">
        <v>47.82</v>
      </c>
      <c r="M513" s="15">
        <v>46.46</v>
      </c>
      <c r="N513" s="15">
        <v>94.34</v>
      </c>
      <c r="O513" s="73">
        <v>111.32</v>
      </c>
      <c r="P513" s="15">
        <v>12.09</v>
      </c>
      <c r="Q513" s="15">
        <v>39.74</v>
      </c>
      <c r="R513" s="15">
        <v>54.89</v>
      </c>
      <c r="S513" s="73"/>
      <c r="X513" s="73">
        <v>69.28</v>
      </c>
      <c r="Y513" s="16">
        <v>64.64</v>
      </c>
      <c r="AA513" s="15">
        <v>103.4</v>
      </c>
      <c r="AD513" s="15">
        <v>37.35</v>
      </c>
      <c r="AG513" s="15">
        <v>36.21</v>
      </c>
      <c r="BF513" s="15">
        <v>61.63</v>
      </c>
    </row>
    <row r="514" spans="1:58">
      <c r="A514" s="71">
        <v>37163</v>
      </c>
      <c r="B514" s="73"/>
      <c r="C514" s="73">
        <v>64.58</v>
      </c>
      <c r="D514" s="73">
        <v>60.71</v>
      </c>
      <c r="E514" s="73"/>
      <c r="F514" s="73">
        <v>146.91</v>
      </c>
      <c r="G514" s="15">
        <v>148.5</v>
      </c>
      <c r="H514" s="15">
        <v>72.5</v>
      </c>
      <c r="I514" s="15">
        <v>66.11</v>
      </c>
      <c r="J514" s="73">
        <v>47.62</v>
      </c>
      <c r="K514" s="15">
        <v>34.14</v>
      </c>
      <c r="L514" s="15">
        <v>47.83</v>
      </c>
      <c r="M514" s="15">
        <v>46.48</v>
      </c>
      <c r="N514" s="15">
        <v>93.31</v>
      </c>
      <c r="O514" s="73">
        <v>111.07</v>
      </c>
      <c r="P514" s="15">
        <v>12.08</v>
      </c>
      <c r="Q514" s="15">
        <v>39.700000000000003</v>
      </c>
      <c r="R514" s="15">
        <v>54.79</v>
      </c>
      <c r="S514" s="73"/>
      <c r="X514" s="73">
        <v>70.13</v>
      </c>
      <c r="Y514" s="16">
        <v>66</v>
      </c>
      <c r="AD514" s="15">
        <v>39.25</v>
      </c>
      <c r="AG514" s="15">
        <v>36.369999999999997</v>
      </c>
      <c r="BF514" s="15">
        <v>61.39</v>
      </c>
    </row>
    <row r="515" spans="1:58">
      <c r="A515" s="71">
        <v>37170</v>
      </c>
      <c r="B515" s="73"/>
      <c r="C515" s="73">
        <v>64.28</v>
      </c>
      <c r="D515" s="73">
        <v>60.69</v>
      </c>
      <c r="E515" s="73"/>
      <c r="F515" s="73">
        <v>139.59</v>
      </c>
      <c r="G515" s="15">
        <v>148.77000000000001</v>
      </c>
      <c r="H515" s="15">
        <v>67.83</v>
      </c>
      <c r="I515" s="15">
        <v>62.46</v>
      </c>
      <c r="J515" s="73">
        <v>47.78</v>
      </c>
      <c r="K515" s="15">
        <v>34.130000000000003</v>
      </c>
      <c r="L515" s="15">
        <v>47.31</v>
      </c>
      <c r="M515" s="15">
        <v>46.58</v>
      </c>
      <c r="N515" s="15">
        <v>93.71</v>
      </c>
      <c r="O515" s="73">
        <v>106.62</v>
      </c>
      <c r="P515" s="15">
        <v>12.09</v>
      </c>
      <c r="Q515" s="15">
        <v>39.549999999999997</v>
      </c>
      <c r="R515" s="15">
        <v>54.19</v>
      </c>
      <c r="S515" s="73"/>
      <c r="X515" s="73">
        <v>71.12</v>
      </c>
      <c r="Y515" s="16">
        <v>66.14</v>
      </c>
      <c r="AD515" s="15">
        <v>38.22</v>
      </c>
      <c r="AG515" s="15">
        <v>37.270000000000003</v>
      </c>
      <c r="BF515" s="15">
        <v>61.97</v>
      </c>
    </row>
    <row r="516" spans="1:58">
      <c r="A516" s="71">
        <v>37177</v>
      </c>
      <c r="B516" s="73"/>
      <c r="C516" s="73">
        <v>64.08</v>
      </c>
      <c r="D516" s="73">
        <v>60.43</v>
      </c>
      <c r="E516" s="73"/>
      <c r="F516" s="73">
        <v>137.13999999999999</v>
      </c>
      <c r="G516" s="15">
        <v>146.1</v>
      </c>
      <c r="H516" s="15">
        <v>68.319999999999993</v>
      </c>
      <c r="I516" s="15">
        <v>63.39</v>
      </c>
      <c r="J516" s="73">
        <v>47.96</v>
      </c>
      <c r="K516" s="15">
        <v>34.1</v>
      </c>
      <c r="L516" s="15">
        <v>47.71</v>
      </c>
      <c r="M516" s="15">
        <v>45.47</v>
      </c>
      <c r="N516" s="15">
        <v>93.35</v>
      </c>
      <c r="O516" s="73">
        <v>108.45</v>
      </c>
      <c r="P516" s="15">
        <v>12.11</v>
      </c>
      <c r="Q516" s="15">
        <v>39.68</v>
      </c>
      <c r="R516" s="15">
        <v>54.74</v>
      </c>
      <c r="S516" s="73"/>
      <c r="X516" s="73">
        <v>71.260000000000005</v>
      </c>
      <c r="Y516" s="16">
        <v>68.25</v>
      </c>
      <c r="AD516" s="15">
        <v>39.119999999999997</v>
      </c>
      <c r="AG516" s="15">
        <v>38</v>
      </c>
      <c r="BF516" s="15">
        <v>65.239999999999995</v>
      </c>
    </row>
    <row r="517" spans="1:58">
      <c r="A517" s="71">
        <v>37184</v>
      </c>
      <c r="B517" s="73"/>
      <c r="C517" s="73">
        <v>63.77</v>
      </c>
      <c r="D517" s="73">
        <v>59.39</v>
      </c>
      <c r="E517" s="73"/>
      <c r="F517" s="73">
        <v>137.18</v>
      </c>
      <c r="G517" s="15">
        <v>139.05000000000001</v>
      </c>
      <c r="H517" s="15">
        <v>68.38</v>
      </c>
      <c r="I517" s="15">
        <v>61.65</v>
      </c>
      <c r="J517" s="73">
        <v>48.07</v>
      </c>
      <c r="K517" s="15">
        <v>34.17</v>
      </c>
      <c r="L517" s="15">
        <v>47.09</v>
      </c>
      <c r="M517" s="15">
        <v>45.66</v>
      </c>
      <c r="N517" s="15">
        <v>92.94</v>
      </c>
      <c r="O517" s="73">
        <v>107.98</v>
      </c>
      <c r="P517" s="15">
        <v>11.94</v>
      </c>
      <c r="Q517" s="15">
        <v>39.5</v>
      </c>
      <c r="R517" s="15">
        <v>54.69</v>
      </c>
      <c r="S517" s="73"/>
      <c r="X517" s="73">
        <v>73.13</v>
      </c>
      <c r="Y517" s="16">
        <v>68.2</v>
      </c>
      <c r="AA517" s="15">
        <v>97.5</v>
      </c>
      <c r="AD517" s="15">
        <v>38</v>
      </c>
      <c r="AG517" s="15">
        <v>37.43</v>
      </c>
      <c r="BF517" s="15">
        <v>69.75</v>
      </c>
    </row>
    <row r="518" spans="1:58">
      <c r="A518" s="71">
        <v>37191</v>
      </c>
      <c r="B518" s="73"/>
      <c r="C518" s="73">
        <v>63.67</v>
      </c>
      <c r="D518" s="73">
        <v>59.37</v>
      </c>
      <c r="E518" s="73"/>
      <c r="F518" s="73">
        <v>130.63</v>
      </c>
      <c r="G518" s="15">
        <v>120.98</v>
      </c>
      <c r="H518" s="15">
        <v>66.67</v>
      </c>
      <c r="I518" s="15">
        <v>60.51</v>
      </c>
      <c r="J518" s="73">
        <v>47.01</v>
      </c>
      <c r="K518" s="15">
        <v>33.340000000000003</v>
      </c>
      <c r="L518" s="15">
        <v>45.21</v>
      </c>
      <c r="M518" s="15">
        <v>45.32</v>
      </c>
      <c r="N518" s="15">
        <v>88.36</v>
      </c>
      <c r="O518" s="73">
        <v>103.61</v>
      </c>
      <c r="P518" s="15">
        <v>12.22</v>
      </c>
      <c r="Q518" s="15">
        <v>38.700000000000003</v>
      </c>
      <c r="R518" s="15">
        <v>54.66</v>
      </c>
      <c r="S518" s="73"/>
      <c r="X518" s="73">
        <v>74.31</v>
      </c>
      <c r="Y518" s="16">
        <v>68.53</v>
      </c>
      <c r="AA518" s="15">
        <v>105.36</v>
      </c>
      <c r="AD518" s="15">
        <v>36.6</v>
      </c>
      <c r="AG518" s="15">
        <v>39</v>
      </c>
      <c r="BF518" s="15">
        <v>72.430000000000007</v>
      </c>
    </row>
    <row r="519" spans="1:58">
      <c r="A519" s="71">
        <v>37198</v>
      </c>
      <c r="B519" s="73"/>
      <c r="C519" s="73">
        <v>63.36</v>
      </c>
      <c r="D519" s="73">
        <v>58.93</v>
      </c>
      <c r="E519" s="73"/>
      <c r="F519" s="73">
        <v>122.04</v>
      </c>
      <c r="G519" s="15">
        <v>111.5</v>
      </c>
      <c r="H519" s="15">
        <v>63.64</v>
      </c>
      <c r="I519" s="15">
        <v>59.67</v>
      </c>
      <c r="J519" s="73">
        <v>45.95</v>
      </c>
      <c r="K519" s="15">
        <v>31.72</v>
      </c>
      <c r="L519" s="15">
        <v>43.39</v>
      </c>
      <c r="M519" s="15">
        <v>43.31</v>
      </c>
      <c r="N519" s="15">
        <v>87.46</v>
      </c>
      <c r="O519" s="73">
        <v>95.48</v>
      </c>
      <c r="P519" s="15">
        <v>12.11</v>
      </c>
      <c r="Q519" s="15">
        <v>34.9</v>
      </c>
      <c r="R519" s="15">
        <v>53.49</v>
      </c>
      <c r="S519" s="73"/>
      <c r="X519" s="73">
        <v>73.599999999999994</v>
      </c>
      <c r="Y519" s="16">
        <v>69</v>
      </c>
      <c r="AD519" s="15">
        <v>35.71</v>
      </c>
      <c r="AG519" s="15">
        <v>37.590000000000003</v>
      </c>
      <c r="BF519" s="15">
        <v>72.959999999999994</v>
      </c>
    </row>
    <row r="520" spans="1:58">
      <c r="A520" s="71">
        <v>37205</v>
      </c>
      <c r="B520" s="73"/>
      <c r="C520" s="73">
        <v>63.08</v>
      </c>
      <c r="D520" s="73">
        <v>59.3</v>
      </c>
      <c r="E520" s="73"/>
      <c r="F520" s="73">
        <v>120.36</v>
      </c>
      <c r="G520" s="15">
        <v>106.02</v>
      </c>
      <c r="H520" s="15">
        <v>64.39</v>
      </c>
      <c r="I520" s="15">
        <v>59.48</v>
      </c>
      <c r="J520" s="73">
        <v>45.33</v>
      </c>
      <c r="K520" s="15">
        <v>30.86</v>
      </c>
      <c r="L520" s="15">
        <v>42.84</v>
      </c>
      <c r="M520" s="15">
        <v>42.44</v>
      </c>
      <c r="N520" s="15">
        <v>87.09</v>
      </c>
      <c r="O520" s="73">
        <v>88.49</v>
      </c>
      <c r="P520" s="15">
        <v>12.14</v>
      </c>
      <c r="Q520" s="15">
        <v>34.869999999999997</v>
      </c>
      <c r="R520" s="15">
        <v>54.37</v>
      </c>
      <c r="S520" s="73"/>
      <c r="X520" s="73">
        <v>73</v>
      </c>
      <c r="Y520" s="16">
        <v>69</v>
      </c>
      <c r="AA520" s="15">
        <v>106.33</v>
      </c>
      <c r="AD520" s="15">
        <v>33.549999999999997</v>
      </c>
      <c r="AG520" s="15">
        <v>38.869999999999997</v>
      </c>
      <c r="BF520" s="15">
        <v>74.09</v>
      </c>
    </row>
    <row r="521" spans="1:58">
      <c r="A521" s="71">
        <v>37212</v>
      </c>
      <c r="B521" s="73"/>
      <c r="C521" s="73">
        <v>63.06</v>
      </c>
      <c r="D521" s="73">
        <v>58.26</v>
      </c>
      <c r="E521" s="73"/>
      <c r="F521" s="73">
        <v>119.79</v>
      </c>
      <c r="G521" s="15">
        <v>103.72</v>
      </c>
      <c r="H521" s="15">
        <v>63.68</v>
      </c>
      <c r="I521" s="15">
        <v>57.48</v>
      </c>
      <c r="J521" s="73">
        <v>45.03</v>
      </c>
      <c r="K521" s="15">
        <v>29.33</v>
      </c>
      <c r="L521" s="15">
        <v>40.85</v>
      </c>
      <c r="M521" s="15">
        <v>42.57</v>
      </c>
      <c r="N521" s="15">
        <v>85.95</v>
      </c>
      <c r="O521" s="73">
        <v>88.72</v>
      </c>
      <c r="P521" s="15">
        <v>12.28</v>
      </c>
      <c r="Q521" s="15">
        <v>35.94</v>
      </c>
      <c r="R521" s="15">
        <v>56.52</v>
      </c>
      <c r="S521" s="73"/>
      <c r="X521" s="73">
        <v>74</v>
      </c>
      <c r="Y521" s="16">
        <v>68.09</v>
      </c>
      <c r="AA521" s="15">
        <v>106.75</v>
      </c>
      <c r="AD521" s="15">
        <v>32.299999999999997</v>
      </c>
      <c r="AG521" s="15">
        <v>38.06</v>
      </c>
      <c r="BF521" s="15">
        <v>75.37</v>
      </c>
    </row>
    <row r="522" spans="1:58">
      <c r="A522" s="71">
        <v>37219</v>
      </c>
      <c r="B522" s="73"/>
      <c r="C522" s="73">
        <v>62.57</v>
      </c>
      <c r="D522" s="73">
        <v>58.82</v>
      </c>
      <c r="E522" s="73"/>
      <c r="F522" s="73">
        <v>120.05</v>
      </c>
      <c r="G522" s="15">
        <v>102.7</v>
      </c>
      <c r="H522" s="15">
        <v>57.07</v>
      </c>
      <c r="I522" s="15">
        <v>51.56</v>
      </c>
      <c r="J522" s="73">
        <v>42.89</v>
      </c>
      <c r="K522" s="15">
        <v>27.17</v>
      </c>
      <c r="L522" s="15">
        <v>40.39</v>
      </c>
      <c r="M522" s="15">
        <v>42.14</v>
      </c>
      <c r="N522" s="15">
        <v>86.19</v>
      </c>
      <c r="O522" s="73">
        <v>86.81</v>
      </c>
      <c r="P522" s="15">
        <v>12.24</v>
      </c>
      <c r="Q522" s="15">
        <v>35.17</v>
      </c>
      <c r="R522" s="15">
        <v>62.72</v>
      </c>
      <c r="S522" s="73"/>
      <c r="X522" s="73">
        <v>73.33</v>
      </c>
      <c r="Y522" s="16">
        <v>68</v>
      </c>
      <c r="AD522" s="15">
        <v>30.44</v>
      </c>
      <c r="AG522" s="15">
        <v>37.72</v>
      </c>
      <c r="BF522" s="15">
        <v>75.84</v>
      </c>
    </row>
    <row r="523" spans="1:58">
      <c r="A523" s="71">
        <v>37226</v>
      </c>
      <c r="B523" s="73"/>
      <c r="C523" s="73">
        <v>62.38</v>
      </c>
      <c r="D523" s="73">
        <v>57.32</v>
      </c>
      <c r="E523" s="73"/>
      <c r="F523" s="73">
        <v>121.44</v>
      </c>
      <c r="G523" s="15">
        <v>103.15</v>
      </c>
      <c r="H523" s="15">
        <v>58.71</v>
      </c>
      <c r="I523" s="15">
        <v>51.42</v>
      </c>
      <c r="J523" s="73">
        <v>43.9</v>
      </c>
      <c r="K523" s="15">
        <v>26.44</v>
      </c>
      <c r="L523" s="15">
        <v>40.65</v>
      </c>
      <c r="M523" s="15">
        <v>39.99</v>
      </c>
      <c r="N523" s="15">
        <v>84.6</v>
      </c>
      <c r="O523" s="73">
        <v>89.98</v>
      </c>
      <c r="P523" s="15">
        <v>12.2</v>
      </c>
      <c r="Q523" s="15">
        <v>36.01</v>
      </c>
      <c r="R523" s="15">
        <v>63.04</v>
      </c>
      <c r="S523" s="73"/>
      <c r="X523" s="73">
        <v>72.790000000000006</v>
      </c>
      <c r="Y523" s="16">
        <v>65</v>
      </c>
      <c r="AD523" s="15">
        <v>29.75</v>
      </c>
      <c r="AG523" s="15">
        <v>37.130000000000003</v>
      </c>
      <c r="BF523" s="15">
        <v>73.069999999999993</v>
      </c>
    </row>
    <row r="524" spans="1:58">
      <c r="A524" s="71">
        <v>37233</v>
      </c>
      <c r="B524" s="73"/>
      <c r="C524" s="73">
        <v>61.65</v>
      </c>
      <c r="D524" s="73">
        <v>55.6</v>
      </c>
      <c r="E524" s="73"/>
      <c r="F524" s="73">
        <v>120.06</v>
      </c>
      <c r="G524" s="15">
        <v>103.43</v>
      </c>
      <c r="H524" s="15">
        <v>58.7</v>
      </c>
      <c r="I524" s="15">
        <v>52.25</v>
      </c>
      <c r="J524" s="73">
        <v>43.65</v>
      </c>
      <c r="K524" s="15">
        <v>24.65</v>
      </c>
      <c r="L524" s="15">
        <v>41.32</v>
      </c>
      <c r="M524" s="15">
        <v>40.43</v>
      </c>
      <c r="N524" s="15">
        <v>83.05</v>
      </c>
      <c r="O524" s="73">
        <v>87.35</v>
      </c>
      <c r="P524" s="15">
        <v>12.41</v>
      </c>
      <c r="Q524" s="15">
        <v>35.9</v>
      </c>
      <c r="R524" s="15">
        <v>61.91</v>
      </c>
      <c r="S524" s="73"/>
      <c r="X524" s="73">
        <v>71.13</v>
      </c>
      <c r="Y524" s="16">
        <v>62</v>
      </c>
      <c r="AD524" s="15">
        <v>30.72</v>
      </c>
      <c r="AG524" s="15">
        <v>38.35</v>
      </c>
      <c r="BF524" s="15">
        <v>68.97</v>
      </c>
    </row>
    <row r="525" spans="1:58">
      <c r="A525" s="71">
        <v>37240</v>
      </c>
      <c r="B525" s="73"/>
      <c r="C525" s="73">
        <v>61.56</v>
      </c>
      <c r="D525" s="73">
        <v>55.25</v>
      </c>
      <c r="E525" s="73"/>
      <c r="F525" s="73">
        <v>118.52</v>
      </c>
      <c r="G525" s="15">
        <v>104.32</v>
      </c>
      <c r="H525" s="15">
        <v>59.6</v>
      </c>
      <c r="I525" s="15">
        <v>54.08</v>
      </c>
      <c r="J525" s="73">
        <v>42.59</v>
      </c>
      <c r="K525" s="15">
        <v>25.25</v>
      </c>
      <c r="L525" s="15">
        <v>41.41</v>
      </c>
      <c r="M525" s="15">
        <v>39.11</v>
      </c>
      <c r="N525" s="15">
        <v>83.98</v>
      </c>
      <c r="O525" s="73">
        <v>90.12</v>
      </c>
      <c r="P525" s="15">
        <v>12.13</v>
      </c>
      <c r="Q525" s="15">
        <v>35.33</v>
      </c>
      <c r="R525" s="15">
        <v>60.49</v>
      </c>
      <c r="S525" s="73"/>
      <c r="X525" s="73">
        <v>68</v>
      </c>
      <c r="Y525" s="16">
        <v>58</v>
      </c>
      <c r="AD525" s="15">
        <v>28.75</v>
      </c>
      <c r="AG525" s="15">
        <v>37.43</v>
      </c>
      <c r="BF525" s="15">
        <v>69.040000000000006</v>
      </c>
    </row>
    <row r="526" spans="1:58">
      <c r="A526" s="71">
        <v>37247</v>
      </c>
      <c r="B526" s="73"/>
      <c r="C526" s="73">
        <v>61.52</v>
      </c>
      <c r="D526" s="73">
        <v>55.85</v>
      </c>
      <c r="E526" s="73"/>
      <c r="F526" s="73">
        <v>120.63</v>
      </c>
      <c r="G526" s="15">
        <v>103.4</v>
      </c>
      <c r="H526" s="15">
        <v>57.38</v>
      </c>
      <c r="I526" s="15">
        <v>49.08</v>
      </c>
      <c r="J526" s="73">
        <v>40.97</v>
      </c>
      <c r="K526" s="15">
        <v>24.94</v>
      </c>
      <c r="L526" s="15">
        <v>41.38</v>
      </c>
      <c r="M526" s="15">
        <v>35.25</v>
      </c>
      <c r="N526" s="15">
        <v>84.03</v>
      </c>
      <c r="O526" s="73">
        <v>90.56</v>
      </c>
      <c r="P526" s="15">
        <v>12.26</v>
      </c>
      <c r="Q526" s="15">
        <v>35.94</v>
      </c>
      <c r="R526" s="15">
        <v>56.6</v>
      </c>
      <c r="X526" s="73">
        <v>68</v>
      </c>
      <c r="Y526" s="16">
        <v>58</v>
      </c>
      <c r="AA526" s="15">
        <v>96</v>
      </c>
      <c r="AD526" s="15">
        <v>28</v>
      </c>
      <c r="AG526" s="15">
        <v>34</v>
      </c>
      <c r="BF526" s="15">
        <v>69.78</v>
      </c>
    </row>
    <row r="527" spans="1:58">
      <c r="A527" s="71">
        <v>37254</v>
      </c>
      <c r="B527" s="73"/>
      <c r="C527" s="73">
        <v>60.86</v>
      </c>
      <c r="D527" s="73">
        <v>55.66</v>
      </c>
      <c r="E527" s="73"/>
      <c r="F527" s="73">
        <v>119.2</v>
      </c>
      <c r="G527" s="15">
        <v>105.68</v>
      </c>
      <c r="H527" s="15">
        <v>50.3</v>
      </c>
      <c r="I527" s="15">
        <v>46.13</v>
      </c>
      <c r="J527" s="73">
        <v>40.840000000000003</v>
      </c>
      <c r="K527" s="15">
        <v>24.92</v>
      </c>
      <c r="L527" s="15">
        <v>41.22</v>
      </c>
      <c r="M527" s="15">
        <v>36.24</v>
      </c>
      <c r="N527" s="15">
        <v>84.95</v>
      </c>
      <c r="O527" s="73">
        <v>93.42</v>
      </c>
      <c r="P527" s="15">
        <v>12.42</v>
      </c>
      <c r="Q527" s="15">
        <v>36.35</v>
      </c>
      <c r="R527" s="15">
        <v>58.67</v>
      </c>
      <c r="X527" s="73">
        <v>64.5</v>
      </c>
      <c r="Y527" s="16">
        <v>58.67</v>
      </c>
      <c r="AD527" s="15">
        <v>27.67</v>
      </c>
      <c r="AG527" s="15">
        <v>31.04</v>
      </c>
      <c r="BF527" s="15">
        <v>69.8</v>
      </c>
    </row>
    <row r="528" spans="1:58">
      <c r="A528" s="71">
        <v>37261</v>
      </c>
      <c r="B528" s="73"/>
      <c r="C528" s="73">
        <v>60.85</v>
      </c>
      <c r="D528" s="73">
        <v>56.85</v>
      </c>
      <c r="E528" s="73"/>
      <c r="F528" s="73">
        <v>120.95</v>
      </c>
      <c r="G528" s="15">
        <v>100.38</v>
      </c>
      <c r="H528" s="15">
        <v>51.12</v>
      </c>
      <c r="I528" s="15">
        <v>47.16</v>
      </c>
      <c r="J528" s="73">
        <v>41.61</v>
      </c>
      <c r="K528" s="15">
        <v>25.1</v>
      </c>
      <c r="L528" s="15">
        <v>40.880000000000003</v>
      </c>
      <c r="M528" s="15">
        <v>36.36</v>
      </c>
      <c r="N528" s="15">
        <v>86.99</v>
      </c>
      <c r="O528" s="73">
        <v>95.63</v>
      </c>
      <c r="P528" s="15">
        <v>12.15</v>
      </c>
      <c r="Q528" s="15">
        <v>36.29</v>
      </c>
      <c r="R528" s="15">
        <v>57.97</v>
      </c>
      <c r="X528" s="73">
        <v>62.38</v>
      </c>
      <c r="Y528" s="16">
        <v>58.63</v>
      </c>
      <c r="AA528" s="15">
        <v>99</v>
      </c>
      <c r="AD528" s="15">
        <v>27.39</v>
      </c>
      <c r="AG528" s="15">
        <v>29.33</v>
      </c>
      <c r="BF528" s="15">
        <v>68.209999999999994</v>
      </c>
    </row>
    <row r="529" spans="1:58">
      <c r="A529" s="71">
        <v>37268</v>
      </c>
      <c r="B529" s="73"/>
      <c r="C529" s="73">
        <v>61.1</v>
      </c>
      <c r="D529" s="73">
        <v>57.56</v>
      </c>
      <c r="E529" s="73"/>
      <c r="F529" s="73">
        <v>121.72</v>
      </c>
      <c r="G529" s="15">
        <v>100.72</v>
      </c>
      <c r="H529" s="15">
        <v>56.32</v>
      </c>
      <c r="I529" s="15">
        <v>51.14</v>
      </c>
      <c r="J529" s="73">
        <v>41.83</v>
      </c>
      <c r="K529" s="15">
        <v>25.65</v>
      </c>
      <c r="L529" s="15">
        <v>40.86</v>
      </c>
      <c r="M529" s="15">
        <v>34.93</v>
      </c>
      <c r="N529" s="15">
        <v>85.34</v>
      </c>
      <c r="O529" s="73">
        <v>101.05</v>
      </c>
      <c r="P529" s="15">
        <v>12.16</v>
      </c>
      <c r="Q529" s="15">
        <v>36.44</v>
      </c>
      <c r="R529" s="15">
        <v>59.98</v>
      </c>
      <c r="X529" s="73">
        <v>60.9</v>
      </c>
      <c r="Y529" s="16">
        <v>57.9</v>
      </c>
      <c r="AA529" s="15">
        <v>98.12</v>
      </c>
      <c r="AD529" s="15">
        <v>27</v>
      </c>
      <c r="AG529" s="15">
        <v>31.27</v>
      </c>
      <c r="BF529" s="15">
        <v>66.98</v>
      </c>
    </row>
    <row r="530" spans="1:58">
      <c r="A530" s="71">
        <v>37275</v>
      </c>
      <c r="B530" s="73"/>
      <c r="C530" s="73">
        <v>61.24</v>
      </c>
      <c r="D530" s="73">
        <v>56.98</v>
      </c>
      <c r="E530" s="73"/>
      <c r="F530" s="73">
        <v>125.64</v>
      </c>
      <c r="G530" s="15">
        <v>102.22</v>
      </c>
      <c r="H530" s="15">
        <v>62.53</v>
      </c>
      <c r="I530" s="15">
        <v>58.78</v>
      </c>
      <c r="J530" s="73">
        <v>42.12</v>
      </c>
      <c r="K530" s="15">
        <v>26.58</v>
      </c>
      <c r="L530" s="15">
        <v>41.25</v>
      </c>
      <c r="M530" s="15">
        <v>33.89</v>
      </c>
      <c r="N530" s="15">
        <v>85.01</v>
      </c>
      <c r="O530" s="73">
        <v>104.67</v>
      </c>
      <c r="P530" s="15">
        <v>12.4</v>
      </c>
      <c r="Q530" s="15">
        <v>36.450000000000003</v>
      </c>
      <c r="R530" s="15">
        <v>58.79</v>
      </c>
      <c r="X530" s="73">
        <v>60.5</v>
      </c>
      <c r="Y530" s="16">
        <v>57.5</v>
      </c>
      <c r="AD530" s="15">
        <v>27.09</v>
      </c>
      <c r="AG530" s="15">
        <v>29.67</v>
      </c>
      <c r="BF530" s="15">
        <v>70.44</v>
      </c>
    </row>
    <row r="531" spans="1:58">
      <c r="A531" s="71">
        <v>37282</v>
      </c>
      <c r="B531" s="73"/>
      <c r="C531" s="73">
        <v>61.19</v>
      </c>
      <c r="D531" s="73">
        <v>57.1</v>
      </c>
      <c r="E531" s="73"/>
      <c r="F531" s="73">
        <v>125.84</v>
      </c>
      <c r="G531" s="15">
        <v>101.66</v>
      </c>
      <c r="H531" s="15">
        <v>63.85</v>
      </c>
      <c r="I531" s="15">
        <v>57.43</v>
      </c>
      <c r="J531" s="73">
        <v>39.9</v>
      </c>
      <c r="K531" s="15">
        <v>26.22</v>
      </c>
      <c r="L531" s="15">
        <v>41.26</v>
      </c>
      <c r="M531" s="15">
        <v>36.19</v>
      </c>
      <c r="N531" s="15">
        <v>82.72</v>
      </c>
      <c r="O531" s="73">
        <v>101.8</v>
      </c>
      <c r="P531" s="15">
        <v>12.15</v>
      </c>
      <c r="Q531" s="15">
        <v>31.88</v>
      </c>
      <c r="R531" s="15">
        <v>55.04</v>
      </c>
      <c r="X531" s="73">
        <v>60.5</v>
      </c>
      <c r="Y531" s="16">
        <v>57.5</v>
      </c>
      <c r="AA531" s="15">
        <v>99</v>
      </c>
      <c r="AD531" s="15">
        <v>27.36</v>
      </c>
      <c r="AG531" s="15">
        <v>26.57</v>
      </c>
      <c r="BF531" s="15">
        <v>78.959999999999994</v>
      </c>
    </row>
    <row r="532" spans="1:58">
      <c r="A532" s="71">
        <v>37289</v>
      </c>
      <c r="B532" s="73"/>
      <c r="C532" s="73">
        <v>60.82</v>
      </c>
      <c r="D532" s="73">
        <v>55.67</v>
      </c>
      <c r="E532" s="73"/>
      <c r="F532" s="73">
        <v>120.86</v>
      </c>
      <c r="G532" s="15">
        <v>104.55</v>
      </c>
      <c r="H532" s="15">
        <v>63.82</v>
      </c>
      <c r="I532" s="15">
        <v>57.16</v>
      </c>
      <c r="J532" s="73">
        <v>41.33</v>
      </c>
      <c r="K532" s="15">
        <v>25.5</v>
      </c>
      <c r="L532" s="15">
        <v>38.68</v>
      </c>
      <c r="M532" s="15">
        <v>35.86</v>
      </c>
      <c r="N532" s="15">
        <v>85.56</v>
      </c>
      <c r="O532" s="73">
        <v>94.12</v>
      </c>
      <c r="P532" s="15">
        <v>12.09</v>
      </c>
      <c r="Q532" s="15">
        <v>32.729999999999997</v>
      </c>
      <c r="R532" s="15">
        <v>53.42</v>
      </c>
      <c r="X532" s="73">
        <v>60.5</v>
      </c>
      <c r="Y532" s="16">
        <v>57.5</v>
      </c>
      <c r="AD532" s="15">
        <v>30</v>
      </c>
      <c r="BF532" s="15">
        <v>76.97</v>
      </c>
    </row>
    <row r="533" spans="1:58">
      <c r="A533" s="71">
        <v>37296</v>
      </c>
      <c r="B533" s="73"/>
      <c r="C533" s="73">
        <v>60.78</v>
      </c>
      <c r="D533" s="73">
        <v>56.11</v>
      </c>
      <c r="E533" s="73"/>
      <c r="F533" s="73">
        <v>116.41</v>
      </c>
      <c r="G533" s="15">
        <v>105.02</v>
      </c>
      <c r="H533" s="15">
        <v>62.8</v>
      </c>
      <c r="I533" s="15">
        <v>57</v>
      </c>
      <c r="J533" s="73">
        <v>41.05</v>
      </c>
      <c r="K533" s="15">
        <v>25.06</v>
      </c>
      <c r="L533" s="15">
        <v>40.21</v>
      </c>
      <c r="M533" s="15">
        <v>35.83</v>
      </c>
      <c r="N533" s="15">
        <v>83.68</v>
      </c>
      <c r="O533" s="73">
        <v>85.46</v>
      </c>
      <c r="P533" s="15">
        <v>12.37</v>
      </c>
      <c r="Q533" s="15">
        <v>22.74</v>
      </c>
      <c r="R533" s="15">
        <v>48.15</v>
      </c>
      <c r="X533" s="73">
        <v>60.5</v>
      </c>
      <c r="Y533" s="16">
        <v>57.5</v>
      </c>
      <c r="AA533" s="15">
        <v>97.5</v>
      </c>
      <c r="AD533" s="15">
        <v>31</v>
      </c>
      <c r="AG533" s="15">
        <v>27</v>
      </c>
      <c r="BF533" s="15">
        <v>65.099999999999994</v>
      </c>
    </row>
    <row r="534" spans="1:58">
      <c r="A534" s="71">
        <v>37303</v>
      </c>
      <c r="B534" s="73"/>
      <c r="C534" s="73">
        <v>60.94</v>
      </c>
      <c r="D534" s="73">
        <v>55.63</v>
      </c>
      <c r="E534" s="73"/>
      <c r="F534" s="73">
        <v>116.05</v>
      </c>
      <c r="G534" s="15">
        <v>109.53</v>
      </c>
      <c r="H534" s="15">
        <v>61.12</v>
      </c>
      <c r="I534" s="15">
        <v>56.19</v>
      </c>
      <c r="J534" s="73">
        <v>41.73</v>
      </c>
      <c r="K534" s="15">
        <v>25.43</v>
      </c>
      <c r="L534" s="15">
        <v>39.65</v>
      </c>
      <c r="M534" s="15">
        <v>35.700000000000003</v>
      </c>
      <c r="N534" s="15">
        <v>85.15</v>
      </c>
      <c r="O534" s="73">
        <v>85.15</v>
      </c>
      <c r="P534" s="15">
        <v>12.19</v>
      </c>
      <c r="Q534" s="15">
        <v>20.85</v>
      </c>
      <c r="R534" s="15">
        <v>39.36</v>
      </c>
      <c r="X534" s="73">
        <v>57.5</v>
      </c>
      <c r="Y534" s="16">
        <v>54</v>
      </c>
      <c r="AA534" s="15">
        <v>98.87</v>
      </c>
      <c r="AD534" s="15">
        <v>31</v>
      </c>
      <c r="AG534" s="15">
        <v>27</v>
      </c>
      <c r="BF534" s="15">
        <v>60.1</v>
      </c>
    </row>
    <row r="535" spans="1:58">
      <c r="A535" s="71">
        <v>37310</v>
      </c>
      <c r="B535" s="73"/>
      <c r="C535" s="73">
        <v>60.88</v>
      </c>
      <c r="D535" s="73">
        <v>56.06</v>
      </c>
      <c r="E535" s="73"/>
      <c r="F535" s="73">
        <v>115.96</v>
      </c>
      <c r="G535" s="15">
        <v>108.82</v>
      </c>
      <c r="H535" s="15">
        <v>62.42</v>
      </c>
      <c r="I535" s="15">
        <v>56.37</v>
      </c>
      <c r="J535" s="73">
        <v>41.01</v>
      </c>
      <c r="K535" s="15">
        <v>24.61</v>
      </c>
      <c r="L535" s="15">
        <v>39.880000000000003</v>
      </c>
      <c r="M535" s="15">
        <v>35.6</v>
      </c>
      <c r="N535" s="15">
        <v>84.03</v>
      </c>
      <c r="O535" s="73">
        <v>77.83</v>
      </c>
      <c r="P535" s="15">
        <v>12.19</v>
      </c>
      <c r="Q535" s="15">
        <v>20.239999999999998</v>
      </c>
      <c r="R535" s="15">
        <v>39.53</v>
      </c>
      <c r="X535" s="73">
        <v>60.25</v>
      </c>
      <c r="Y535" s="16">
        <v>57.13</v>
      </c>
      <c r="AA535" s="15">
        <v>97.2</v>
      </c>
      <c r="AD535" s="15">
        <v>30.17</v>
      </c>
      <c r="AG535" s="15">
        <v>26.8</v>
      </c>
      <c r="BF535" s="15">
        <v>60.78</v>
      </c>
    </row>
    <row r="536" spans="1:58">
      <c r="A536" s="71">
        <v>37317</v>
      </c>
      <c r="B536" s="73"/>
      <c r="C536" s="73">
        <v>60.97</v>
      </c>
      <c r="D536" s="73">
        <v>55.39</v>
      </c>
      <c r="E536" s="73"/>
      <c r="F536" s="73">
        <v>124.29</v>
      </c>
      <c r="G536" s="15">
        <v>113.54</v>
      </c>
      <c r="H536" s="15">
        <v>64.239999999999995</v>
      </c>
      <c r="I536" s="15">
        <v>60.78</v>
      </c>
      <c r="J536" s="73">
        <v>41.48</v>
      </c>
      <c r="K536" s="15">
        <v>23.63</v>
      </c>
      <c r="L536" s="15">
        <v>40.08</v>
      </c>
      <c r="M536" s="15">
        <v>35.729999999999997</v>
      </c>
      <c r="N536" s="15">
        <v>85.5</v>
      </c>
      <c r="O536" s="73">
        <v>71.69</v>
      </c>
      <c r="P536" s="15">
        <v>12.45</v>
      </c>
      <c r="Q536" s="15">
        <v>20.83</v>
      </c>
      <c r="R536" s="15">
        <v>39.07</v>
      </c>
      <c r="X536" s="73">
        <v>59.2</v>
      </c>
      <c r="Y536" s="16">
        <v>56.1</v>
      </c>
      <c r="AA536" s="15">
        <v>96.65</v>
      </c>
      <c r="AD536" s="15">
        <v>31.14</v>
      </c>
      <c r="AG536" s="15">
        <v>26.9</v>
      </c>
      <c r="BF536" s="15">
        <v>66.709999999999994</v>
      </c>
    </row>
    <row r="537" spans="1:58">
      <c r="A537" s="71">
        <v>37324</v>
      </c>
      <c r="B537" s="73"/>
      <c r="C537" s="73">
        <v>60.94</v>
      </c>
      <c r="D537" s="73">
        <v>55.7</v>
      </c>
      <c r="E537" s="73"/>
      <c r="F537" s="73">
        <v>131.58000000000001</v>
      </c>
      <c r="G537" s="15">
        <v>124.47</v>
      </c>
      <c r="H537" s="15">
        <v>70.12</v>
      </c>
      <c r="I537" s="15">
        <v>67.430000000000007</v>
      </c>
      <c r="J537" s="73">
        <v>40.72</v>
      </c>
      <c r="K537" s="15">
        <v>22.53</v>
      </c>
      <c r="L537" s="15">
        <v>39.520000000000003</v>
      </c>
      <c r="M537" s="15">
        <v>35.24</v>
      </c>
      <c r="N537" s="15">
        <v>84.11</v>
      </c>
      <c r="O537" s="73">
        <v>71.599999999999994</v>
      </c>
      <c r="P537" s="15">
        <v>12.22</v>
      </c>
      <c r="Q537" s="15">
        <v>20.32</v>
      </c>
      <c r="R537" s="15">
        <v>38.29</v>
      </c>
      <c r="X537" s="73">
        <v>59</v>
      </c>
      <c r="Y537" s="16">
        <v>55.7</v>
      </c>
      <c r="AA537" s="15">
        <v>95</v>
      </c>
      <c r="AD537" s="15">
        <v>28.92</v>
      </c>
      <c r="AG537" s="15">
        <v>26.67</v>
      </c>
      <c r="BF537" s="15">
        <v>71.900000000000006</v>
      </c>
    </row>
    <row r="538" spans="1:58">
      <c r="A538" s="71">
        <v>37331</v>
      </c>
      <c r="B538" s="73"/>
      <c r="C538" s="73">
        <v>61.03</v>
      </c>
      <c r="D538" s="73">
        <v>55.22</v>
      </c>
      <c r="E538" s="73"/>
      <c r="F538" s="73">
        <v>130.21</v>
      </c>
      <c r="G538" s="15">
        <v>126.99</v>
      </c>
      <c r="H538" s="15">
        <v>71.64</v>
      </c>
      <c r="I538" s="15">
        <v>67.77</v>
      </c>
      <c r="J538" s="73">
        <v>37.71</v>
      </c>
      <c r="K538" s="15">
        <v>20.84</v>
      </c>
      <c r="L538" s="15">
        <v>38.340000000000003</v>
      </c>
      <c r="M538" s="15">
        <v>33.79</v>
      </c>
      <c r="N538" s="15">
        <v>82.81</v>
      </c>
      <c r="O538" s="73">
        <v>72.150000000000006</v>
      </c>
      <c r="P538" s="15">
        <v>12.2</v>
      </c>
      <c r="Q538" s="15">
        <v>21.03</v>
      </c>
      <c r="R538" s="15">
        <v>38.67</v>
      </c>
      <c r="X538" s="73">
        <v>59</v>
      </c>
      <c r="Y538" s="16">
        <v>56.14</v>
      </c>
      <c r="AD538" s="15">
        <v>29.04</v>
      </c>
      <c r="AG538" s="15">
        <v>25.79</v>
      </c>
      <c r="BF538" s="15">
        <v>77.400000000000006</v>
      </c>
    </row>
    <row r="539" spans="1:58">
      <c r="A539" s="71">
        <v>37338</v>
      </c>
      <c r="B539" s="73"/>
      <c r="C539" s="73">
        <v>60.84</v>
      </c>
      <c r="D539" s="73">
        <v>54.18</v>
      </c>
      <c r="E539" s="73"/>
      <c r="F539" s="73">
        <v>127.4</v>
      </c>
      <c r="G539" s="15">
        <v>130.72</v>
      </c>
      <c r="H539" s="15">
        <v>69.45</v>
      </c>
      <c r="I539" s="15">
        <v>62.77</v>
      </c>
      <c r="J539" s="73">
        <v>37.56</v>
      </c>
      <c r="K539" s="15">
        <v>19.649999999999999</v>
      </c>
      <c r="L539" s="15">
        <v>36.5</v>
      </c>
      <c r="M539" s="15">
        <v>33.31</v>
      </c>
      <c r="N539" s="15">
        <v>83.22</v>
      </c>
      <c r="O539" s="73">
        <v>66.69</v>
      </c>
      <c r="P539" s="15">
        <v>12.18</v>
      </c>
      <c r="Q539" s="15">
        <v>20.77</v>
      </c>
      <c r="R539" s="15">
        <v>42.81</v>
      </c>
      <c r="X539" s="73">
        <v>59</v>
      </c>
      <c r="Y539" s="16">
        <v>55.8</v>
      </c>
      <c r="AD539" s="15">
        <v>27</v>
      </c>
      <c r="AG539" s="15">
        <v>24.47</v>
      </c>
      <c r="BF539" s="15">
        <v>85.64</v>
      </c>
    </row>
    <row r="540" spans="1:58">
      <c r="A540" s="71">
        <v>37345</v>
      </c>
      <c r="B540" s="73"/>
      <c r="C540" s="73">
        <v>60.53</v>
      </c>
      <c r="D540" s="73">
        <v>52.95</v>
      </c>
      <c r="E540" s="73"/>
      <c r="F540" s="73">
        <v>122.12</v>
      </c>
      <c r="G540" s="15">
        <v>133.1</v>
      </c>
      <c r="H540" s="15">
        <v>64.97</v>
      </c>
      <c r="I540" s="15">
        <v>58.57</v>
      </c>
      <c r="J540" s="73">
        <v>36.89</v>
      </c>
      <c r="K540" s="15">
        <v>18.61</v>
      </c>
      <c r="L540" s="15">
        <v>34.450000000000003</v>
      </c>
      <c r="M540" s="15">
        <v>30.9</v>
      </c>
      <c r="N540" s="15">
        <v>79.98</v>
      </c>
      <c r="O540" s="73">
        <v>64.33</v>
      </c>
      <c r="P540" s="15">
        <v>12.08</v>
      </c>
      <c r="Q540" s="15">
        <v>22.59</v>
      </c>
      <c r="R540" s="15">
        <v>44.06</v>
      </c>
      <c r="X540" s="73">
        <v>59</v>
      </c>
      <c r="Y540" s="16">
        <v>54</v>
      </c>
      <c r="AA540" s="15">
        <v>95.5</v>
      </c>
      <c r="AD540" s="15">
        <v>25.13</v>
      </c>
      <c r="AG540" s="15">
        <v>24</v>
      </c>
      <c r="BF540" s="15">
        <v>83.34</v>
      </c>
    </row>
    <row r="541" spans="1:58">
      <c r="A541" s="71">
        <v>37352</v>
      </c>
      <c r="B541" s="73"/>
      <c r="C541" s="73">
        <v>60.6</v>
      </c>
      <c r="D541" s="73">
        <v>53.64</v>
      </c>
      <c r="E541" s="73"/>
      <c r="F541" s="73">
        <v>123.58</v>
      </c>
      <c r="G541" s="15">
        <v>131.06</v>
      </c>
      <c r="H541" s="15">
        <v>63.47</v>
      </c>
      <c r="I541" s="15">
        <v>59.76</v>
      </c>
      <c r="J541" s="73">
        <v>35.11</v>
      </c>
      <c r="K541" s="15">
        <v>18.55</v>
      </c>
      <c r="L541" s="15">
        <v>33.020000000000003</v>
      </c>
      <c r="M541" s="15">
        <v>30.93</v>
      </c>
      <c r="N541" s="15">
        <v>82.09</v>
      </c>
      <c r="O541" s="73">
        <v>61.47</v>
      </c>
      <c r="P541" s="15">
        <v>12.43</v>
      </c>
      <c r="Q541" s="15">
        <v>20.73</v>
      </c>
      <c r="R541" s="15">
        <v>43.2</v>
      </c>
      <c r="X541" s="73">
        <v>56.95</v>
      </c>
      <c r="Y541" s="16">
        <v>54</v>
      </c>
      <c r="AD541" s="15">
        <v>25.46</v>
      </c>
      <c r="AG541" s="15">
        <v>23.31</v>
      </c>
      <c r="BF541" s="15">
        <v>69.489999999999995</v>
      </c>
    </row>
    <row r="542" spans="1:58">
      <c r="A542" s="71">
        <v>37359</v>
      </c>
      <c r="B542" s="73"/>
      <c r="C542" s="73">
        <v>60.48</v>
      </c>
      <c r="D542" s="73">
        <v>54.09</v>
      </c>
      <c r="E542" s="73"/>
      <c r="F542" s="73">
        <v>122.83</v>
      </c>
      <c r="G542" s="15">
        <v>133.69</v>
      </c>
      <c r="H542" s="15">
        <v>65.92</v>
      </c>
      <c r="I542" s="15">
        <v>60.78</v>
      </c>
      <c r="J542" s="73">
        <v>35.24</v>
      </c>
      <c r="K542" s="15">
        <v>19.27</v>
      </c>
      <c r="L542" s="15">
        <v>34.200000000000003</v>
      </c>
      <c r="M542" s="15">
        <v>30.81</v>
      </c>
      <c r="N542" s="15">
        <v>80.91</v>
      </c>
      <c r="O542" s="73">
        <v>63.02</v>
      </c>
      <c r="P542" s="15">
        <v>12.28</v>
      </c>
      <c r="Q542" s="15">
        <v>20.32</v>
      </c>
      <c r="R542" s="15">
        <v>43.53</v>
      </c>
      <c r="X542" s="73">
        <v>58.5</v>
      </c>
      <c r="Y542" s="16">
        <v>53.5</v>
      </c>
      <c r="AA542" s="15">
        <v>97</v>
      </c>
      <c r="AD542" s="15">
        <v>22.32</v>
      </c>
      <c r="AG542" s="15">
        <v>23.08</v>
      </c>
      <c r="BF542" s="15">
        <v>58.75</v>
      </c>
    </row>
    <row r="543" spans="1:58">
      <c r="A543" s="71">
        <v>37366</v>
      </c>
      <c r="B543" s="73"/>
      <c r="C543" s="73">
        <v>61.03</v>
      </c>
      <c r="D543" s="73">
        <v>53.09</v>
      </c>
      <c r="E543" s="73"/>
      <c r="F543" s="73">
        <v>121.97</v>
      </c>
      <c r="G543" s="15">
        <v>133.28</v>
      </c>
      <c r="H543" s="15">
        <v>66.67</v>
      </c>
      <c r="I543" s="15">
        <v>62.91</v>
      </c>
      <c r="J543" s="73">
        <v>36.68</v>
      </c>
      <c r="K543" s="15">
        <v>19.78</v>
      </c>
      <c r="L543" s="15">
        <v>34.049999999999997</v>
      </c>
      <c r="M543" s="15">
        <v>29.41</v>
      </c>
      <c r="N543" s="15">
        <v>79.760000000000005</v>
      </c>
      <c r="O543" s="73">
        <v>63.01</v>
      </c>
      <c r="P543" s="15">
        <v>12.24</v>
      </c>
      <c r="Q543" s="15">
        <v>20.420000000000002</v>
      </c>
      <c r="R543" s="15">
        <v>44.05</v>
      </c>
      <c r="X543" s="73">
        <v>60</v>
      </c>
      <c r="Y543" s="16">
        <v>55</v>
      </c>
      <c r="AD543" s="15">
        <v>24.42</v>
      </c>
      <c r="AG543" s="15">
        <v>23.18</v>
      </c>
      <c r="BF543" s="15">
        <v>56.68</v>
      </c>
    </row>
    <row r="544" spans="1:58">
      <c r="A544" s="71">
        <v>37373</v>
      </c>
      <c r="B544" s="73"/>
      <c r="C544" s="73">
        <v>61.05</v>
      </c>
      <c r="D544" s="73">
        <v>53.84</v>
      </c>
      <c r="E544" s="73"/>
      <c r="F544" s="73">
        <v>132.91</v>
      </c>
      <c r="G544" s="15">
        <v>132.66</v>
      </c>
      <c r="H544" s="15">
        <v>72.209999999999994</v>
      </c>
      <c r="I544" s="15">
        <v>68.91</v>
      </c>
      <c r="J544" s="73">
        <v>34.67</v>
      </c>
      <c r="K544" s="15">
        <v>19.36</v>
      </c>
      <c r="L544" s="15">
        <v>33.28</v>
      </c>
      <c r="M544" s="15">
        <v>29.89</v>
      </c>
      <c r="N544" s="15">
        <v>81.430000000000007</v>
      </c>
      <c r="O544" s="73">
        <v>62.56</v>
      </c>
      <c r="P544" s="15">
        <v>12.17</v>
      </c>
      <c r="Q544" s="15">
        <v>20.420000000000002</v>
      </c>
      <c r="R544" s="15">
        <v>44.08</v>
      </c>
      <c r="X544" s="73">
        <v>60.2</v>
      </c>
      <c r="Y544" s="16">
        <v>55.2</v>
      </c>
      <c r="AA544" s="15">
        <v>95</v>
      </c>
      <c r="AD544" s="15">
        <v>23.74</v>
      </c>
      <c r="AG544" s="15">
        <v>23.5</v>
      </c>
      <c r="BF544" s="15">
        <v>56.58</v>
      </c>
    </row>
    <row r="545" spans="1:58">
      <c r="A545" s="71">
        <v>37380</v>
      </c>
      <c r="B545" s="73"/>
      <c r="C545" s="73">
        <v>61.85</v>
      </c>
      <c r="D545" s="73">
        <v>55.83</v>
      </c>
      <c r="E545" s="73"/>
      <c r="F545" s="73">
        <v>141.27000000000001</v>
      </c>
      <c r="G545" s="15">
        <v>125.83</v>
      </c>
      <c r="H545" s="15">
        <v>79.430000000000007</v>
      </c>
      <c r="I545" s="15">
        <v>77.75</v>
      </c>
      <c r="J545" s="73">
        <v>35.51</v>
      </c>
      <c r="K545" s="15">
        <v>19.670000000000002</v>
      </c>
      <c r="L545" s="15">
        <v>33.450000000000003</v>
      </c>
      <c r="M545" s="15">
        <v>29.43</v>
      </c>
      <c r="N545" s="15">
        <v>77.55</v>
      </c>
      <c r="O545" s="73">
        <v>59.43</v>
      </c>
      <c r="P545" s="15">
        <v>12.04</v>
      </c>
      <c r="Q545" s="15">
        <v>21.03</v>
      </c>
      <c r="R545" s="15">
        <v>42.71</v>
      </c>
      <c r="X545" s="73">
        <v>62.83</v>
      </c>
      <c r="Y545" s="16">
        <v>57.91</v>
      </c>
      <c r="AA545" s="15">
        <v>95.13</v>
      </c>
      <c r="AD545" s="15">
        <v>23.62</v>
      </c>
      <c r="AG545" s="15">
        <v>23</v>
      </c>
      <c r="BF545" s="15">
        <v>55.63</v>
      </c>
    </row>
    <row r="546" spans="1:58">
      <c r="A546" s="71">
        <v>37387</v>
      </c>
      <c r="B546" s="73"/>
      <c r="C546" s="73">
        <v>62.35</v>
      </c>
      <c r="D546" s="73">
        <v>55.95</v>
      </c>
      <c r="E546" s="73"/>
      <c r="F546" s="73">
        <v>144.59</v>
      </c>
      <c r="G546" s="15">
        <v>114</v>
      </c>
      <c r="H546" s="15">
        <v>86.05</v>
      </c>
      <c r="I546" s="15">
        <v>84.2</v>
      </c>
      <c r="J546" s="73">
        <v>35.92</v>
      </c>
      <c r="K546" s="15">
        <v>20.18</v>
      </c>
      <c r="L546" s="15">
        <v>33.94</v>
      </c>
      <c r="M546" s="15">
        <v>29.87</v>
      </c>
      <c r="N546" s="15">
        <v>76.47</v>
      </c>
      <c r="O546" s="73">
        <v>56.99</v>
      </c>
      <c r="P546" s="15">
        <v>12.28</v>
      </c>
      <c r="Q546" s="15">
        <v>20.87</v>
      </c>
      <c r="R546" s="15">
        <v>43.86</v>
      </c>
      <c r="X546" s="73">
        <v>64</v>
      </c>
      <c r="Y546" s="16">
        <v>57.7</v>
      </c>
      <c r="AA546" s="15">
        <v>99</v>
      </c>
      <c r="AD546" s="15">
        <v>24.98</v>
      </c>
      <c r="AG546" s="15">
        <v>23.24</v>
      </c>
      <c r="BF546" s="15">
        <v>53.01</v>
      </c>
    </row>
    <row r="547" spans="1:58">
      <c r="A547" s="71">
        <v>37394</v>
      </c>
      <c r="B547" s="73"/>
      <c r="C547" s="73">
        <v>62.32</v>
      </c>
      <c r="D547" s="73">
        <v>56.77</v>
      </c>
      <c r="E547" s="73"/>
      <c r="F547" s="73">
        <v>143.21</v>
      </c>
      <c r="G547" s="15">
        <v>106.93</v>
      </c>
      <c r="H547" s="15">
        <v>81.13</v>
      </c>
      <c r="I547" s="15">
        <v>72.55</v>
      </c>
      <c r="J547" s="73">
        <v>35.47</v>
      </c>
      <c r="K547" s="15">
        <v>20.43</v>
      </c>
      <c r="L547" s="15">
        <v>34.200000000000003</v>
      </c>
      <c r="M547" s="15">
        <v>30.45</v>
      </c>
      <c r="N547" s="15">
        <v>75.73</v>
      </c>
      <c r="O547" s="73">
        <v>57.78</v>
      </c>
      <c r="P547" s="15">
        <v>12.27</v>
      </c>
      <c r="Q547" s="15">
        <v>20.95</v>
      </c>
      <c r="R547" s="15">
        <v>43.53</v>
      </c>
      <c r="X547" s="73">
        <v>63</v>
      </c>
      <c r="Y547" s="16">
        <v>58</v>
      </c>
      <c r="AA547" s="15">
        <v>97</v>
      </c>
      <c r="AD547" s="15">
        <v>25.04</v>
      </c>
      <c r="AG547" s="15">
        <v>23.51</v>
      </c>
      <c r="BF547" s="15">
        <v>53.18</v>
      </c>
    </row>
    <row r="548" spans="1:58">
      <c r="A548" s="71">
        <v>37401</v>
      </c>
      <c r="B548" s="73"/>
      <c r="C548" s="73">
        <v>62.49</v>
      </c>
      <c r="D548" s="73">
        <v>58.47</v>
      </c>
      <c r="E548" s="73"/>
      <c r="F548" s="73">
        <v>146.78</v>
      </c>
      <c r="G548" s="15">
        <v>105.08</v>
      </c>
      <c r="H548" s="15">
        <v>83.11</v>
      </c>
      <c r="I548" s="15">
        <v>80.349999999999994</v>
      </c>
      <c r="J548" s="73">
        <v>36.19</v>
      </c>
      <c r="K548" s="15">
        <v>20.51</v>
      </c>
      <c r="L548" s="15">
        <v>34.549999999999997</v>
      </c>
      <c r="M548" s="15">
        <v>29.35</v>
      </c>
      <c r="N548" s="15">
        <v>75.849999999999994</v>
      </c>
      <c r="O548" s="73">
        <v>57.98</v>
      </c>
      <c r="P548" s="15">
        <v>12.25</v>
      </c>
      <c r="Q548" s="15">
        <v>18.43</v>
      </c>
      <c r="R548" s="15">
        <v>42.77</v>
      </c>
      <c r="X548" s="73">
        <v>64</v>
      </c>
      <c r="Y548" s="16">
        <v>59</v>
      </c>
      <c r="AA548" s="15">
        <v>98.63</v>
      </c>
      <c r="AD548" s="15">
        <v>26.37</v>
      </c>
      <c r="AG548" s="15">
        <v>23.33</v>
      </c>
      <c r="BF548" s="15">
        <v>55.96</v>
      </c>
    </row>
    <row r="549" spans="1:58">
      <c r="A549" s="71">
        <v>37408</v>
      </c>
      <c r="B549" s="73"/>
      <c r="C549" s="73">
        <v>62.76</v>
      </c>
      <c r="D549" s="73">
        <v>58.74</v>
      </c>
      <c r="E549" s="73"/>
      <c r="F549" s="73">
        <v>150.27000000000001</v>
      </c>
      <c r="G549" s="15">
        <v>107.77</v>
      </c>
      <c r="H549" s="15">
        <v>88.87</v>
      </c>
      <c r="I549" s="15">
        <v>86.09</v>
      </c>
      <c r="J549" s="73">
        <v>36.29</v>
      </c>
      <c r="K549" s="15">
        <v>21.15</v>
      </c>
      <c r="L549" s="15">
        <v>34.58</v>
      </c>
      <c r="M549" s="15">
        <v>30.85</v>
      </c>
      <c r="N549" s="15">
        <v>74.53</v>
      </c>
      <c r="O549" s="73">
        <v>59.04</v>
      </c>
      <c r="P549" s="15">
        <v>12.28</v>
      </c>
      <c r="Q549" s="15">
        <v>16.309999999999999</v>
      </c>
      <c r="R549" s="15">
        <v>39.03</v>
      </c>
      <c r="X549" s="73">
        <v>63</v>
      </c>
      <c r="Y549" s="16">
        <v>59</v>
      </c>
      <c r="AA549" s="15">
        <v>98.93</v>
      </c>
      <c r="AD549" s="15">
        <v>26.2</v>
      </c>
      <c r="AG549" s="15">
        <v>23</v>
      </c>
      <c r="BF549" s="15">
        <v>61.15</v>
      </c>
    </row>
    <row r="550" spans="1:58">
      <c r="A550" s="71">
        <v>37415</v>
      </c>
      <c r="B550" s="73"/>
      <c r="C550" s="73">
        <v>63.19</v>
      </c>
      <c r="D550" s="73">
        <v>58.66</v>
      </c>
      <c r="E550" s="73"/>
      <c r="F550" s="73">
        <v>148.15</v>
      </c>
      <c r="G550" s="15">
        <v>106.45</v>
      </c>
      <c r="H550" s="15">
        <v>88.2</v>
      </c>
      <c r="I550" s="15">
        <v>82.4</v>
      </c>
      <c r="J550" s="73">
        <v>36.51</v>
      </c>
      <c r="K550" s="15">
        <v>21.74</v>
      </c>
      <c r="L550" s="15">
        <v>34.619999999999997</v>
      </c>
      <c r="M550" s="15">
        <v>31.64</v>
      </c>
      <c r="N550" s="15">
        <v>75.930000000000007</v>
      </c>
      <c r="O550" s="73">
        <v>57.35</v>
      </c>
      <c r="P550" s="15">
        <v>12.26</v>
      </c>
      <c r="Q550" s="15">
        <v>16.2</v>
      </c>
      <c r="R550" s="15">
        <v>38.840000000000003</v>
      </c>
      <c r="X550" s="73">
        <v>65.5</v>
      </c>
      <c r="Y550" s="16">
        <v>59</v>
      </c>
      <c r="AD550" s="15">
        <v>26.34</v>
      </c>
      <c r="AG550" s="15">
        <v>22.64</v>
      </c>
      <c r="BF550" s="15">
        <v>66.13</v>
      </c>
    </row>
    <row r="551" spans="1:58">
      <c r="A551" s="71">
        <v>37422</v>
      </c>
      <c r="B551" s="73"/>
      <c r="C551" s="73">
        <v>62.57</v>
      </c>
      <c r="D551" s="73">
        <v>58</v>
      </c>
      <c r="E551" s="73"/>
      <c r="F551" s="73">
        <v>145.08000000000001</v>
      </c>
      <c r="G551" s="15">
        <v>106.63</v>
      </c>
      <c r="H551" s="15">
        <v>84.59</v>
      </c>
      <c r="I551" s="15">
        <v>79.150000000000006</v>
      </c>
      <c r="J551" s="73">
        <v>36.86</v>
      </c>
      <c r="K551" s="15">
        <v>21.07</v>
      </c>
      <c r="L551" s="15">
        <v>35.86</v>
      </c>
      <c r="M551" s="15">
        <v>29.98</v>
      </c>
      <c r="N551" s="15">
        <v>77.290000000000006</v>
      </c>
      <c r="O551" s="73">
        <v>56.95</v>
      </c>
      <c r="P551" s="15">
        <v>12.22</v>
      </c>
      <c r="Q551" s="15">
        <v>16.43</v>
      </c>
      <c r="R551" s="15">
        <v>39.74</v>
      </c>
      <c r="X551" s="73">
        <v>65</v>
      </c>
      <c r="Y551" s="16">
        <v>59</v>
      </c>
      <c r="AD551" s="15">
        <v>26.75</v>
      </c>
      <c r="AG551" s="15">
        <v>23.26</v>
      </c>
      <c r="BF551" s="15">
        <v>71.13</v>
      </c>
    </row>
    <row r="552" spans="1:58">
      <c r="A552" s="71">
        <v>37429</v>
      </c>
      <c r="B552" s="73"/>
      <c r="C552" s="73">
        <v>62.59</v>
      </c>
      <c r="D552" s="73">
        <v>58.37</v>
      </c>
      <c r="E552" s="73"/>
      <c r="F552" s="73">
        <v>146.9</v>
      </c>
      <c r="G552" s="15">
        <v>110.17</v>
      </c>
      <c r="H552" s="15">
        <v>85.95</v>
      </c>
      <c r="I552" s="15">
        <v>79.709999999999994</v>
      </c>
      <c r="J552" s="73">
        <v>37.76</v>
      </c>
      <c r="K552" s="15">
        <v>20.9</v>
      </c>
      <c r="L552" s="15">
        <v>36.130000000000003</v>
      </c>
      <c r="M552" s="15">
        <v>32</v>
      </c>
      <c r="N552" s="15">
        <v>76.94</v>
      </c>
      <c r="O552" s="73">
        <v>58.83</v>
      </c>
      <c r="P552" s="15">
        <v>12.19</v>
      </c>
      <c r="Q552" s="15">
        <v>16.489999999999998</v>
      </c>
      <c r="R552" s="15">
        <v>39.799999999999997</v>
      </c>
      <c r="X552" s="73">
        <v>66</v>
      </c>
      <c r="Y552" s="16">
        <v>60</v>
      </c>
      <c r="AD552" s="15">
        <v>25.14</v>
      </c>
      <c r="AG552" s="15">
        <v>23.86</v>
      </c>
      <c r="BF552" s="15">
        <v>70.989999999999995</v>
      </c>
    </row>
    <row r="553" spans="1:58">
      <c r="A553" s="71">
        <v>37436</v>
      </c>
      <c r="B553" s="73"/>
      <c r="C553" s="73">
        <v>62.66</v>
      </c>
      <c r="D553" s="73">
        <v>57.38</v>
      </c>
      <c r="E553" s="73"/>
      <c r="F553" s="73">
        <v>146.61000000000001</v>
      </c>
      <c r="G553" s="15">
        <v>107.24</v>
      </c>
      <c r="H553" s="15">
        <v>84.82</v>
      </c>
      <c r="I553" s="15">
        <v>78.5</v>
      </c>
      <c r="J553" s="73">
        <v>35.799999999999997</v>
      </c>
      <c r="K553" s="15">
        <v>21.32</v>
      </c>
      <c r="L553" s="15">
        <v>34.68</v>
      </c>
      <c r="M553" s="15">
        <v>28.37</v>
      </c>
      <c r="N553" s="15">
        <v>75.290000000000006</v>
      </c>
      <c r="O553" s="73">
        <v>57.69</v>
      </c>
      <c r="P553" s="15">
        <v>12.29</v>
      </c>
      <c r="Q553" s="15">
        <v>17.02</v>
      </c>
      <c r="R553" s="15">
        <v>39.93</v>
      </c>
      <c r="X553" s="73">
        <v>65.900000000000006</v>
      </c>
      <c r="Y553" s="16">
        <v>60.3</v>
      </c>
      <c r="AD553" s="15">
        <v>25</v>
      </c>
      <c r="AG553" s="15">
        <v>23.24</v>
      </c>
      <c r="BF553" s="15">
        <v>66.900000000000006</v>
      </c>
    </row>
    <row r="554" spans="1:58">
      <c r="A554" s="71">
        <v>37443</v>
      </c>
      <c r="B554" s="73"/>
      <c r="C554" s="73">
        <v>62.95</v>
      </c>
      <c r="D554" s="73">
        <v>57.29</v>
      </c>
      <c r="E554" s="73"/>
      <c r="F554" s="73">
        <v>145.41999999999999</v>
      </c>
      <c r="G554" s="15">
        <v>104.76</v>
      </c>
      <c r="H554" s="15">
        <v>85.32</v>
      </c>
      <c r="I554" s="15">
        <v>79.349999999999994</v>
      </c>
      <c r="J554" s="73">
        <v>35.89</v>
      </c>
      <c r="K554" s="15">
        <v>20.82</v>
      </c>
      <c r="L554" s="15">
        <v>32.909999999999997</v>
      </c>
      <c r="M554" s="15">
        <v>26.74</v>
      </c>
      <c r="N554" s="15">
        <v>72.81</v>
      </c>
      <c r="O554" s="73">
        <v>60.62</v>
      </c>
      <c r="P554" s="15">
        <v>12.13</v>
      </c>
      <c r="Q554" s="15">
        <v>16.600000000000001</v>
      </c>
      <c r="R554" s="15">
        <v>38.270000000000003</v>
      </c>
      <c r="X554" s="73">
        <v>66.25</v>
      </c>
      <c r="Y554" s="16">
        <v>60.94</v>
      </c>
      <c r="AA554" s="15">
        <v>98</v>
      </c>
      <c r="AD554" s="15">
        <v>23.92</v>
      </c>
      <c r="AG554" s="15">
        <v>23.22</v>
      </c>
      <c r="BF554" s="15">
        <v>62.94</v>
      </c>
    </row>
    <row r="555" spans="1:58">
      <c r="A555" s="71">
        <v>37450</v>
      </c>
      <c r="B555" s="73"/>
      <c r="C555" s="73">
        <v>62.96</v>
      </c>
      <c r="D555" s="73">
        <v>57.56</v>
      </c>
      <c r="E555" s="73"/>
      <c r="F555" s="73">
        <v>143.83000000000001</v>
      </c>
      <c r="G555" s="15">
        <v>103.92</v>
      </c>
      <c r="H555" s="15">
        <v>85.23</v>
      </c>
      <c r="I555" s="15">
        <v>79.17</v>
      </c>
      <c r="J555" s="73">
        <v>36.1</v>
      </c>
      <c r="K555" s="15">
        <v>20.66</v>
      </c>
      <c r="L555" s="15">
        <v>35.299999999999997</v>
      </c>
      <c r="M555" s="15">
        <v>26.41</v>
      </c>
      <c r="N555" s="15">
        <v>68.510000000000005</v>
      </c>
      <c r="O555" s="73">
        <v>59.37</v>
      </c>
      <c r="P555" s="15">
        <v>12.19</v>
      </c>
      <c r="Q555" s="15">
        <v>16.07</v>
      </c>
      <c r="R555" s="15">
        <v>38.950000000000003</v>
      </c>
      <c r="X555" s="73">
        <v>66.5</v>
      </c>
      <c r="Y555" s="16">
        <v>61</v>
      </c>
      <c r="AA555" s="15">
        <v>93</v>
      </c>
      <c r="AD555" s="15">
        <v>19.8</v>
      </c>
      <c r="AG555" s="15">
        <v>22.8</v>
      </c>
      <c r="BF555" s="15">
        <v>62.47</v>
      </c>
    </row>
    <row r="556" spans="1:58">
      <c r="A556" s="71">
        <v>37457</v>
      </c>
      <c r="B556" s="73"/>
      <c r="C556" s="73">
        <v>62.96</v>
      </c>
      <c r="D556" s="73">
        <v>57.64</v>
      </c>
      <c r="E556" s="73"/>
      <c r="F556" s="73">
        <v>138.33000000000001</v>
      </c>
      <c r="G556" s="15">
        <v>102.27</v>
      </c>
      <c r="H556" s="15">
        <v>81.91</v>
      </c>
      <c r="I556" s="15">
        <v>76.849999999999994</v>
      </c>
      <c r="J556" s="73">
        <v>35.619999999999997</v>
      </c>
      <c r="K556" s="15">
        <v>18.420000000000002</v>
      </c>
      <c r="L556" s="15">
        <v>33.619999999999997</v>
      </c>
      <c r="M556" s="15">
        <v>24.86</v>
      </c>
      <c r="N556" s="15">
        <v>66.94</v>
      </c>
      <c r="O556" s="73">
        <v>58.61</v>
      </c>
      <c r="P556" s="15">
        <v>12.18</v>
      </c>
      <c r="Q556" s="15">
        <v>15.46</v>
      </c>
      <c r="R556" s="15">
        <v>37.700000000000003</v>
      </c>
      <c r="X556" s="73">
        <v>68</v>
      </c>
      <c r="Y556" s="16">
        <v>62</v>
      </c>
      <c r="AA556" s="15">
        <v>95.88</v>
      </c>
      <c r="AD556" s="15">
        <v>19.309999999999999</v>
      </c>
      <c r="AG556" s="15">
        <v>21.95</v>
      </c>
      <c r="BF556" s="15">
        <v>63.07</v>
      </c>
    </row>
    <row r="557" spans="1:58">
      <c r="A557" s="71">
        <v>37464</v>
      </c>
      <c r="B557" s="73"/>
      <c r="C557" s="73">
        <v>63.01</v>
      </c>
      <c r="D557" s="73">
        <v>55.74</v>
      </c>
      <c r="E557" s="73"/>
      <c r="F557" s="73">
        <v>142.84</v>
      </c>
      <c r="G557" s="15">
        <v>101.27</v>
      </c>
      <c r="H557" s="15">
        <v>83.27</v>
      </c>
      <c r="I557" s="15">
        <v>79.38</v>
      </c>
      <c r="J557" s="73">
        <v>33.75</v>
      </c>
      <c r="K557" s="15">
        <v>18.809999999999999</v>
      </c>
      <c r="L557" s="15">
        <v>31.04</v>
      </c>
      <c r="M557" s="15">
        <v>24.79</v>
      </c>
      <c r="N557" s="15">
        <v>63.54</v>
      </c>
      <c r="O557" s="73">
        <v>57.64</v>
      </c>
      <c r="P557" s="15">
        <v>12.27</v>
      </c>
      <c r="Q557" s="15">
        <v>15.91</v>
      </c>
      <c r="R557" s="15">
        <v>38.72</v>
      </c>
      <c r="X557" s="73">
        <v>66</v>
      </c>
      <c r="Y557" s="16">
        <v>60</v>
      </c>
      <c r="AA557" s="15">
        <v>97.67</v>
      </c>
      <c r="AD557" s="15">
        <v>20.49</v>
      </c>
      <c r="AG557" s="15">
        <v>21.68</v>
      </c>
      <c r="BF557" s="15">
        <v>66.7</v>
      </c>
    </row>
    <row r="558" spans="1:58">
      <c r="A558" s="71">
        <v>37471</v>
      </c>
      <c r="B558" s="73"/>
      <c r="C558" s="73">
        <v>62.52</v>
      </c>
      <c r="D558" s="73">
        <v>55.55</v>
      </c>
      <c r="E558" s="73"/>
      <c r="F558" s="73">
        <v>150.12</v>
      </c>
      <c r="G558" s="15">
        <v>100.61</v>
      </c>
      <c r="H558" s="15">
        <v>83.02</v>
      </c>
      <c r="I558" s="15">
        <v>77.099999999999994</v>
      </c>
      <c r="J558" s="73">
        <v>32.31</v>
      </c>
      <c r="K558" s="15">
        <v>18.059999999999999</v>
      </c>
      <c r="L558" s="15">
        <v>29.49</v>
      </c>
      <c r="M558" s="15">
        <v>25.9</v>
      </c>
      <c r="N558" s="15">
        <v>63.16</v>
      </c>
      <c r="O558" s="73">
        <v>50.14</v>
      </c>
      <c r="P558" s="15">
        <v>12.08</v>
      </c>
      <c r="Q558" s="15">
        <v>16.18</v>
      </c>
      <c r="R558" s="15">
        <v>37.409999999999997</v>
      </c>
      <c r="X558" s="73">
        <v>66.510000000000005</v>
      </c>
      <c r="Y558" s="16">
        <v>59.5</v>
      </c>
      <c r="AA558" s="15">
        <v>96</v>
      </c>
      <c r="AD558" s="15">
        <v>19.53</v>
      </c>
      <c r="AG558" s="15">
        <v>22.49</v>
      </c>
      <c r="BF558" s="15">
        <v>72.7</v>
      </c>
    </row>
    <row r="559" spans="1:58">
      <c r="A559" s="71">
        <v>37478</v>
      </c>
      <c r="B559" s="73"/>
      <c r="C559" s="73">
        <v>62.44</v>
      </c>
      <c r="D559" s="73">
        <v>55.51</v>
      </c>
      <c r="E559" s="73"/>
      <c r="F559" s="73">
        <v>150.94</v>
      </c>
      <c r="G559" s="15">
        <v>103.82</v>
      </c>
      <c r="H559" s="15">
        <v>82.44</v>
      </c>
      <c r="I559" s="15">
        <v>79.16</v>
      </c>
      <c r="J559" s="73">
        <v>31.14</v>
      </c>
      <c r="K559" s="15">
        <v>18.38</v>
      </c>
      <c r="L559" s="15">
        <v>29.57</v>
      </c>
      <c r="M559" s="15">
        <v>25.97</v>
      </c>
      <c r="N559" s="15">
        <v>60.19</v>
      </c>
      <c r="O559" s="73">
        <v>50.69</v>
      </c>
      <c r="P559" s="15">
        <v>12.05</v>
      </c>
      <c r="Q559" s="15">
        <v>18.09</v>
      </c>
      <c r="R559" s="15">
        <v>38.159999999999997</v>
      </c>
      <c r="X559" s="73">
        <v>67</v>
      </c>
      <c r="Y559" s="16">
        <v>61</v>
      </c>
      <c r="AD559" s="15">
        <v>20.059999999999999</v>
      </c>
      <c r="AG559" s="15">
        <v>20.92</v>
      </c>
      <c r="BF559" s="15">
        <v>73.45</v>
      </c>
    </row>
    <row r="560" spans="1:58">
      <c r="A560" s="71">
        <v>37485</v>
      </c>
      <c r="B560" s="73"/>
      <c r="C560" s="73">
        <v>62.71</v>
      </c>
      <c r="D560" s="73">
        <v>55.55</v>
      </c>
      <c r="E560" s="73"/>
      <c r="F560" s="73">
        <v>151.01</v>
      </c>
      <c r="G560" s="15">
        <v>103.94</v>
      </c>
      <c r="H560" s="15">
        <v>84.82</v>
      </c>
      <c r="I560" s="15">
        <v>82.52</v>
      </c>
      <c r="J560" s="73">
        <v>31.6</v>
      </c>
      <c r="K560" s="15">
        <v>18.38</v>
      </c>
      <c r="L560" s="15">
        <v>30.09</v>
      </c>
      <c r="M560" s="15">
        <v>27.34</v>
      </c>
      <c r="N560" s="15">
        <v>58.06</v>
      </c>
      <c r="O560" s="73">
        <v>52.01</v>
      </c>
      <c r="P560" s="15">
        <v>12.2</v>
      </c>
      <c r="Q560" s="15">
        <v>20.47</v>
      </c>
      <c r="R560" s="15">
        <v>43.15</v>
      </c>
      <c r="X560" s="73">
        <v>66.75</v>
      </c>
      <c r="Y560" s="16">
        <v>61</v>
      </c>
      <c r="AA560" s="15">
        <v>98</v>
      </c>
      <c r="AD560" s="15">
        <v>20.18</v>
      </c>
      <c r="AG560" s="15">
        <v>22.29</v>
      </c>
      <c r="BF560" s="15">
        <v>71.78</v>
      </c>
    </row>
    <row r="561" spans="1:58">
      <c r="A561" s="71">
        <v>37492</v>
      </c>
      <c r="B561" s="73"/>
      <c r="C561" s="73">
        <v>62.7</v>
      </c>
      <c r="D561" s="73">
        <v>56.31</v>
      </c>
      <c r="E561" s="73"/>
      <c r="F561" s="73">
        <v>151.13</v>
      </c>
      <c r="G561" s="15">
        <v>110.64</v>
      </c>
      <c r="H561" s="15">
        <v>87.01</v>
      </c>
      <c r="I561" s="15">
        <v>82.78</v>
      </c>
      <c r="J561" s="73">
        <v>34.1</v>
      </c>
      <c r="K561" s="15">
        <v>18.48</v>
      </c>
      <c r="L561" s="15">
        <v>29.49</v>
      </c>
      <c r="M561" s="15">
        <v>26.27</v>
      </c>
      <c r="N561" s="15">
        <v>56.88</v>
      </c>
      <c r="O561" s="73">
        <v>55.18</v>
      </c>
      <c r="P561" s="15">
        <v>12.29</v>
      </c>
      <c r="Q561" s="15">
        <v>20.27</v>
      </c>
      <c r="R561" s="15">
        <v>45.47</v>
      </c>
      <c r="X561" s="73">
        <v>65.5</v>
      </c>
      <c r="Y561" s="16">
        <v>58.8</v>
      </c>
      <c r="AD561" s="15">
        <v>18</v>
      </c>
      <c r="AG561" s="15">
        <v>21.9</v>
      </c>
      <c r="BF561" s="15">
        <v>67.98</v>
      </c>
    </row>
    <row r="562" spans="1:58">
      <c r="A562" s="71">
        <v>37499</v>
      </c>
      <c r="B562" s="73"/>
      <c r="C562" s="73">
        <v>62.71</v>
      </c>
      <c r="D562" s="73">
        <v>56.19</v>
      </c>
      <c r="E562" s="73"/>
      <c r="F562" s="73">
        <v>150.18</v>
      </c>
      <c r="G562" s="15">
        <v>119.66</v>
      </c>
      <c r="H562" s="15">
        <v>86.48</v>
      </c>
      <c r="I562" s="15">
        <v>83.52</v>
      </c>
      <c r="J562" s="73">
        <v>32.090000000000003</v>
      </c>
      <c r="K562" s="15">
        <v>18.489999999999998</v>
      </c>
      <c r="L562" s="15">
        <v>27.87</v>
      </c>
      <c r="M562" s="15">
        <v>31.13</v>
      </c>
      <c r="N562" s="15">
        <v>57.35</v>
      </c>
      <c r="O562" s="73">
        <v>56.36</v>
      </c>
      <c r="P562" s="15">
        <v>12.2</v>
      </c>
      <c r="Q562" s="15">
        <v>21.25</v>
      </c>
      <c r="R562" s="15">
        <v>49.77</v>
      </c>
      <c r="X562" s="73">
        <v>66</v>
      </c>
      <c r="Y562" s="16">
        <v>58</v>
      </c>
      <c r="AA562" s="15">
        <v>96.64</v>
      </c>
      <c r="AD562" s="15">
        <v>19.3</v>
      </c>
      <c r="AG562" s="15">
        <v>20.34</v>
      </c>
      <c r="BF562" s="15">
        <v>64.33</v>
      </c>
    </row>
    <row r="563" spans="1:58">
      <c r="A563" s="71">
        <v>37506</v>
      </c>
      <c r="B563" s="73"/>
      <c r="C563" s="73">
        <v>62.6</v>
      </c>
      <c r="D563" s="73">
        <v>56.41</v>
      </c>
      <c r="E563" s="73"/>
      <c r="F563" s="73">
        <v>152.44999999999999</v>
      </c>
      <c r="G563" s="15">
        <v>122.07</v>
      </c>
      <c r="H563" s="15">
        <v>87.35</v>
      </c>
      <c r="I563" s="15">
        <v>83.79</v>
      </c>
      <c r="J563" s="73">
        <v>34.630000000000003</v>
      </c>
      <c r="K563" s="15">
        <v>18.34</v>
      </c>
      <c r="L563" s="15">
        <v>32.08</v>
      </c>
      <c r="M563" s="15">
        <v>30.14</v>
      </c>
      <c r="N563" s="15">
        <v>59.57</v>
      </c>
      <c r="O563" s="73">
        <v>55.9</v>
      </c>
      <c r="P563" s="15">
        <v>12.24</v>
      </c>
      <c r="Q563" s="15">
        <v>22.48</v>
      </c>
      <c r="R563" s="15">
        <v>55.37</v>
      </c>
      <c r="X563" s="73">
        <v>67.38</v>
      </c>
      <c r="Y563" s="16">
        <v>59</v>
      </c>
      <c r="AA563" s="15">
        <v>97.14</v>
      </c>
      <c r="AD563" s="15">
        <v>20.78</v>
      </c>
      <c r="AG563" s="15">
        <v>22.14</v>
      </c>
      <c r="BF563" s="15">
        <v>63.37</v>
      </c>
    </row>
    <row r="564" spans="1:58">
      <c r="A564" s="71">
        <v>37513</v>
      </c>
      <c r="B564" s="73"/>
      <c r="C564" s="73">
        <v>62.7</v>
      </c>
      <c r="D564" s="73">
        <v>56.69</v>
      </c>
      <c r="E564" s="73"/>
      <c r="F564" s="73">
        <v>151.38</v>
      </c>
      <c r="G564" s="15">
        <v>127.15</v>
      </c>
      <c r="H564" s="15">
        <v>87.01</v>
      </c>
      <c r="I564" s="15">
        <v>81.069999999999993</v>
      </c>
      <c r="J564" s="73">
        <v>33.380000000000003</v>
      </c>
      <c r="K564" s="15">
        <v>18.39</v>
      </c>
      <c r="L564" s="15">
        <v>32.17</v>
      </c>
      <c r="M564" s="15">
        <v>30.52</v>
      </c>
      <c r="N564" s="15">
        <v>60.9</v>
      </c>
      <c r="O564" s="73">
        <v>58.84</v>
      </c>
      <c r="P564" s="15">
        <v>12.21</v>
      </c>
      <c r="Q564" s="15">
        <v>25.71</v>
      </c>
      <c r="R564" s="15">
        <v>58.59</v>
      </c>
      <c r="X564" s="73">
        <v>68.819999999999993</v>
      </c>
      <c r="Y564" s="16">
        <v>59.43</v>
      </c>
      <c r="AD564" s="15">
        <v>20.68</v>
      </c>
      <c r="AG564" s="15">
        <v>22.25</v>
      </c>
      <c r="BF564" s="15">
        <v>63.58</v>
      </c>
    </row>
    <row r="565" spans="1:58">
      <c r="A565" s="71">
        <v>37520</v>
      </c>
      <c r="B565" s="73"/>
      <c r="C565" s="73">
        <v>62.39</v>
      </c>
      <c r="D565" s="73">
        <v>54.83</v>
      </c>
      <c r="E565" s="73"/>
      <c r="F565" s="73">
        <v>141.88999999999999</v>
      </c>
      <c r="G565" s="15">
        <v>130.99</v>
      </c>
      <c r="H565" s="15">
        <v>81.260000000000005</v>
      </c>
      <c r="I565" s="15">
        <v>74.94</v>
      </c>
      <c r="J565" s="73">
        <v>32.08</v>
      </c>
      <c r="K565" s="15">
        <v>18.27</v>
      </c>
      <c r="L565" s="15">
        <v>30.86</v>
      </c>
      <c r="M565" s="15">
        <v>29.83</v>
      </c>
      <c r="N565" s="15">
        <v>63.17</v>
      </c>
      <c r="O565" s="73">
        <v>64.39</v>
      </c>
      <c r="P565" s="15">
        <v>12.1</v>
      </c>
      <c r="Q565" s="15">
        <v>25.54</v>
      </c>
      <c r="R565" s="15">
        <v>61.88</v>
      </c>
      <c r="X565" s="73">
        <v>67</v>
      </c>
      <c r="Y565" s="16">
        <v>58</v>
      </c>
      <c r="AA565" s="15">
        <v>98.5</v>
      </c>
      <c r="AD565" s="15">
        <v>20.28</v>
      </c>
      <c r="AG565" s="15">
        <v>21.89</v>
      </c>
      <c r="BF565" s="15">
        <v>65.650000000000006</v>
      </c>
    </row>
    <row r="566" spans="1:58">
      <c r="A566" s="71">
        <v>37527</v>
      </c>
      <c r="B566" s="73"/>
      <c r="C566" s="73">
        <v>62.03</v>
      </c>
      <c r="D566" s="73">
        <v>53.07</v>
      </c>
      <c r="E566" s="73"/>
      <c r="F566" s="73">
        <v>132.72</v>
      </c>
      <c r="G566" s="15">
        <v>130.72999999999999</v>
      </c>
      <c r="H566" s="15">
        <v>70.319999999999993</v>
      </c>
      <c r="I566" s="15">
        <v>65.81</v>
      </c>
      <c r="J566" s="73">
        <v>33.67</v>
      </c>
      <c r="K566" s="15">
        <v>18.03</v>
      </c>
      <c r="L566" s="15">
        <v>28.19</v>
      </c>
      <c r="M566" s="15">
        <v>30.9</v>
      </c>
      <c r="N566" s="15">
        <v>63.61</v>
      </c>
      <c r="O566" s="73">
        <v>63.63</v>
      </c>
      <c r="P566" s="15">
        <v>12.14</v>
      </c>
      <c r="Q566" s="15">
        <v>29.82</v>
      </c>
      <c r="R566" s="15">
        <v>61.41</v>
      </c>
      <c r="X566" s="73">
        <v>65.41</v>
      </c>
      <c r="Y566" s="16">
        <v>55.81</v>
      </c>
      <c r="AA566" s="15">
        <v>99</v>
      </c>
      <c r="AD566" s="15">
        <v>21.14</v>
      </c>
      <c r="AG566" s="15">
        <v>22.28</v>
      </c>
      <c r="BF566" s="15">
        <v>67.819999999999993</v>
      </c>
    </row>
    <row r="567" spans="1:58">
      <c r="A567" s="71">
        <v>37534</v>
      </c>
      <c r="B567" s="73"/>
      <c r="C567" s="73">
        <v>62.09</v>
      </c>
      <c r="D567" s="73">
        <v>52.97</v>
      </c>
      <c r="E567" s="73"/>
      <c r="F567" s="73">
        <v>126.33</v>
      </c>
      <c r="G567" s="15">
        <v>131.30000000000001</v>
      </c>
      <c r="H567" s="15">
        <v>66.510000000000005</v>
      </c>
      <c r="I567" s="15">
        <v>62.28</v>
      </c>
      <c r="J567" s="73">
        <v>32.71</v>
      </c>
      <c r="K567" s="15">
        <v>18.22</v>
      </c>
      <c r="L567" s="15">
        <v>29.66</v>
      </c>
      <c r="M567" s="15">
        <v>31.26</v>
      </c>
      <c r="N567" s="15">
        <v>65.02</v>
      </c>
      <c r="O567" s="73">
        <v>59.15</v>
      </c>
      <c r="P567" s="15">
        <v>12.11</v>
      </c>
      <c r="Q567" s="15">
        <v>30.76</v>
      </c>
      <c r="R567" s="15">
        <v>63.49</v>
      </c>
      <c r="X567" s="73">
        <v>68.67</v>
      </c>
      <c r="Y567" s="16">
        <v>57.5</v>
      </c>
      <c r="AD567" s="15">
        <v>20.420000000000002</v>
      </c>
      <c r="AG567" s="15">
        <v>22.22</v>
      </c>
      <c r="BF567" s="15">
        <v>64.91</v>
      </c>
    </row>
    <row r="568" spans="1:58">
      <c r="A568" s="71">
        <v>37541</v>
      </c>
      <c r="B568" s="73"/>
      <c r="C568" s="73">
        <v>61.87</v>
      </c>
      <c r="D568" s="73">
        <v>52.7</v>
      </c>
      <c r="E568" s="73"/>
      <c r="F568" s="73">
        <v>126.53</v>
      </c>
      <c r="G568" s="15">
        <v>123.81</v>
      </c>
      <c r="H568" s="15">
        <v>67.319999999999993</v>
      </c>
      <c r="I568" s="15">
        <v>61.97</v>
      </c>
      <c r="J568" s="73">
        <v>32.770000000000003</v>
      </c>
      <c r="K568" s="15">
        <v>17.940000000000001</v>
      </c>
      <c r="L568" s="15">
        <v>28.37</v>
      </c>
      <c r="M568" s="15">
        <v>30.45</v>
      </c>
      <c r="N568" s="15">
        <v>64.239999999999995</v>
      </c>
      <c r="O568" s="73">
        <v>54.11</v>
      </c>
      <c r="P568" s="15">
        <v>12.06</v>
      </c>
      <c r="Q568" s="15">
        <v>31.03</v>
      </c>
      <c r="R568" s="15">
        <v>61.69</v>
      </c>
      <c r="X568" s="73">
        <v>70.69</v>
      </c>
      <c r="Y568" s="16">
        <v>59</v>
      </c>
      <c r="AD568" s="15">
        <v>19.87</v>
      </c>
      <c r="AG568" s="15">
        <v>22.57</v>
      </c>
      <c r="BF568" s="15">
        <v>60.1</v>
      </c>
    </row>
    <row r="569" spans="1:58">
      <c r="A569" s="71">
        <v>37548</v>
      </c>
      <c r="B569" s="73"/>
      <c r="C569" s="73">
        <v>61.74</v>
      </c>
      <c r="D569" s="73">
        <v>53.21</v>
      </c>
      <c r="E569" s="73"/>
      <c r="F569" s="73">
        <v>128.28</v>
      </c>
      <c r="G569" s="15">
        <v>122.11</v>
      </c>
      <c r="H569" s="15">
        <v>65.61</v>
      </c>
      <c r="I569" s="15">
        <v>62.06</v>
      </c>
      <c r="J569" s="73">
        <v>32.840000000000003</v>
      </c>
      <c r="K569" s="15">
        <v>18.09</v>
      </c>
      <c r="L569" s="15">
        <v>26.75</v>
      </c>
      <c r="M569" s="15">
        <v>28.46</v>
      </c>
      <c r="N569" s="15">
        <v>63.4</v>
      </c>
      <c r="O569" s="73">
        <v>50.99</v>
      </c>
      <c r="P569" s="15">
        <v>12.21</v>
      </c>
      <c r="Q569" s="15">
        <v>31.73</v>
      </c>
      <c r="R569" s="15">
        <v>62.77</v>
      </c>
      <c r="X569" s="73">
        <v>68</v>
      </c>
      <c r="Y569" s="16">
        <v>55.9</v>
      </c>
      <c r="AA569" s="15">
        <v>96.67</v>
      </c>
      <c r="AD569" s="15">
        <v>20.23</v>
      </c>
      <c r="AG569" s="15">
        <v>22.66</v>
      </c>
      <c r="BF569" s="15">
        <v>60.43</v>
      </c>
    </row>
    <row r="570" spans="1:58">
      <c r="A570" s="71">
        <v>37555</v>
      </c>
      <c r="B570" s="73"/>
      <c r="C570" s="73">
        <v>61.42</v>
      </c>
      <c r="D570" s="73">
        <v>52.93</v>
      </c>
      <c r="E570" s="73"/>
      <c r="F570" s="73">
        <v>125.08</v>
      </c>
      <c r="G570" s="15">
        <v>111.05</v>
      </c>
      <c r="H570" s="15">
        <v>67.430000000000007</v>
      </c>
      <c r="I570" s="15">
        <v>64.040000000000006</v>
      </c>
      <c r="J570" s="73">
        <v>31.03</v>
      </c>
      <c r="K570" s="15">
        <v>18.059999999999999</v>
      </c>
      <c r="L570" s="15">
        <v>25.66</v>
      </c>
      <c r="M570" s="15">
        <v>29.38</v>
      </c>
      <c r="N570" s="15">
        <v>63.8</v>
      </c>
      <c r="O570" s="73">
        <v>50.17</v>
      </c>
      <c r="P570" s="15">
        <v>12.13</v>
      </c>
      <c r="Q570" s="15">
        <v>31.72</v>
      </c>
      <c r="R570" s="15">
        <v>63.7</v>
      </c>
      <c r="X570" s="73">
        <v>68.33</v>
      </c>
      <c r="Y570" s="16">
        <v>58.75</v>
      </c>
      <c r="AA570" s="15">
        <v>97</v>
      </c>
      <c r="AD570" s="15">
        <v>19.850000000000001</v>
      </c>
      <c r="AG570" s="15">
        <v>22.8</v>
      </c>
      <c r="BF570" s="15">
        <v>66.430000000000007</v>
      </c>
    </row>
    <row r="571" spans="1:58">
      <c r="A571" s="71">
        <v>37562</v>
      </c>
      <c r="B571" s="73"/>
      <c r="C571" s="73">
        <v>61.25</v>
      </c>
      <c r="D571" s="73">
        <v>54.11</v>
      </c>
      <c r="E571" s="73"/>
      <c r="F571" s="73">
        <v>125.27</v>
      </c>
      <c r="G571" s="15">
        <v>106.48</v>
      </c>
      <c r="H571" s="15">
        <v>68.94</v>
      </c>
      <c r="I571" s="15">
        <v>65.2</v>
      </c>
      <c r="J571" s="73">
        <v>31.36</v>
      </c>
      <c r="K571" s="15">
        <v>17.93</v>
      </c>
      <c r="L571" s="15">
        <v>23.94</v>
      </c>
      <c r="M571" s="15">
        <v>29.13</v>
      </c>
      <c r="N571" s="15">
        <v>63.76</v>
      </c>
      <c r="O571" s="73">
        <v>46.13</v>
      </c>
      <c r="P571" s="15">
        <v>12.11</v>
      </c>
      <c r="Q571" s="15">
        <v>31.41</v>
      </c>
      <c r="R571" s="15">
        <v>62.7</v>
      </c>
      <c r="S571" s="73"/>
      <c r="X571" s="73">
        <v>67.72</v>
      </c>
      <c r="Y571" s="16">
        <v>59.52</v>
      </c>
      <c r="AA571" s="15">
        <v>100.26</v>
      </c>
      <c r="AD571" s="15">
        <v>20.25</v>
      </c>
      <c r="AG571" s="15">
        <v>22.55</v>
      </c>
      <c r="BF571" s="15">
        <v>79.040000000000006</v>
      </c>
    </row>
    <row r="572" spans="1:58">
      <c r="A572" s="71">
        <v>37569</v>
      </c>
      <c r="B572" s="73"/>
      <c r="C572" s="73">
        <v>60.97</v>
      </c>
      <c r="D572" s="73">
        <v>53.01</v>
      </c>
      <c r="E572" s="73"/>
      <c r="F572" s="73">
        <v>127.24</v>
      </c>
      <c r="G572" s="15">
        <v>107.17</v>
      </c>
      <c r="H572" s="15">
        <v>70.3</v>
      </c>
      <c r="I572" s="15">
        <v>64.599999999999994</v>
      </c>
      <c r="J572" s="73">
        <v>34.369999999999997</v>
      </c>
      <c r="K572" s="15">
        <v>17.829999999999998</v>
      </c>
      <c r="L572" s="15">
        <v>24.57</v>
      </c>
      <c r="M572" s="15">
        <v>31.41</v>
      </c>
      <c r="N572" s="15">
        <v>61.96</v>
      </c>
      <c r="O572" s="73">
        <v>43.95</v>
      </c>
      <c r="P572" s="15">
        <v>12.17</v>
      </c>
      <c r="Q572" s="15">
        <v>32.270000000000003</v>
      </c>
      <c r="R572" s="15">
        <v>62.66</v>
      </c>
      <c r="X572" s="73">
        <v>70.42</v>
      </c>
      <c r="Y572" s="16">
        <v>60.82</v>
      </c>
      <c r="AA572" s="15">
        <v>95.5</v>
      </c>
      <c r="AD572" s="15">
        <v>20.079999999999998</v>
      </c>
      <c r="AG572" s="15">
        <v>22.18</v>
      </c>
      <c r="BF572" s="15">
        <v>85.53</v>
      </c>
    </row>
    <row r="573" spans="1:58">
      <c r="A573" s="71">
        <v>37576</v>
      </c>
      <c r="B573" s="73"/>
      <c r="C573" s="73">
        <v>60.92</v>
      </c>
      <c r="D573" s="73">
        <v>53.31</v>
      </c>
      <c r="E573" s="73"/>
      <c r="F573" s="73">
        <v>124.86</v>
      </c>
      <c r="G573" s="15">
        <v>104.53</v>
      </c>
      <c r="H573" s="15">
        <v>65.3</v>
      </c>
      <c r="I573" s="15">
        <v>59.64</v>
      </c>
      <c r="J573" s="73">
        <v>32.049999999999997</v>
      </c>
      <c r="K573" s="15">
        <v>17.850000000000001</v>
      </c>
      <c r="L573" s="15">
        <v>27.05</v>
      </c>
      <c r="M573" s="15">
        <v>32.4</v>
      </c>
      <c r="N573" s="15">
        <v>60.68</v>
      </c>
      <c r="O573" s="73">
        <v>46.32</v>
      </c>
      <c r="P573" s="15">
        <v>12.1</v>
      </c>
      <c r="Q573" s="15">
        <v>32.020000000000003</v>
      </c>
      <c r="R573" s="15">
        <v>62.77</v>
      </c>
      <c r="X573" s="73">
        <v>70.5</v>
      </c>
      <c r="Y573" s="16">
        <v>60</v>
      </c>
      <c r="AD573" s="15">
        <v>20</v>
      </c>
      <c r="AG573" s="15">
        <v>22.18</v>
      </c>
      <c r="BF573" s="15">
        <v>85.8</v>
      </c>
    </row>
    <row r="574" spans="1:58">
      <c r="A574" s="71">
        <v>37583</v>
      </c>
      <c r="B574" s="73"/>
      <c r="C574" s="73">
        <v>60.71</v>
      </c>
      <c r="D574" s="73">
        <v>53.36</v>
      </c>
      <c r="E574" s="73"/>
      <c r="F574" s="73">
        <v>123.27</v>
      </c>
      <c r="G574" s="15">
        <v>102.26</v>
      </c>
      <c r="H574" s="15">
        <v>60.72</v>
      </c>
      <c r="I574" s="15">
        <v>56.4</v>
      </c>
      <c r="J574" s="73">
        <v>33.090000000000003</v>
      </c>
      <c r="K574" s="15">
        <v>18.21</v>
      </c>
      <c r="L574" s="15">
        <v>26.03</v>
      </c>
      <c r="M574" s="15">
        <v>30.68</v>
      </c>
      <c r="N574" s="15">
        <v>63.79</v>
      </c>
      <c r="O574" s="73">
        <v>46.92</v>
      </c>
      <c r="P574" s="15">
        <v>12.12</v>
      </c>
      <c r="Q574" s="15">
        <v>31.06</v>
      </c>
      <c r="R574" s="15">
        <v>63.75</v>
      </c>
      <c r="X574" s="73">
        <v>70.23</v>
      </c>
      <c r="Y574" s="16">
        <v>60.36</v>
      </c>
      <c r="AD574" s="15">
        <v>20.37</v>
      </c>
      <c r="AG574" s="15">
        <v>21.5</v>
      </c>
      <c r="BF574" s="15">
        <v>85.83</v>
      </c>
    </row>
    <row r="575" spans="1:58">
      <c r="A575" s="71">
        <v>37590</v>
      </c>
      <c r="B575" s="73"/>
      <c r="C575" s="73">
        <v>60.45</v>
      </c>
      <c r="D575" s="73">
        <v>53.14</v>
      </c>
      <c r="E575" s="73"/>
      <c r="F575" s="73">
        <v>121.11</v>
      </c>
      <c r="G575" s="15">
        <v>99.49</v>
      </c>
      <c r="H575" s="15">
        <v>62.49</v>
      </c>
      <c r="I575" s="15">
        <v>57.66</v>
      </c>
      <c r="J575" s="73">
        <v>30.3</v>
      </c>
      <c r="K575" s="15">
        <v>18.39</v>
      </c>
      <c r="L575" s="15">
        <v>25.55</v>
      </c>
      <c r="M575" s="15">
        <v>29.89</v>
      </c>
      <c r="N575" s="15">
        <v>64.53</v>
      </c>
      <c r="O575" s="73">
        <v>47.16</v>
      </c>
      <c r="P575" s="15">
        <v>12.14</v>
      </c>
      <c r="Q575" s="15">
        <v>32.22</v>
      </c>
      <c r="R575" s="15">
        <v>63.39</v>
      </c>
      <c r="X575" s="73">
        <v>70.75</v>
      </c>
      <c r="Y575" s="16">
        <v>61.25</v>
      </c>
      <c r="AD575" s="15">
        <v>19</v>
      </c>
      <c r="BF575" s="15">
        <v>85.83</v>
      </c>
    </row>
    <row r="576" spans="1:58">
      <c r="A576" s="71">
        <v>37597</v>
      </c>
      <c r="B576" s="73"/>
      <c r="C576" s="73">
        <v>60.42</v>
      </c>
      <c r="D576" s="73">
        <v>53.73</v>
      </c>
      <c r="E576" s="73"/>
      <c r="F576" s="73">
        <v>126.88</v>
      </c>
      <c r="G576" s="15">
        <v>102.56</v>
      </c>
      <c r="H576" s="15">
        <v>64.400000000000006</v>
      </c>
      <c r="I576" s="15">
        <v>60.46</v>
      </c>
      <c r="J576" s="73">
        <v>30.21</v>
      </c>
      <c r="K576" s="15">
        <v>18.05</v>
      </c>
      <c r="L576" s="15">
        <v>26.28</v>
      </c>
      <c r="M576" s="15">
        <v>29.58</v>
      </c>
      <c r="N576" s="15">
        <v>63.87</v>
      </c>
      <c r="O576" s="73">
        <v>45.86</v>
      </c>
      <c r="P576" s="15">
        <v>12.13</v>
      </c>
      <c r="Q576" s="15">
        <v>31.37</v>
      </c>
      <c r="R576" s="15">
        <v>63.68</v>
      </c>
      <c r="X576" s="73">
        <v>69.56</v>
      </c>
      <c r="Y576" s="16">
        <v>63</v>
      </c>
      <c r="AD576" s="15">
        <v>19.77</v>
      </c>
      <c r="AG576" s="15">
        <v>21.12</v>
      </c>
      <c r="BF576" s="15">
        <v>84.9</v>
      </c>
    </row>
    <row r="577" spans="1:58">
      <c r="A577" s="71">
        <v>37604</v>
      </c>
      <c r="B577" s="73"/>
      <c r="C577" s="73">
        <v>60.43</v>
      </c>
      <c r="D577" s="73">
        <v>53.89</v>
      </c>
      <c r="E577" s="73"/>
      <c r="F577" s="73">
        <v>125.62</v>
      </c>
      <c r="G577" s="15">
        <v>104.58</v>
      </c>
      <c r="H577" s="15">
        <v>66.599999999999994</v>
      </c>
      <c r="I577" s="15">
        <v>62.09</v>
      </c>
      <c r="J577" s="73">
        <v>30.64</v>
      </c>
      <c r="K577" s="15">
        <v>18.09</v>
      </c>
      <c r="L577" s="15">
        <v>24.96</v>
      </c>
      <c r="M577" s="15">
        <v>30.83</v>
      </c>
      <c r="N577" s="15">
        <v>65.08</v>
      </c>
      <c r="O577" s="73">
        <v>46.01</v>
      </c>
      <c r="P577" s="15">
        <v>12.12</v>
      </c>
      <c r="Q577" s="15">
        <v>30.84</v>
      </c>
      <c r="R577" s="15">
        <v>63.81</v>
      </c>
      <c r="X577" s="73">
        <v>67</v>
      </c>
      <c r="Y577" s="16">
        <v>61.32</v>
      </c>
      <c r="AA577" s="15">
        <v>98.17</v>
      </c>
      <c r="AD577" s="15">
        <v>18.690000000000001</v>
      </c>
      <c r="AG577" s="15">
        <v>22.36</v>
      </c>
      <c r="BF577" s="15">
        <v>81.38</v>
      </c>
    </row>
    <row r="578" spans="1:58">
      <c r="A578" s="71">
        <v>37611</v>
      </c>
      <c r="B578" s="73"/>
      <c r="C578" s="73">
        <v>60.81</v>
      </c>
      <c r="D578" s="73">
        <v>57.12</v>
      </c>
      <c r="E578" s="73"/>
      <c r="F578" s="73">
        <v>128.66</v>
      </c>
      <c r="G578" s="15">
        <v>106.5</v>
      </c>
      <c r="H578" s="15">
        <v>66.28</v>
      </c>
      <c r="I578" s="15">
        <v>63.41</v>
      </c>
      <c r="J578" s="73">
        <v>30.16</v>
      </c>
      <c r="K578" s="15">
        <v>18.059999999999999</v>
      </c>
      <c r="L578" s="15">
        <v>26.47</v>
      </c>
      <c r="M578" s="15">
        <v>31.17</v>
      </c>
      <c r="N578" s="15">
        <v>63.66</v>
      </c>
      <c r="O578" s="73">
        <v>50.92</v>
      </c>
      <c r="P578" s="15">
        <v>12.14</v>
      </c>
      <c r="Q578" s="15">
        <v>30.93</v>
      </c>
      <c r="R578" s="15">
        <v>62.97</v>
      </c>
      <c r="X578" s="73">
        <v>66.599999999999994</v>
      </c>
      <c r="Y578" s="16">
        <v>58.5</v>
      </c>
      <c r="AD578" s="15">
        <v>19.57</v>
      </c>
      <c r="AG578" s="15">
        <v>20.22</v>
      </c>
      <c r="BF578" s="15">
        <v>79.790000000000006</v>
      </c>
    </row>
    <row r="579" spans="1:58">
      <c r="A579" s="71">
        <v>37618</v>
      </c>
      <c r="B579" s="73"/>
      <c r="C579" s="73">
        <v>60.73</v>
      </c>
      <c r="D579" s="73">
        <v>58.22</v>
      </c>
      <c r="E579" s="73"/>
      <c r="F579" s="73">
        <v>127.02</v>
      </c>
      <c r="G579" s="15">
        <v>110.25</v>
      </c>
      <c r="H579" s="15">
        <v>68.48</v>
      </c>
      <c r="I579" s="15">
        <v>64.180000000000007</v>
      </c>
      <c r="J579" s="73">
        <v>29.6</v>
      </c>
      <c r="K579" s="15">
        <v>17.77</v>
      </c>
      <c r="L579" s="15">
        <v>26.95</v>
      </c>
      <c r="M579" s="15">
        <v>31.41</v>
      </c>
      <c r="N579" s="15">
        <v>61.71</v>
      </c>
      <c r="O579" s="73">
        <v>53.04</v>
      </c>
      <c r="P579" s="15">
        <v>12.12</v>
      </c>
      <c r="Q579" s="15">
        <v>32.299999999999997</v>
      </c>
      <c r="R579" s="15">
        <v>62.76</v>
      </c>
      <c r="X579" s="73">
        <v>64</v>
      </c>
      <c r="Y579" s="16">
        <v>59.5</v>
      </c>
      <c r="AA579" s="15">
        <v>93</v>
      </c>
      <c r="AD579" s="15">
        <v>20</v>
      </c>
      <c r="AG579" s="15">
        <v>21.73</v>
      </c>
      <c r="BF579" s="15">
        <v>74.150000000000006</v>
      </c>
    </row>
    <row r="580" spans="1:58">
      <c r="A580" s="71">
        <v>37625</v>
      </c>
      <c r="B580" s="73"/>
      <c r="C580" s="73">
        <v>61.03</v>
      </c>
      <c r="D580" s="73">
        <v>61.08</v>
      </c>
      <c r="E580" s="73"/>
      <c r="F580" s="73">
        <v>127.72</v>
      </c>
      <c r="G580" s="15">
        <v>111.39</v>
      </c>
      <c r="H580" s="15">
        <v>70.86</v>
      </c>
      <c r="I580" s="15">
        <v>64.3</v>
      </c>
      <c r="J580" s="73">
        <v>29.71</v>
      </c>
      <c r="K580" s="15">
        <v>18.02</v>
      </c>
      <c r="L580" s="15">
        <v>27.3</v>
      </c>
      <c r="M580" s="15">
        <v>30.8</v>
      </c>
      <c r="N580" s="15">
        <v>64.290000000000006</v>
      </c>
      <c r="O580" s="73">
        <v>58.18</v>
      </c>
      <c r="P580" s="15">
        <v>12.09</v>
      </c>
      <c r="Q580" s="15">
        <v>32.119999999999997</v>
      </c>
      <c r="R580" s="15">
        <v>64.08</v>
      </c>
      <c r="X580" s="73">
        <v>62</v>
      </c>
      <c r="Y580" s="16">
        <v>58</v>
      </c>
      <c r="AA580" s="15">
        <v>98.65</v>
      </c>
      <c r="AD580" s="15">
        <v>18.96</v>
      </c>
      <c r="AG580" s="15">
        <v>20.03</v>
      </c>
      <c r="BF580" s="15">
        <v>61.19</v>
      </c>
    </row>
    <row r="581" spans="1:58">
      <c r="A581" s="71">
        <v>37632</v>
      </c>
      <c r="B581" s="73"/>
      <c r="C581" s="73">
        <v>61.26</v>
      </c>
      <c r="D581" s="73">
        <v>61.89</v>
      </c>
      <c r="E581" s="73"/>
      <c r="F581" s="73">
        <v>129.07</v>
      </c>
      <c r="G581" s="15">
        <v>111.16</v>
      </c>
      <c r="H581" s="15">
        <v>71</v>
      </c>
      <c r="I581" s="15">
        <v>67.23</v>
      </c>
      <c r="J581" s="73">
        <v>30.91</v>
      </c>
      <c r="K581" s="15">
        <v>18.09</v>
      </c>
      <c r="L581" s="15">
        <v>26.84</v>
      </c>
      <c r="M581" s="15">
        <v>31.91</v>
      </c>
      <c r="N581" s="15">
        <v>60.95</v>
      </c>
      <c r="O581" s="73">
        <v>64.37</v>
      </c>
      <c r="P581" s="15">
        <v>12.09</v>
      </c>
      <c r="Q581" s="15">
        <v>33.47</v>
      </c>
      <c r="R581" s="15">
        <v>63.8</v>
      </c>
      <c r="X581" s="73">
        <v>61</v>
      </c>
      <c r="Y581" s="16">
        <v>58.1</v>
      </c>
      <c r="AA581" s="15">
        <v>96</v>
      </c>
      <c r="AD581" s="15">
        <v>17.190000000000001</v>
      </c>
      <c r="AG581" s="15">
        <v>20.36</v>
      </c>
      <c r="BF581" s="15">
        <v>61.19</v>
      </c>
    </row>
    <row r="582" spans="1:58">
      <c r="A582" s="71">
        <v>37639</v>
      </c>
      <c r="B582" s="73"/>
      <c r="C582" s="73">
        <v>61.27</v>
      </c>
      <c r="D582" s="73">
        <v>60.05</v>
      </c>
      <c r="E582" s="73"/>
      <c r="F582" s="73">
        <v>126.96</v>
      </c>
      <c r="G582" s="15">
        <v>110.2</v>
      </c>
      <c r="H582" s="15">
        <v>75.23</v>
      </c>
      <c r="I582" s="15">
        <v>72.86</v>
      </c>
      <c r="J582" s="73">
        <v>30.42</v>
      </c>
      <c r="K582" s="15">
        <v>18.239999999999998</v>
      </c>
      <c r="L582" s="15">
        <v>26.53</v>
      </c>
      <c r="M582" s="15">
        <v>31.06</v>
      </c>
      <c r="N582" s="15">
        <v>63.79</v>
      </c>
      <c r="O582" s="73">
        <v>74</v>
      </c>
      <c r="P582" s="15">
        <v>12.16</v>
      </c>
      <c r="Q582" s="15">
        <v>29.29</v>
      </c>
      <c r="R582" s="15">
        <v>58.64</v>
      </c>
      <c r="X582" s="73">
        <v>59.75</v>
      </c>
      <c r="Y582" s="16">
        <v>58.5</v>
      </c>
      <c r="AA582" s="15">
        <v>90</v>
      </c>
      <c r="AD582" s="15">
        <v>19.940000000000001</v>
      </c>
      <c r="AG582" s="15">
        <v>19.09</v>
      </c>
      <c r="BF582" s="15">
        <v>62.9</v>
      </c>
    </row>
    <row r="583" spans="1:58">
      <c r="A583" s="71">
        <v>37646</v>
      </c>
      <c r="B583" s="73"/>
      <c r="C583" s="73">
        <v>61.31</v>
      </c>
      <c r="D583" s="73">
        <v>60.13</v>
      </c>
      <c r="E583" s="73"/>
      <c r="F583" s="73">
        <v>129.54</v>
      </c>
      <c r="G583" s="15">
        <v>113.87</v>
      </c>
      <c r="H583" s="15">
        <v>81.760000000000005</v>
      </c>
      <c r="I583" s="15">
        <v>80.12</v>
      </c>
      <c r="J583" s="73">
        <v>31.04</v>
      </c>
      <c r="K583" s="15">
        <v>19.420000000000002</v>
      </c>
      <c r="L583" s="15">
        <v>27.41</v>
      </c>
      <c r="M583" s="15">
        <v>32.08</v>
      </c>
      <c r="N583" s="15">
        <v>63.63</v>
      </c>
      <c r="O583" s="73">
        <v>80.02</v>
      </c>
      <c r="P583" s="15">
        <v>12.07</v>
      </c>
      <c r="Q583" s="15">
        <v>31.65</v>
      </c>
      <c r="R583" s="15">
        <v>51.73</v>
      </c>
      <c r="X583" s="73">
        <v>61</v>
      </c>
      <c r="Y583" s="16">
        <v>58.5</v>
      </c>
      <c r="AA583" s="15">
        <v>91</v>
      </c>
      <c r="AD583" s="15">
        <v>16.05</v>
      </c>
      <c r="AG583" s="15">
        <v>17.170000000000002</v>
      </c>
      <c r="BF583" s="15">
        <v>76.489999999999995</v>
      </c>
    </row>
    <row r="584" spans="1:58">
      <c r="A584" s="71">
        <v>37653</v>
      </c>
      <c r="B584" s="73"/>
      <c r="C584" s="73">
        <v>61.45</v>
      </c>
      <c r="D584" s="73">
        <v>60.49</v>
      </c>
      <c r="E584" s="73"/>
      <c r="F584" s="73">
        <v>142.38999999999999</v>
      </c>
      <c r="G584" s="15">
        <v>116.71</v>
      </c>
      <c r="H584" s="15">
        <v>89.18</v>
      </c>
      <c r="I584" s="15">
        <v>86.68</v>
      </c>
      <c r="J584" s="73">
        <v>30.95</v>
      </c>
      <c r="K584" s="15">
        <v>20.52</v>
      </c>
      <c r="L584" s="15">
        <v>27.67</v>
      </c>
      <c r="M584" s="15">
        <v>30.91</v>
      </c>
      <c r="N584" s="15">
        <v>61.36</v>
      </c>
      <c r="O584" s="73">
        <v>77.89</v>
      </c>
      <c r="P584" s="15">
        <v>12.11</v>
      </c>
      <c r="Q584" s="15">
        <v>30.15</v>
      </c>
      <c r="R584" s="15">
        <v>50.27</v>
      </c>
      <c r="X584" s="73">
        <v>61</v>
      </c>
      <c r="Y584" s="16">
        <v>58.5</v>
      </c>
      <c r="AD584" s="15">
        <v>17.45</v>
      </c>
      <c r="AG584" s="15">
        <v>15.16</v>
      </c>
      <c r="BF584" s="15">
        <v>77.489999999999995</v>
      </c>
    </row>
    <row r="585" spans="1:58">
      <c r="A585" s="71">
        <v>37660</v>
      </c>
      <c r="B585" s="73"/>
      <c r="C585" s="73">
        <v>61.59</v>
      </c>
      <c r="D585" s="73">
        <v>60.86</v>
      </c>
      <c r="E585" s="73"/>
      <c r="F585" s="73">
        <v>145.59</v>
      </c>
      <c r="G585" s="15">
        <v>115.39</v>
      </c>
      <c r="H585" s="15">
        <v>89.02</v>
      </c>
      <c r="I585" s="15">
        <v>86.12</v>
      </c>
      <c r="J585" s="73">
        <v>29.01</v>
      </c>
      <c r="K585" s="15">
        <v>21.51</v>
      </c>
      <c r="L585" s="15">
        <v>27.35</v>
      </c>
      <c r="M585" s="15">
        <v>31.23</v>
      </c>
      <c r="N585" s="15">
        <v>63.62</v>
      </c>
      <c r="O585" s="73">
        <v>72.209999999999994</v>
      </c>
      <c r="P585" s="15">
        <v>12.16</v>
      </c>
      <c r="Q585" s="15">
        <v>30.66</v>
      </c>
      <c r="R585" s="15">
        <v>48.46</v>
      </c>
      <c r="X585" s="73">
        <v>61</v>
      </c>
      <c r="Y585" s="16">
        <v>58.5</v>
      </c>
      <c r="AA585" s="15">
        <v>94.43</v>
      </c>
      <c r="AD585" s="15">
        <v>17.5</v>
      </c>
      <c r="AG585" s="15">
        <v>15.7</v>
      </c>
      <c r="BF585" s="15">
        <v>71.19</v>
      </c>
    </row>
    <row r="586" spans="1:58">
      <c r="A586" s="71">
        <v>37667</v>
      </c>
      <c r="B586" s="73"/>
      <c r="C586" s="73">
        <v>61.85</v>
      </c>
      <c r="D586" s="73">
        <v>60.26</v>
      </c>
      <c r="E586" s="73"/>
      <c r="F586" s="73">
        <v>138.41</v>
      </c>
      <c r="G586" s="15">
        <v>114.47</v>
      </c>
      <c r="H586" s="15">
        <v>90.84</v>
      </c>
      <c r="I586" s="15">
        <v>86.44</v>
      </c>
      <c r="J586" s="73">
        <v>31</v>
      </c>
      <c r="K586" s="15">
        <v>20.89</v>
      </c>
      <c r="L586" s="15">
        <v>28.08</v>
      </c>
      <c r="M586" s="15">
        <v>31.17</v>
      </c>
      <c r="N586" s="15">
        <v>66.22</v>
      </c>
      <c r="O586" s="73">
        <v>71.75</v>
      </c>
      <c r="P586" s="15">
        <v>12.11</v>
      </c>
      <c r="Q586" s="15">
        <v>29.9</v>
      </c>
      <c r="R586" s="15">
        <v>47.91</v>
      </c>
      <c r="X586" s="73">
        <v>61</v>
      </c>
      <c r="Y586" s="16">
        <v>58.5</v>
      </c>
      <c r="AD586" s="15">
        <v>16.93</v>
      </c>
      <c r="AG586" s="15">
        <v>16</v>
      </c>
      <c r="BF586" s="15">
        <v>62.31</v>
      </c>
    </row>
    <row r="587" spans="1:58">
      <c r="A587" s="71">
        <v>37674</v>
      </c>
      <c r="B587" s="73"/>
      <c r="C587" s="73">
        <v>62.05</v>
      </c>
      <c r="D587" s="73">
        <v>60.38</v>
      </c>
      <c r="E587" s="73"/>
      <c r="F587" s="73">
        <v>137.68</v>
      </c>
      <c r="G587" s="15">
        <v>110.48</v>
      </c>
      <c r="H587" s="15">
        <v>89.67</v>
      </c>
      <c r="I587" s="15">
        <v>86.52</v>
      </c>
      <c r="J587" s="73">
        <v>30.85</v>
      </c>
      <c r="K587" s="15">
        <v>21.03</v>
      </c>
      <c r="L587" s="15">
        <v>29.58</v>
      </c>
      <c r="M587" s="15">
        <v>32.33</v>
      </c>
      <c r="N587" s="15">
        <v>64.38</v>
      </c>
      <c r="O587" s="73">
        <v>74.53</v>
      </c>
      <c r="P587" s="15">
        <v>12.22</v>
      </c>
      <c r="Q587" s="15">
        <v>30.55</v>
      </c>
      <c r="R587" s="15">
        <v>49.21</v>
      </c>
      <c r="X587" s="73">
        <v>61</v>
      </c>
      <c r="Y587" s="16">
        <v>58.5</v>
      </c>
      <c r="AA587" s="15">
        <v>93</v>
      </c>
      <c r="AD587" s="15">
        <v>20.65</v>
      </c>
      <c r="AG587" s="15">
        <v>16.64</v>
      </c>
      <c r="BF587" s="15">
        <v>62.42</v>
      </c>
    </row>
    <row r="588" spans="1:58">
      <c r="A588" s="71">
        <v>37681</v>
      </c>
      <c r="B588" s="73"/>
      <c r="C588" s="73">
        <v>62.14</v>
      </c>
      <c r="D588" s="73">
        <v>60.83</v>
      </c>
      <c r="E588" s="73"/>
      <c r="F588" s="73">
        <v>137.5</v>
      </c>
      <c r="G588" s="15">
        <v>116.45</v>
      </c>
      <c r="H588" s="15">
        <v>86.67</v>
      </c>
      <c r="I588" s="15">
        <v>79.650000000000006</v>
      </c>
      <c r="J588" s="73">
        <v>30.95</v>
      </c>
      <c r="K588" s="15">
        <v>20.93</v>
      </c>
      <c r="L588" s="15">
        <v>28.65</v>
      </c>
      <c r="M588" s="15">
        <v>32.83</v>
      </c>
      <c r="N588" s="15">
        <v>65.010000000000005</v>
      </c>
      <c r="O588" s="73">
        <v>71.73</v>
      </c>
      <c r="P588" s="15">
        <v>12.13</v>
      </c>
      <c r="Q588" s="15">
        <v>27.43</v>
      </c>
      <c r="R588" s="15">
        <v>48.67</v>
      </c>
      <c r="X588" s="73">
        <v>61.5</v>
      </c>
      <c r="Y588" s="16">
        <v>59</v>
      </c>
      <c r="AA588" s="15">
        <v>93</v>
      </c>
      <c r="AD588" s="15">
        <v>21.29</v>
      </c>
      <c r="AG588" s="15">
        <v>16.510000000000002</v>
      </c>
      <c r="BF588" s="15">
        <v>67.77</v>
      </c>
    </row>
    <row r="589" spans="1:58">
      <c r="A589" s="71">
        <v>37688</v>
      </c>
      <c r="B589" s="73"/>
      <c r="C589" s="73">
        <v>62.47</v>
      </c>
      <c r="D589" s="73">
        <v>61.12</v>
      </c>
      <c r="E589" s="73"/>
      <c r="F589" s="73">
        <v>147.61000000000001</v>
      </c>
      <c r="G589" s="15">
        <v>114.28</v>
      </c>
      <c r="H589" s="15">
        <v>86.51</v>
      </c>
      <c r="I589" s="15">
        <v>81.790000000000006</v>
      </c>
      <c r="J589" s="73">
        <v>32.409999999999997</v>
      </c>
      <c r="K589" s="15">
        <v>21.12</v>
      </c>
      <c r="L589" s="15">
        <v>28.4</v>
      </c>
      <c r="M589" s="15">
        <v>32.299999999999997</v>
      </c>
      <c r="N589" s="15">
        <v>67.290000000000006</v>
      </c>
      <c r="O589" s="73">
        <v>71.239999999999995</v>
      </c>
      <c r="P589" s="15">
        <v>12.14</v>
      </c>
      <c r="Q589" s="15">
        <v>27.42</v>
      </c>
      <c r="R589" s="15">
        <v>48.86</v>
      </c>
      <c r="X589" s="73">
        <v>60.47</v>
      </c>
      <c r="Y589" s="16">
        <v>57.97</v>
      </c>
      <c r="AA589" s="15">
        <v>94</v>
      </c>
      <c r="AD589" s="15">
        <v>22.73</v>
      </c>
      <c r="AG589" s="15">
        <v>16.79</v>
      </c>
      <c r="BF589" s="15">
        <v>70.11</v>
      </c>
    </row>
    <row r="590" spans="1:58">
      <c r="A590" s="71">
        <v>37695</v>
      </c>
      <c r="B590" s="73"/>
      <c r="C590" s="73">
        <v>63.1</v>
      </c>
      <c r="D590" s="73">
        <v>60.89</v>
      </c>
      <c r="E590" s="73"/>
      <c r="F590" s="73">
        <v>149.46</v>
      </c>
      <c r="G590" s="15">
        <v>113.33</v>
      </c>
      <c r="H590" s="15">
        <v>87.13</v>
      </c>
      <c r="I590" s="15">
        <v>81.56</v>
      </c>
      <c r="J590" s="73">
        <v>33.159999999999997</v>
      </c>
      <c r="K590" s="15">
        <v>21.14</v>
      </c>
      <c r="L590" s="15">
        <v>26.79</v>
      </c>
      <c r="M590" s="15">
        <v>33.24</v>
      </c>
      <c r="N590" s="15">
        <v>68.62</v>
      </c>
      <c r="O590" s="73">
        <v>70.88</v>
      </c>
      <c r="P590" s="15">
        <v>12.11</v>
      </c>
      <c r="Q590" s="15">
        <v>24.21</v>
      </c>
      <c r="R590" s="15">
        <v>48.62</v>
      </c>
      <c r="X590" s="73">
        <v>61.2</v>
      </c>
      <c r="Y590" s="16">
        <v>58.35</v>
      </c>
      <c r="AA590" s="15">
        <v>97</v>
      </c>
      <c r="AD590" s="15">
        <v>22.86</v>
      </c>
      <c r="AG590" s="15">
        <v>16.71</v>
      </c>
      <c r="BF590" s="15">
        <v>70.7</v>
      </c>
    </row>
    <row r="591" spans="1:58">
      <c r="A591" s="71">
        <v>37702</v>
      </c>
      <c r="B591" s="73"/>
      <c r="C591" s="73">
        <v>62.49</v>
      </c>
      <c r="D591" s="73">
        <v>58.01</v>
      </c>
      <c r="E591" s="73"/>
      <c r="F591" s="73">
        <v>148.88</v>
      </c>
      <c r="G591" s="15">
        <v>114.31</v>
      </c>
      <c r="H591" s="15">
        <v>87.68</v>
      </c>
      <c r="I591" s="15">
        <v>82.05</v>
      </c>
      <c r="J591" s="73">
        <v>32.9</v>
      </c>
      <c r="K591" s="15">
        <v>20.8</v>
      </c>
      <c r="L591" s="15">
        <v>27.15</v>
      </c>
      <c r="M591" s="15">
        <v>33.270000000000003</v>
      </c>
      <c r="N591" s="15">
        <v>67.430000000000007</v>
      </c>
      <c r="O591" s="73">
        <v>70.739999999999995</v>
      </c>
      <c r="P591" s="15">
        <v>12.14</v>
      </c>
      <c r="Q591" s="15">
        <v>27.76</v>
      </c>
      <c r="R591" s="15">
        <v>48.88</v>
      </c>
      <c r="X591" s="73">
        <v>62</v>
      </c>
      <c r="Y591" s="16">
        <v>59</v>
      </c>
      <c r="AA591" s="15">
        <v>90.06</v>
      </c>
      <c r="AD591" s="15">
        <v>23.37</v>
      </c>
      <c r="AG591" s="15">
        <v>16.71</v>
      </c>
      <c r="BF591" s="15">
        <v>70.94</v>
      </c>
    </row>
    <row r="592" spans="1:58">
      <c r="A592" s="71">
        <v>37709</v>
      </c>
      <c r="B592" s="73"/>
      <c r="C592" s="73">
        <v>62.36</v>
      </c>
      <c r="D592" s="73">
        <v>57.71</v>
      </c>
      <c r="E592" s="73"/>
      <c r="F592" s="73">
        <v>146.99</v>
      </c>
      <c r="G592" s="15">
        <v>118.21</v>
      </c>
      <c r="H592" s="15">
        <v>84.63</v>
      </c>
      <c r="I592" s="15">
        <v>81.069999999999993</v>
      </c>
      <c r="J592" s="73">
        <v>33.72</v>
      </c>
      <c r="K592" s="15">
        <v>20.73</v>
      </c>
      <c r="L592" s="15">
        <v>27.44</v>
      </c>
      <c r="M592" s="15">
        <v>32.770000000000003</v>
      </c>
      <c r="N592" s="15">
        <v>67.959999999999994</v>
      </c>
      <c r="O592" s="73">
        <v>68.95</v>
      </c>
      <c r="P592" s="15">
        <v>12.09</v>
      </c>
      <c r="Q592" s="15">
        <v>28.07</v>
      </c>
      <c r="R592" s="15">
        <v>45.05</v>
      </c>
      <c r="X592" s="73">
        <v>59.03</v>
      </c>
      <c r="Y592" s="16">
        <v>57.5</v>
      </c>
      <c r="AA592" s="15">
        <v>95</v>
      </c>
      <c r="AD592" s="15">
        <v>22.63</v>
      </c>
      <c r="AG592" s="15">
        <v>16.32</v>
      </c>
      <c r="BF592" s="15">
        <v>71.48</v>
      </c>
    </row>
    <row r="593" spans="1:58">
      <c r="A593" s="71">
        <v>37716</v>
      </c>
      <c r="B593" s="73"/>
      <c r="C593" s="73">
        <v>62.39</v>
      </c>
      <c r="D593" s="73">
        <v>57.71</v>
      </c>
      <c r="E593" s="73"/>
      <c r="F593" s="73">
        <v>147.88</v>
      </c>
      <c r="G593" s="15">
        <v>127.64</v>
      </c>
      <c r="H593" s="15">
        <v>84.45</v>
      </c>
      <c r="I593" s="15">
        <v>79.489999999999995</v>
      </c>
      <c r="J593" s="73">
        <v>33.229999999999997</v>
      </c>
      <c r="K593" s="15">
        <v>21</v>
      </c>
      <c r="L593" s="15">
        <v>28.31</v>
      </c>
      <c r="M593" s="15">
        <v>32.54</v>
      </c>
      <c r="N593" s="15">
        <v>68.64</v>
      </c>
      <c r="O593" s="73">
        <v>61.81</v>
      </c>
      <c r="P593" s="15">
        <v>12.16</v>
      </c>
      <c r="Q593" s="15">
        <v>27.69</v>
      </c>
      <c r="R593" s="15">
        <v>39.979999999999997</v>
      </c>
      <c r="X593" s="73">
        <v>62</v>
      </c>
      <c r="Y593" s="16">
        <v>59</v>
      </c>
      <c r="AA593" s="15">
        <v>92.58</v>
      </c>
      <c r="AD593" s="15">
        <v>21.58</v>
      </c>
      <c r="AG593" s="15">
        <v>17.309999999999999</v>
      </c>
      <c r="BF593" s="15">
        <v>71.48</v>
      </c>
    </row>
    <row r="594" spans="1:58">
      <c r="A594" s="71">
        <v>37723</v>
      </c>
      <c r="B594" s="73"/>
      <c r="C594" s="73">
        <v>62.49</v>
      </c>
      <c r="D594" s="73">
        <v>57.87</v>
      </c>
      <c r="E594" s="73"/>
      <c r="F594" s="73">
        <v>147.9</v>
      </c>
      <c r="G594" s="15">
        <v>126.44</v>
      </c>
      <c r="H594" s="15">
        <v>85.21</v>
      </c>
      <c r="I594" s="15">
        <v>80.7</v>
      </c>
      <c r="J594" s="73">
        <v>32.46</v>
      </c>
      <c r="K594" s="15">
        <v>21.21</v>
      </c>
      <c r="L594" s="15">
        <v>28.57</v>
      </c>
      <c r="M594" s="15">
        <v>31.64</v>
      </c>
      <c r="N594" s="15">
        <v>66.42</v>
      </c>
      <c r="O594" s="73">
        <v>61.73</v>
      </c>
      <c r="P594" s="15">
        <v>12.09</v>
      </c>
      <c r="Q594" s="15">
        <v>28.17</v>
      </c>
      <c r="R594" s="15">
        <v>42.05</v>
      </c>
      <c r="X594" s="73">
        <v>61.5</v>
      </c>
      <c r="Y594" s="16">
        <v>59</v>
      </c>
      <c r="AA594" s="15">
        <v>87</v>
      </c>
      <c r="AD594" s="15">
        <v>20.440000000000001</v>
      </c>
      <c r="AG594" s="15">
        <v>15.02</v>
      </c>
      <c r="BF594" s="15">
        <v>71.709999999999994</v>
      </c>
    </row>
    <row r="595" spans="1:58">
      <c r="A595" s="71">
        <v>37730</v>
      </c>
      <c r="B595" s="73"/>
      <c r="C595" s="73">
        <v>62.31</v>
      </c>
      <c r="D595" s="73">
        <v>57.61</v>
      </c>
      <c r="E595" s="73"/>
      <c r="F595" s="73">
        <v>148.37</v>
      </c>
      <c r="G595" s="15">
        <v>134.93</v>
      </c>
      <c r="H595" s="15">
        <v>83.02</v>
      </c>
      <c r="I595" s="15">
        <v>80.09</v>
      </c>
      <c r="J595" s="73">
        <v>31.36</v>
      </c>
      <c r="K595" s="15">
        <v>21.17</v>
      </c>
      <c r="L595" s="15">
        <v>29.7</v>
      </c>
      <c r="M595" s="15">
        <v>32.49</v>
      </c>
      <c r="N595" s="15">
        <v>66.540000000000006</v>
      </c>
      <c r="O595" s="73">
        <v>63.91</v>
      </c>
      <c r="P595" s="15">
        <v>12.13</v>
      </c>
      <c r="Q595" s="15">
        <v>29.53</v>
      </c>
      <c r="R595" s="15">
        <v>43.38</v>
      </c>
      <c r="S595" s="73"/>
      <c r="X595" s="73">
        <v>61.5</v>
      </c>
      <c r="Y595" s="16">
        <v>59</v>
      </c>
      <c r="AA595" s="15">
        <v>89.19</v>
      </c>
      <c r="AD595" s="15">
        <v>18.989999999999998</v>
      </c>
      <c r="AG595" s="15">
        <v>14.21</v>
      </c>
      <c r="BF595" s="15">
        <v>72.17</v>
      </c>
    </row>
    <row r="596" spans="1:58">
      <c r="A596" s="71">
        <v>37737</v>
      </c>
      <c r="B596" s="73"/>
      <c r="C596" s="73">
        <v>62.32</v>
      </c>
      <c r="D596" s="73">
        <v>58.1</v>
      </c>
      <c r="E596" s="73"/>
      <c r="F596" s="73">
        <v>148.61000000000001</v>
      </c>
      <c r="G596" s="15">
        <v>135.57</v>
      </c>
      <c r="H596" s="15">
        <v>83.04</v>
      </c>
      <c r="I596" s="15">
        <v>78.89</v>
      </c>
      <c r="J596" s="73">
        <v>31.25</v>
      </c>
      <c r="K596" s="15">
        <v>20.91</v>
      </c>
      <c r="L596" s="15">
        <v>28.32</v>
      </c>
      <c r="M596" s="15">
        <v>32.21</v>
      </c>
      <c r="N596" s="15">
        <v>66.02</v>
      </c>
      <c r="O596" s="73">
        <v>65.63</v>
      </c>
      <c r="P596" s="15">
        <v>12.3</v>
      </c>
      <c r="Q596" s="15">
        <v>28.41</v>
      </c>
      <c r="R596" s="15">
        <v>43.22</v>
      </c>
      <c r="X596" s="73">
        <v>61.5</v>
      </c>
      <c r="Y596" s="16">
        <v>59</v>
      </c>
      <c r="AA596" s="15">
        <v>93</v>
      </c>
      <c r="AD596" s="15">
        <v>19.7</v>
      </c>
      <c r="AG596" s="15">
        <v>13.8</v>
      </c>
      <c r="BF596" s="15">
        <v>70.06</v>
      </c>
    </row>
    <row r="597" spans="1:58">
      <c r="A597" s="71">
        <v>37744</v>
      </c>
      <c r="B597" s="73"/>
      <c r="C597" s="73">
        <v>62.36</v>
      </c>
      <c r="D597" s="73">
        <v>57.89</v>
      </c>
      <c r="E597" s="73"/>
      <c r="F597" s="73">
        <v>148.6</v>
      </c>
      <c r="G597" s="15">
        <v>133.43</v>
      </c>
      <c r="H597" s="15">
        <v>84.2</v>
      </c>
      <c r="I597" s="15">
        <v>79.77</v>
      </c>
      <c r="J597" s="73">
        <v>30.35</v>
      </c>
      <c r="K597" s="15">
        <v>20.82</v>
      </c>
      <c r="L597" s="15">
        <v>29.64</v>
      </c>
      <c r="M597" s="15">
        <v>33.69</v>
      </c>
      <c r="N597" s="15">
        <v>65.14</v>
      </c>
      <c r="O597" s="73">
        <v>65.900000000000006</v>
      </c>
      <c r="P597" s="15">
        <v>12.1</v>
      </c>
      <c r="Q597" s="15">
        <v>27.76</v>
      </c>
      <c r="R597" s="15">
        <v>44.17</v>
      </c>
      <c r="X597" s="73">
        <v>59.5</v>
      </c>
      <c r="Y597" s="16">
        <v>58</v>
      </c>
      <c r="AA597" s="15">
        <v>88.57</v>
      </c>
      <c r="AD597" s="15">
        <v>19.38</v>
      </c>
      <c r="AG597" s="15">
        <v>13.74</v>
      </c>
      <c r="BF597" s="15">
        <v>62.77</v>
      </c>
    </row>
    <row r="598" spans="1:58">
      <c r="A598" s="71">
        <v>37751</v>
      </c>
      <c r="B598" s="73"/>
      <c r="C598" s="73">
        <v>63</v>
      </c>
      <c r="D598" s="73">
        <v>59.02</v>
      </c>
      <c r="E598" s="73"/>
      <c r="F598" s="73">
        <v>154.47999999999999</v>
      </c>
      <c r="G598" s="15">
        <v>137.69999999999999</v>
      </c>
      <c r="H598" s="15">
        <v>88.73</v>
      </c>
      <c r="I598" s="15">
        <v>87.06</v>
      </c>
      <c r="J598" s="73">
        <v>31.15</v>
      </c>
      <c r="K598" s="15">
        <v>21.9</v>
      </c>
      <c r="L598" s="15">
        <v>30.29</v>
      </c>
      <c r="M598" s="15">
        <v>34.15</v>
      </c>
      <c r="N598" s="15">
        <v>66.58</v>
      </c>
      <c r="O598" s="73">
        <v>67.47</v>
      </c>
      <c r="P598" s="15">
        <v>12.11</v>
      </c>
      <c r="Q598" s="15">
        <v>25.68</v>
      </c>
      <c r="R598" s="15">
        <v>42.67</v>
      </c>
      <c r="X598" s="73">
        <v>64</v>
      </c>
      <c r="Y598" s="16">
        <v>58.5</v>
      </c>
      <c r="AA598" s="15">
        <v>89.14</v>
      </c>
      <c r="AD598" s="15">
        <v>19.329999999999998</v>
      </c>
      <c r="AG598" s="15">
        <v>12.84</v>
      </c>
      <c r="BF598" s="15">
        <v>56.3</v>
      </c>
    </row>
    <row r="599" spans="1:58">
      <c r="A599" s="71">
        <v>37758</v>
      </c>
      <c r="B599" s="73"/>
      <c r="C599" s="73">
        <v>63.12</v>
      </c>
      <c r="D599" s="73">
        <v>60</v>
      </c>
      <c r="E599" s="73"/>
      <c r="F599" s="73">
        <v>162.47999999999999</v>
      </c>
      <c r="G599" s="15">
        <v>146.43</v>
      </c>
      <c r="H599" s="15">
        <v>94.96</v>
      </c>
      <c r="I599" s="15">
        <v>92.13</v>
      </c>
      <c r="J599" s="73">
        <v>35.340000000000003</v>
      </c>
      <c r="K599" s="15">
        <v>24.63</v>
      </c>
      <c r="L599" s="15">
        <v>31.68</v>
      </c>
      <c r="M599" s="15">
        <v>35.520000000000003</v>
      </c>
      <c r="N599" s="15">
        <v>65.34</v>
      </c>
      <c r="O599" s="73">
        <v>70.55</v>
      </c>
      <c r="P599" s="15">
        <v>12.19</v>
      </c>
      <c r="Q599" s="15">
        <v>22.96</v>
      </c>
      <c r="R599" s="15">
        <v>40.19</v>
      </c>
      <c r="X599" s="73">
        <v>61</v>
      </c>
      <c r="Y599" s="16">
        <v>58.5</v>
      </c>
      <c r="AD599" s="15">
        <v>19.78</v>
      </c>
      <c r="AG599" s="15">
        <v>12.63</v>
      </c>
      <c r="BF599" s="15">
        <v>55.66</v>
      </c>
    </row>
    <row r="600" spans="1:58">
      <c r="A600" s="71">
        <v>37765</v>
      </c>
      <c r="B600" s="73"/>
      <c r="C600" s="73">
        <v>63.7</v>
      </c>
      <c r="D600" s="73">
        <v>61.33</v>
      </c>
      <c r="E600" s="73"/>
      <c r="F600" s="73">
        <v>168.54</v>
      </c>
      <c r="G600" s="15">
        <v>158.43</v>
      </c>
      <c r="H600" s="15">
        <v>98.85</v>
      </c>
      <c r="I600" s="15">
        <v>96.53</v>
      </c>
      <c r="J600" s="73">
        <v>34.28</v>
      </c>
      <c r="K600" s="15">
        <v>25.03</v>
      </c>
      <c r="L600" s="15">
        <v>31.71</v>
      </c>
      <c r="M600" s="15">
        <v>35.119999999999997</v>
      </c>
      <c r="N600" s="15">
        <v>68.959999999999994</v>
      </c>
      <c r="O600" s="73">
        <v>72.709999999999994</v>
      </c>
      <c r="P600" s="15">
        <v>12.19</v>
      </c>
      <c r="Q600" s="15">
        <v>25.49</v>
      </c>
      <c r="R600" s="15">
        <v>40.799999999999997</v>
      </c>
      <c r="X600" s="73">
        <v>55</v>
      </c>
      <c r="Y600" s="16">
        <v>55</v>
      </c>
      <c r="AA600" s="15">
        <v>87</v>
      </c>
      <c r="AD600" s="15">
        <v>19.5</v>
      </c>
      <c r="AG600" s="15">
        <v>13.52</v>
      </c>
      <c r="BF600" s="15">
        <v>57.42</v>
      </c>
    </row>
    <row r="601" spans="1:58">
      <c r="A601" s="71">
        <v>37772</v>
      </c>
      <c r="B601" s="73"/>
      <c r="C601" s="73">
        <v>64.39</v>
      </c>
      <c r="D601" s="73">
        <v>61.36</v>
      </c>
      <c r="E601" s="73"/>
      <c r="F601" s="73">
        <v>171.18</v>
      </c>
      <c r="G601" s="15">
        <v>158.71</v>
      </c>
      <c r="H601" s="15">
        <v>100.91</v>
      </c>
      <c r="I601" s="15">
        <v>97.38</v>
      </c>
      <c r="J601" s="73">
        <v>34.770000000000003</v>
      </c>
      <c r="K601" s="15">
        <v>25.27</v>
      </c>
      <c r="L601" s="15">
        <v>32.46</v>
      </c>
      <c r="M601" s="15">
        <v>35.15</v>
      </c>
      <c r="N601" s="15">
        <v>70.59</v>
      </c>
      <c r="O601" s="73">
        <v>73.8</v>
      </c>
      <c r="P601" s="15">
        <v>12.06</v>
      </c>
      <c r="Q601" s="15">
        <v>24.62</v>
      </c>
      <c r="R601" s="15">
        <v>40.64</v>
      </c>
      <c r="X601" s="73">
        <v>60</v>
      </c>
      <c r="Y601" s="16">
        <v>58.5</v>
      </c>
      <c r="AA601" s="15">
        <v>87</v>
      </c>
      <c r="AD601" s="15">
        <v>18.57</v>
      </c>
      <c r="AG601" s="15">
        <v>11.33</v>
      </c>
      <c r="BF601" s="15">
        <v>64.5</v>
      </c>
    </row>
    <row r="602" spans="1:58">
      <c r="A602" s="71">
        <v>37779</v>
      </c>
      <c r="B602" s="73"/>
      <c r="C602" s="73">
        <v>64.45</v>
      </c>
      <c r="D602" s="73">
        <v>61.44</v>
      </c>
      <c r="E602" s="73"/>
      <c r="F602" s="73">
        <v>168.15</v>
      </c>
      <c r="G602" s="15">
        <v>159.22</v>
      </c>
      <c r="H602" s="15">
        <v>98.68</v>
      </c>
      <c r="I602" s="15">
        <v>90.46</v>
      </c>
      <c r="J602" s="73">
        <v>34.9</v>
      </c>
      <c r="K602" s="15">
        <v>25.55</v>
      </c>
      <c r="L602" s="15">
        <v>32.630000000000003</v>
      </c>
      <c r="M602" s="15">
        <v>33.299999999999997</v>
      </c>
      <c r="N602" s="15">
        <v>71.19</v>
      </c>
      <c r="O602" s="73">
        <v>73.08</v>
      </c>
      <c r="P602" s="15">
        <v>12.11</v>
      </c>
      <c r="Q602" s="15">
        <v>26.24</v>
      </c>
      <c r="R602" s="15">
        <v>40.19</v>
      </c>
      <c r="X602" s="73">
        <v>60.5</v>
      </c>
      <c r="Y602" s="16">
        <v>59</v>
      </c>
      <c r="AA602" s="15">
        <v>86.15</v>
      </c>
      <c r="AD602" s="15">
        <v>20.079999999999998</v>
      </c>
      <c r="AG602" s="15">
        <v>13.6</v>
      </c>
      <c r="BF602" s="15">
        <v>67.760000000000005</v>
      </c>
    </row>
    <row r="603" spans="1:58">
      <c r="A603" s="71">
        <v>37786</v>
      </c>
      <c r="B603" s="73"/>
      <c r="C603" s="73">
        <v>64.31</v>
      </c>
      <c r="D603" s="73">
        <v>61.38</v>
      </c>
      <c r="E603" s="73"/>
      <c r="F603" s="73">
        <v>162.72</v>
      </c>
      <c r="G603" s="15">
        <v>155.22999999999999</v>
      </c>
      <c r="H603" s="15">
        <v>92.62</v>
      </c>
      <c r="I603" s="15">
        <v>84.25</v>
      </c>
      <c r="J603" s="73">
        <v>35.03</v>
      </c>
      <c r="K603" s="15">
        <v>24.89</v>
      </c>
      <c r="L603" s="15">
        <v>34.729999999999997</v>
      </c>
      <c r="M603" s="15">
        <v>35.22</v>
      </c>
      <c r="N603" s="15">
        <v>71.33</v>
      </c>
      <c r="O603" s="73">
        <v>71.540000000000006</v>
      </c>
      <c r="P603" s="15">
        <v>12.1</v>
      </c>
      <c r="Q603" s="15">
        <v>26.13</v>
      </c>
      <c r="R603" s="15">
        <v>39.69</v>
      </c>
      <c r="X603" s="73">
        <v>60.5</v>
      </c>
      <c r="Y603" s="16">
        <v>59</v>
      </c>
      <c r="AA603" s="15">
        <v>87</v>
      </c>
      <c r="AD603" s="15">
        <v>21.53</v>
      </c>
      <c r="AG603" s="15">
        <v>15.44</v>
      </c>
      <c r="BF603" s="15">
        <v>67.760000000000005</v>
      </c>
    </row>
    <row r="604" spans="1:58">
      <c r="A604" s="71">
        <v>37793</v>
      </c>
      <c r="B604" s="73"/>
      <c r="C604" s="73">
        <v>64.040000000000006</v>
      </c>
      <c r="D604" s="73">
        <v>61.96</v>
      </c>
      <c r="E604" s="73"/>
      <c r="F604" s="73">
        <v>162.11000000000001</v>
      </c>
      <c r="G604" s="15">
        <v>148.29</v>
      </c>
      <c r="H604" s="15">
        <v>87.39</v>
      </c>
      <c r="I604" s="15">
        <v>80.03</v>
      </c>
      <c r="J604" s="73">
        <v>35.14</v>
      </c>
      <c r="K604" s="15">
        <v>24.92</v>
      </c>
      <c r="L604" s="15">
        <v>34.299999999999997</v>
      </c>
      <c r="M604" s="15">
        <v>35.15</v>
      </c>
      <c r="N604" s="15">
        <v>70.41</v>
      </c>
      <c r="O604" s="73">
        <v>74.290000000000006</v>
      </c>
      <c r="P604" s="15">
        <v>12.16</v>
      </c>
      <c r="Q604" s="15">
        <v>26.5</v>
      </c>
      <c r="R604" s="15">
        <v>40.19</v>
      </c>
      <c r="X604" s="73">
        <v>57.5</v>
      </c>
      <c r="Y604" s="16">
        <v>58.9</v>
      </c>
      <c r="AA604" s="15">
        <v>86.11</v>
      </c>
      <c r="AD604" s="15">
        <v>22.47</v>
      </c>
      <c r="AG604" s="15">
        <v>19.36</v>
      </c>
      <c r="BF604" s="15">
        <v>67.760000000000005</v>
      </c>
    </row>
    <row r="605" spans="1:58">
      <c r="A605" s="71">
        <v>37800</v>
      </c>
      <c r="B605" s="73"/>
      <c r="C605" s="73">
        <v>64.58</v>
      </c>
      <c r="D605" s="73">
        <v>62.22</v>
      </c>
      <c r="E605" s="73"/>
      <c r="F605" s="73">
        <v>162.74</v>
      </c>
      <c r="G605" s="15">
        <v>146.77000000000001</v>
      </c>
      <c r="H605" s="15">
        <v>86.25</v>
      </c>
      <c r="I605" s="15">
        <v>82.06</v>
      </c>
      <c r="J605" s="73">
        <v>35.159999999999997</v>
      </c>
      <c r="K605" s="15">
        <v>25.07</v>
      </c>
      <c r="L605" s="15">
        <v>34.270000000000003</v>
      </c>
      <c r="M605" s="15">
        <v>35.53</v>
      </c>
      <c r="N605" s="15">
        <v>69.290000000000006</v>
      </c>
      <c r="O605" s="73">
        <v>76.45</v>
      </c>
      <c r="P605" s="15">
        <v>12.22</v>
      </c>
      <c r="Q605" s="15">
        <v>26.68</v>
      </c>
      <c r="R605" s="15">
        <v>39.67</v>
      </c>
      <c r="X605" s="73">
        <v>60</v>
      </c>
      <c r="Y605" s="16">
        <v>58.5</v>
      </c>
      <c r="AA605" s="15">
        <v>85.23</v>
      </c>
      <c r="AD605" s="15">
        <v>25.12</v>
      </c>
      <c r="AG605" s="15">
        <v>20.170000000000002</v>
      </c>
      <c r="BF605" s="15">
        <v>69.89</v>
      </c>
    </row>
    <row r="606" spans="1:58">
      <c r="A606" s="71">
        <v>37807</v>
      </c>
      <c r="B606" s="73"/>
      <c r="C606" s="73">
        <v>64.959999999999994</v>
      </c>
      <c r="D606" s="73">
        <v>62.44</v>
      </c>
      <c r="E606" s="73"/>
      <c r="F606" s="73">
        <v>164.8</v>
      </c>
      <c r="G606" s="15">
        <v>140.53</v>
      </c>
      <c r="H606" s="15">
        <v>89.25</v>
      </c>
      <c r="I606" s="15">
        <v>86.48</v>
      </c>
      <c r="J606" s="73">
        <v>34.72</v>
      </c>
      <c r="K606" s="15">
        <v>25.76</v>
      </c>
      <c r="L606" s="15">
        <v>35.549999999999997</v>
      </c>
      <c r="M606" s="15">
        <v>35.770000000000003</v>
      </c>
      <c r="N606" s="15">
        <v>72.58</v>
      </c>
      <c r="O606" s="73">
        <v>70.31</v>
      </c>
      <c r="P606" s="15">
        <v>12.16</v>
      </c>
      <c r="Q606" s="15">
        <v>24.79</v>
      </c>
      <c r="R606" s="15">
        <v>36.71</v>
      </c>
      <c r="X606" s="73">
        <v>60</v>
      </c>
      <c r="Y606" s="16">
        <v>58.5</v>
      </c>
      <c r="AD606" s="15">
        <v>26.1</v>
      </c>
      <c r="AG606" s="15">
        <v>22</v>
      </c>
      <c r="BF606" s="15">
        <v>59.89</v>
      </c>
    </row>
    <row r="607" spans="1:58">
      <c r="A607" s="71">
        <v>37814</v>
      </c>
      <c r="B607" s="73"/>
      <c r="C607" s="73">
        <v>65.569999999999993</v>
      </c>
      <c r="D607" s="73">
        <v>64.11</v>
      </c>
      <c r="E607" s="73"/>
      <c r="F607" s="73">
        <v>167.4</v>
      </c>
      <c r="G607" s="15">
        <v>136.74</v>
      </c>
      <c r="H607" s="15">
        <v>91.01</v>
      </c>
      <c r="I607" s="15">
        <v>86.04</v>
      </c>
      <c r="J607" s="73">
        <v>37.42</v>
      </c>
      <c r="K607" s="15">
        <v>27.04</v>
      </c>
      <c r="L607" s="15">
        <v>36.89</v>
      </c>
      <c r="M607" s="15">
        <v>37.15</v>
      </c>
      <c r="N607" s="15">
        <v>72.650000000000006</v>
      </c>
      <c r="O607" s="73">
        <v>68.03</v>
      </c>
      <c r="P607" s="15">
        <v>12.17</v>
      </c>
      <c r="Q607" s="15">
        <v>27.69</v>
      </c>
      <c r="R607" s="15">
        <v>39.380000000000003</v>
      </c>
      <c r="X607" s="73">
        <v>58.4</v>
      </c>
      <c r="Y607" s="16">
        <v>57.28</v>
      </c>
      <c r="AA607" s="15">
        <v>88</v>
      </c>
      <c r="AD607" s="15">
        <v>24.6</v>
      </c>
      <c r="AG607" s="15">
        <v>19.87</v>
      </c>
      <c r="BF607" s="15">
        <v>70.13</v>
      </c>
    </row>
    <row r="608" spans="1:58">
      <c r="A608" s="71">
        <v>37821</v>
      </c>
      <c r="B608" s="73"/>
      <c r="C608" s="73">
        <v>65.87</v>
      </c>
      <c r="D608" s="73">
        <v>62.57</v>
      </c>
      <c r="E608" s="73"/>
      <c r="F608" s="73">
        <v>167.61</v>
      </c>
      <c r="G608" s="15">
        <v>138.6</v>
      </c>
      <c r="H608" s="15">
        <v>89.48</v>
      </c>
      <c r="I608" s="15">
        <v>86.12</v>
      </c>
      <c r="J608" s="73">
        <v>37.43</v>
      </c>
      <c r="K608" s="15">
        <v>26.96</v>
      </c>
      <c r="L608" s="15">
        <v>39.26</v>
      </c>
      <c r="M608" s="15">
        <v>36.28</v>
      </c>
      <c r="N608" s="15">
        <v>74.02</v>
      </c>
      <c r="O608" s="73">
        <v>67.36</v>
      </c>
      <c r="P608" s="15">
        <v>12.31</v>
      </c>
      <c r="Q608" s="15">
        <v>26.96</v>
      </c>
      <c r="R608" s="15">
        <v>40.119999999999997</v>
      </c>
      <c r="X608" s="73">
        <v>57.5</v>
      </c>
      <c r="Y608" s="16">
        <v>55.5</v>
      </c>
      <c r="AA608" s="15">
        <v>84.2</v>
      </c>
      <c r="AD608" s="15">
        <v>24.74</v>
      </c>
      <c r="AG608" s="15">
        <v>19.54</v>
      </c>
      <c r="BF608" s="15">
        <v>70.13</v>
      </c>
    </row>
    <row r="609" spans="1:58">
      <c r="A609" s="71">
        <v>37828</v>
      </c>
      <c r="B609" s="73"/>
      <c r="C609" s="73">
        <v>65.900000000000006</v>
      </c>
      <c r="D609" s="73">
        <v>62.34</v>
      </c>
      <c r="E609" s="73"/>
      <c r="F609" s="73">
        <v>167.02</v>
      </c>
      <c r="G609" s="15">
        <v>135.46</v>
      </c>
      <c r="H609" s="15">
        <v>88.34</v>
      </c>
      <c r="I609" s="15">
        <v>83.82</v>
      </c>
      <c r="J609" s="73">
        <v>36.630000000000003</v>
      </c>
      <c r="K609" s="15">
        <v>26.68</v>
      </c>
      <c r="L609" s="15">
        <v>37.6</v>
      </c>
      <c r="M609" s="15">
        <v>37.72</v>
      </c>
      <c r="N609" s="15">
        <v>73.09</v>
      </c>
      <c r="O609" s="73">
        <v>68.75</v>
      </c>
      <c r="P609" s="15">
        <v>12.16</v>
      </c>
      <c r="Q609" s="15">
        <v>21</v>
      </c>
      <c r="R609" s="15">
        <v>40.58</v>
      </c>
      <c r="X609" s="73">
        <v>57.25</v>
      </c>
      <c r="Y609" s="16">
        <v>56.5</v>
      </c>
      <c r="AA609" s="15">
        <v>85</v>
      </c>
      <c r="AD609" s="15">
        <v>24.87</v>
      </c>
      <c r="AG609" s="15">
        <v>19.93</v>
      </c>
      <c r="BF609" s="15">
        <v>71.13</v>
      </c>
    </row>
    <row r="610" spans="1:58">
      <c r="A610" s="71">
        <v>37835</v>
      </c>
      <c r="B610" s="73"/>
      <c r="C610" s="73">
        <v>66.25</v>
      </c>
      <c r="D610" s="73">
        <v>62.96</v>
      </c>
      <c r="E610" s="73"/>
      <c r="F610" s="73">
        <v>170.63</v>
      </c>
      <c r="G610" s="15">
        <v>141.08000000000001</v>
      </c>
      <c r="H610" s="15">
        <v>89.16</v>
      </c>
      <c r="I610" s="15">
        <v>83.85</v>
      </c>
      <c r="J610" s="73">
        <v>36.28</v>
      </c>
      <c r="K610" s="15">
        <v>27.11</v>
      </c>
      <c r="L610" s="15">
        <v>38.07</v>
      </c>
      <c r="M610" s="15">
        <v>37.130000000000003</v>
      </c>
      <c r="N610" s="15">
        <v>72.59</v>
      </c>
      <c r="O610" s="73">
        <v>67.459999999999994</v>
      </c>
      <c r="P610" s="15">
        <v>12.15</v>
      </c>
      <c r="Q610" s="15">
        <v>21.6</v>
      </c>
      <c r="R610" s="15">
        <v>41.59</v>
      </c>
      <c r="X610" s="73">
        <v>57.35</v>
      </c>
      <c r="Y610" s="16">
        <v>56.5</v>
      </c>
      <c r="AA610" s="15">
        <v>85.33</v>
      </c>
      <c r="AD610" s="15">
        <v>26.8</v>
      </c>
      <c r="AG610" s="15">
        <v>21.13</v>
      </c>
      <c r="BF610" s="15">
        <v>73.36</v>
      </c>
    </row>
    <row r="611" spans="1:58">
      <c r="A611" s="71">
        <v>37842</v>
      </c>
      <c r="B611" s="73"/>
      <c r="C611" s="73">
        <v>66.63</v>
      </c>
      <c r="D611" s="73">
        <v>63.1</v>
      </c>
      <c r="E611" s="73"/>
      <c r="F611" s="73">
        <v>180.18</v>
      </c>
      <c r="G611" s="15">
        <v>143.15</v>
      </c>
      <c r="H611" s="15">
        <v>90.83</v>
      </c>
      <c r="I611" s="15">
        <v>86.64</v>
      </c>
      <c r="J611" s="73">
        <v>36.46</v>
      </c>
      <c r="K611" s="15">
        <v>27.45</v>
      </c>
      <c r="L611" s="15">
        <v>38.32</v>
      </c>
      <c r="M611" s="15">
        <v>34.83</v>
      </c>
      <c r="N611" s="15">
        <v>72.260000000000005</v>
      </c>
      <c r="O611" s="73">
        <v>68.66</v>
      </c>
      <c r="P611" s="15">
        <v>12.08</v>
      </c>
      <c r="Q611" s="15">
        <v>26.11</v>
      </c>
      <c r="R611" s="15">
        <v>40.520000000000003</v>
      </c>
      <c r="X611" s="73">
        <v>57.5</v>
      </c>
      <c r="Y611" s="16">
        <v>57</v>
      </c>
      <c r="AD611" s="15">
        <v>26.72</v>
      </c>
      <c r="AG611" s="15">
        <v>21.92</v>
      </c>
      <c r="BF611" s="15">
        <v>76.37</v>
      </c>
    </row>
    <row r="612" spans="1:58">
      <c r="A612" s="71">
        <v>37849</v>
      </c>
      <c r="B612" s="73"/>
      <c r="C612" s="73">
        <v>66.599999999999994</v>
      </c>
      <c r="D612" s="73">
        <v>63.6</v>
      </c>
      <c r="E612" s="73"/>
      <c r="F612" s="73">
        <v>182.18</v>
      </c>
      <c r="G612" s="15">
        <v>142.25</v>
      </c>
      <c r="H612" s="15">
        <v>92.54</v>
      </c>
      <c r="I612" s="15">
        <v>88.18</v>
      </c>
      <c r="J612" s="73">
        <v>36.47</v>
      </c>
      <c r="K612" s="15">
        <v>28.75</v>
      </c>
      <c r="L612" s="15">
        <v>37.57</v>
      </c>
      <c r="M612" s="15">
        <v>38.049999999999997</v>
      </c>
      <c r="N612" s="15">
        <v>73.22</v>
      </c>
      <c r="O612" s="73">
        <v>73.17</v>
      </c>
      <c r="P612" s="15">
        <v>12.13</v>
      </c>
      <c r="Q612" s="15">
        <v>29.11</v>
      </c>
      <c r="R612" s="15">
        <v>44.06</v>
      </c>
      <c r="X612" s="73">
        <v>56.5</v>
      </c>
      <c r="Y612" s="16">
        <v>55</v>
      </c>
      <c r="AD612" s="15">
        <v>26.31</v>
      </c>
      <c r="AG612" s="15">
        <v>21.7</v>
      </c>
      <c r="BF612" s="15">
        <v>84.21</v>
      </c>
    </row>
    <row r="613" spans="1:58">
      <c r="A613" s="71">
        <v>37856</v>
      </c>
      <c r="B613" s="73"/>
      <c r="C613" s="73">
        <v>66.790000000000006</v>
      </c>
      <c r="D613" s="73">
        <v>63.31</v>
      </c>
      <c r="E613" s="73"/>
      <c r="F613" s="73">
        <v>182.2</v>
      </c>
      <c r="G613" s="15">
        <v>145.22</v>
      </c>
      <c r="H613" s="15">
        <v>92.03</v>
      </c>
      <c r="I613" s="15">
        <v>87.32</v>
      </c>
      <c r="J613" s="73">
        <v>36.58</v>
      </c>
      <c r="K613" s="15">
        <v>28.66</v>
      </c>
      <c r="L613" s="15">
        <v>37.71</v>
      </c>
      <c r="M613" s="15">
        <v>36.11</v>
      </c>
      <c r="N613" s="15">
        <v>73.13</v>
      </c>
      <c r="O613" s="73">
        <v>74.760000000000005</v>
      </c>
      <c r="P613" s="15">
        <v>12.08</v>
      </c>
      <c r="Q613" s="15">
        <v>26.77</v>
      </c>
      <c r="R613" s="15">
        <v>42.9</v>
      </c>
      <c r="X613" s="73">
        <v>57.4</v>
      </c>
      <c r="Y613" s="16">
        <v>56.9</v>
      </c>
      <c r="AD613" s="15">
        <v>29.53</v>
      </c>
      <c r="AG613" s="15">
        <v>22.07</v>
      </c>
      <c r="BF613" s="15">
        <v>88.68</v>
      </c>
    </row>
    <row r="614" spans="1:58">
      <c r="A614" s="71">
        <v>37863</v>
      </c>
      <c r="B614" s="73"/>
      <c r="C614" s="73">
        <v>66.94</v>
      </c>
      <c r="D614" s="73">
        <v>64.180000000000007</v>
      </c>
      <c r="E614" s="73"/>
      <c r="F614" s="73">
        <v>179.75</v>
      </c>
      <c r="G614" s="15">
        <v>151.49</v>
      </c>
      <c r="H614" s="15">
        <v>90.74</v>
      </c>
      <c r="I614" s="15">
        <v>86.26</v>
      </c>
      <c r="J614" s="73">
        <v>37.68</v>
      </c>
      <c r="K614" s="15">
        <v>28.91</v>
      </c>
      <c r="L614" s="15">
        <v>40.08</v>
      </c>
      <c r="M614" s="15">
        <v>38.590000000000003</v>
      </c>
      <c r="N614" s="15">
        <v>74.41</v>
      </c>
      <c r="O614" s="73">
        <v>72.900000000000006</v>
      </c>
      <c r="P614" s="15">
        <v>12.07</v>
      </c>
      <c r="Q614" s="15">
        <v>29.64</v>
      </c>
      <c r="R614" s="15">
        <v>41.62</v>
      </c>
      <c r="X614" s="73">
        <v>59</v>
      </c>
      <c r="Y614" s="16">
        <v>59</v>
      </c>
      <c r="AA614" s="15">
        <v>82</v>
      </c>
      <c r="AD614" s="15">
        <v>30.51</v>
      </c>
      <c r="AG614" s="15">
        <v>24.44</v>
      </c>
      <c r="BF614" s="15">
        <v>89.26</v>
      </c>
    </row>
    <row r="615" spans="1:58">
      <c r="A615" s="71">
        <v>37870</v>
      </c>
      <c r="B615" s="73"/>
      <c r="C615" s="73">
        <v>67.36</v>
      </c>
      <c r="D615" s="73">
        <v>63.61</v>
      </c>
      <c r="E615" s="73"/>
      <c r="F615" s="73">
        <v>175.58</v>
      </c>
      <c r="G615" s="15">
        <v>153.84</v>
      </c>
      <c r="H615" s="15">
        <v>91.11</v>
      </c>
      <c r="I615" s="15">
        <v>87.55</v>
      </c>
      <c r="J615" s="73">
        <v>37.31</v>
      </c>
      <c r="K615" s="15">
        <v>28.64</v>
      </c>
      <c r="L615" s="15">
        <v>38.799999999999997</v>
      </c>
      <c r="M615" s="15">
        <v>37.340000000000003</v>
      </c>
      <c r="N615" s="15">
        <v>75.89</v>
      </c>
      <c r="O615" s="73">
        <v>78.099999999999994</v>
      </c>
      <c r="P615" s="15">
        <v>12.01</v>
      </c>
      <c r="Q615" s="15">
        <v>29.17</v>
      </c>
      <c r="R615" s="15">
        <v>41.52</v>
      </c>
      <c r="X615" s="73">
        <v>60</v>
      </c>
      <c r="Y615" s="16">
        <v>59.63</v>
      </c>
      <c r="AD615" s="15">
        <v>31.71</v>
      </c>
      <c r="AG615" s="15">
        <v>26</v>
      </c>
      <c r="BF615" s="15">
        <v>84.86</v>
      </c>
    </row>
    <row r="616" spans="1:58">
      <c r="A616" s="71">
        <v>37877</v>
      </c>
      <c r="B616" s="73"/>
      <c r="C616" s="73">
        <v>67.739999999999995</v>
      </c>
      <c r="D616" s="73">
        <v>64.27</v>
      </c>
      <c r="E616" s="73"/>
      <c r="F616" s="73">
        <v>173.99</v>
      </c>
      <c r="G616" s="15">
        <v>160.4</v>
      </c>
      <c r="H616" s="15">
        <v>91.94</v>
      </c>
      <c r="I616" s="15">
        <v>88.98</v>
      </c>
      <c r="J616" s="73">
        <v>37.450000000000003</v>
      </c>
      <c r="K616" s="15">
        <v>28.66</v>
      </c>
      <c r="L616" s="15">
        <v>38.700000000000003</v>
      </c>
      <c r="M616" s="15">
        <v>37.200000000000003</v>
      </c>
      <c r="N616" s="15">
        <v>77.7</v>
      </c>
      <c r="O616" s="73">
        <v>79.59</v>
      </c>
      <c r="P616" s="15">
        <v>12.09</v>
      </c>
      <c r="Q616" s="15">
        <v>31.04</v>
      </c>
      <c r="R616" s="15">
        <v>44.33</v>
      </c>
      <c r="X616" s="73">
        <v>62.31</v>
      </c>
      <c r="Y616" s="16">
        <v>59.33</v>
      </c>
      <c r="AA616" s="15">
        <v>85.4</v>
      </c>
      <c r="AD616" s="15">
        <v>34.79</v>
      </c>
      <c r="AG616" s="15">
        <v>27.7</v>
      </c>
      <c r="BF616" s="15">
        <v>83.71</v>
      </c>
    </row>
    <row r="617" spans="1:58">
      <c r="A617" s="71">
        <v>37884</v>
      </c>
      <c r="B617" s="73"/>
      <c r="C617" s="73">
        <v>67.650000000000006</v>
      </c>
      <c r="D617" s="73">
        <v>64.59</v>
      </c>
      <c r="E617" s="73"/>
      <c r="F617" s="73">
        <v>176.33</v>
      </c>
      <c r="G617" s="15">
        <v>165.12</v>
      </c>
      <c r="H617" s="15">
        <v>93.52</v>
      </c>
      <c r="I617" s="15">
        <v>89.7</v>
      </c>
      <c r="J617" s="73">
        <v>38.270000000000003</v>
      </c>
      <c r="K617" s="15">
        <v>28.31</v>
      </c>
      <c r="L617" s="15">
        <v>39.06</v>
      </c>
      <c r="M617" s="15">
        <v>39.6</v>
      </c>
      <c r="N617" s="15">
        <v>82.18</v>
      </c>
      <c r="O617" s="73">
        <v>82.4</v>
      </c>
      <c r="P617" s="15">
        <v>12.09</v>
      </c>
      <c r="Q617" s="15">
        <v>31.1</v>
      </c>
      <c r="R617" s="15">
        <v>44.74</v>
      </c>
      <c r="X617" s="73">
        <v>62</v>
      </c>
      <c r="Y617" s="16">
        <v>61.26</v>
      </c>
      <c r="AA617" s="15">
        <v>87</v>
      </c>
      <c r="AD617" s="15">
        <v>39.29</v>
      </c>
      <c r="AG617" s="15">
        <v>27.88</v>
      </c>
      <c r="BF617" s="15">
        <v>84.15</v>
      </c>
    </row>
    <row r="618" spans="1:58">
      <c r="A618" s="71">
        <v>37891</v>
      </c>
      <c r="B618" s="73"/>
      <c r="C618" s="73">
        <v>67.67</v>
      </c>
      <c r="D618" s="73">
        <v>63.23</v>
      </c>
      <c r="E618" s="73"/>
      <c r="F618" s="73">
        <v>175.13</v>
      </c>
      <c r="G618" s="15">
        <v>166.09</v>
      </c>
      <c r="H618" s="15">
        <v>92.23</v>
      </c>
      <c r="I618" s="15">
        <v>87.22</v>
      </c>
      <c r="J618" s="73">
        <v>38.35</v>
      </c>
      <c r="K618" s="15">
        <v>28.57</v>
      </c>
      <c r="L618" s="15">
        <v>38.08</v>
      </c>
      <c r="M618" s="15">
        <v>38.58</v>
      </c>
      <c r="N618" s="15">
        <v>86.13</v>
      </c>
      <c r="O618" s="73">
        <v>84.01</v>
      </c>
      <c r="P618" s="15">
        <v>12.17</v>
      </c>
      <c r="Q618" s="15">
        <v>30.35</v>
      </c>
      <c r="R618" s="15">
        <v>50.28</v>
      </c>
      <c r="X618" s="73">
        <v>62.57</v>
      </c>
      <c r="Y618" s="16">
        <v>60.5</v>
      </c>
      <c r="AA618" s="15">
        <v>89</v>
      </c>
      <c r="AD618" s="15">
        <v>41.25</v>
      </c>
      <c r="AG618" s="15">
        <v>28.42</v>
      </c>
      <c r="BF618" s="15">
        <v>86.74</v>
      </c>
    </row>
    <row r="619" spans="1:58">
      <c r="A619" s="71">
        <v>37898</v>
      </c>
      <c r="B619" s="73"/>
      <c r="C619" s="73">
        <v>67.510000000000005</v>
      </c>
      <c r="D619" s="73">
        <v>63.63</v>
      </c>
      <c r="E619" s="73"/>
      <c r="F619" s="73">
        <v>172.57</v>
      </c>
      <c r="G619" s="15">
        <v>164.44</v>
      </c>
      <c r="H619" s="15">
        <v>87.82</v>
      </c>
      <c r="I619" s="15">
        <v>82.24</v>
      </c>
      <c r="J619" s="73">
        <v>38.32</v>
      </c>
      <c r="K619" s="15">
        <v>28.47</v>
      </c>
      <c r="L619" s="15">
        <v>38.979999999999997</v>
      </c>
      <c r="M619" s="15">
        <v>38.96</v>
      </c>
      <c r="N619" s="15">
        <v>85.95</v>
      </c>
      <c r="O619" s="73">
        <v>83.32</v>
      </c>
      <c r="P619" s="15">
        <v>12.08</v>
      </c>
      <c r="Q619" s="15">
        <v>32.39</v>
      </c>
      <c r="R619" s="15">
        <v>58.52</v>
      </c>
      <c r="X619" s="73">
        <v>63.28</v>
      </c>
      <c r="Y619" s="16">
        <v>61.63</v>
      </c>
      <c r="AA619" s="15">
        <v>85.31</v>
      </c>
      <c r="AD619" s="15">
        <v>42.29</v>
      </c>
      <c r="AG619" s="15">
        <v>29.58</v>
      </c>
      <c r="BF619" s="15">
        <v>89.13</v>
      </c>
    </row>
    <row r="620" spans="1:58">
      <c r="A620" s="71">
        <v>37905</v>
      </c>
      <c r="B620" s="73"/>
      <c r="C620" s="73">
        <v>67.27</v>
      </c>
      <c r="D620" s="73">
        <v>63.07</v>
      </c>
      <c r="E620" s="73"/>
      <c r="F620" s="73">
        <v>163.72</v>
      </c>
      <c r="G620" s="15">
        <v>159.29</v>
      </c>
      <c r="H620" s="15">
        <v>84.9</v>
      </c>
      <c r="I620" s="15">
        <v>80.069999999999993</v>
      </c>
      <c r="J620" s="73">
        <v>38.340000000000003</v>
      </c>
      <c r="K620" s="15">
        <v>28.71</v>
      </c>
      <c r="L620" s="15">
        <v>38.72</v>
      </c>
      <c r="M620" s="15">
        <v>38.61</v>
      </c>
      <c r="N620" s="15">
        <v>86.72</v>
      </c>
      <c r="O620" s="73">
        <v>84.87</v>
      </c>
      <c r="P620" s="15">
        <v>12.15</v>
      </c>
      <c r="Q620" s="15">
        <v>34.65</v>
      </c>
      <c r="R620" s="15">
        <v>59.72</v>
      </c>
      <c r="X620" s="73">
        <v>64.58</v>
      </c>
      <c r="Y620" s="16">
        <v>62.5</v>
      </c>
      <c r="AD620" s="15">
        <v>42.8</v>
      </c>
      <c r="AG620" s="15">
        <v>30.66</v>
      </c>
      <c r="BF620" s="15">
        <v>89.13</v>
      </c>
    </row>
    <row r="621" spans="1:58">
      <c r="A621" s="71">
        <v>37912</v>
      </c>
      <c r="B621" s="73"/>
      <c r="C621" s="73">
        <v>67</v>
      </c>
      <c r="D621" s="73">
        <v>63.82</v>
      </c>
      <c r="E621" s="73"/>
      <c r="F621" s="73">
        <v>158.93</v>
      </c>
      <c r="G621" s="15">
        <v>148.1</v>
      </c>
      <c r="H621" s="15">
        <v>82.72</v>
      </c>
      <c r="I621" s="15">
        <v>78.08</v>
      </c>
      <c r="J621" s="73">
        <v>38.880000000000003</v>
      </c>
      <c r="K621" s="15">
        <v>29</v>
      </c>
      <c r="L621" s="15">
        <v>39.479999999999997</v>
      </c>
      <c r="M621" s="15">
        <v>37.97</v>
      </c>
      <c r="N621" s="15">
        <v>86.62</v>
      </c>
      <c r="O621" s="73">
        <v>86.91</v>
      </c>
      <c r="P621" s="15">
        <v>12.09</v>
      </c>
      <c r="Q621" s="15">
        <v>33.92</v>
      </c>
      <c r="R621" s="15">
        <v>63.36</v>
      </c>
      <c r="X621" s="73">
        <v>65.349999999999994</v>
      </c>
      <c r="Y621" s="16">
        <v>63</v>
      </c>
      <c r="AA621" s="15">
        <v>92.5</v>
      </c>
      <c r="AD621" s="15">
        <v>42.86</v>
      </c>
      <c r="AG621" s="15">
        <v>34.450000000000003</v>
      </c>
      <c r="BF621" s="15">
        <v>89.13</v>
      </c>
    </row>
    <row r="622" spans="1:58">
      <c r="A622" s="71">
        <v>37919</v>
      </c>
      <c r="B622" s="73"/>
      <c r="C622" s="73">
        <v>66.86</v>
      </c>
      <c r="D622" s="73">
        <v>64.040000000000006</v>
      </c>
      <c r="E622" s="73"/>
      <c r="F622" s="73">
        <v>153.86000000000001</v>
      </c>
      <c r="G622" s="15">
        <v>143.93</v>
      </c>
      <c r="H622" s="15">
        <v>84.04</v>
      </c>
      <c r="I622" s="15">
        <v>78.45</v>
      </c>
      <c r="J622" s="73">
        <v>38.33</v>
      </c>
      <c r="K622" s="15">
        <v>29.73</v>
      </c>
      <c r="L622" s="15">
        <v>38.54</v>
      </c>
      <c r="M622" s="15">
        <v>39.020000000000003</v>
      </c>
      <c r="N622" s="15">
        <v>86.68</v>
      </c>
      <c r="O622" s="73">
        <v>86.68</v>
      </c>
      <c r="P622" s="15">
        <v>12.04</v>
      </c>
      <c r="Q622" s="15">
        <v>33.01</v>
      </c>
      <c r="R622" s="15">
        <v>61.68</v>
      </c>
      <c r="X622" s="73">
        <v>66.2</v>
      </c>
      <c r="Y622" s="16">
        <v>63.83</v>
      </c>
      <c r="AA622" s="15">
        <v>90.96</v>
      </c>
      <c r="AD622" s="15">
        <v>43.7</v>
      </c>
      <c r="AG622" s="15">
        <v>36.42</v>
      </c>
      <c r="BF622" s="15">
        <v>91.83</v>
      </c>
    </row>
    <row r="623" spans="1:58">
      <c r="A623" s="71">
        <v>37926</v>
      </c>
      <c r="B623" s="73"/>
      <c r="C623" s="73">
        <v>66.849999999999994</v>
      </c>
      <c r="D623" s="73">
        <v>63.77</v>
      </c>
      <c r="E623" s="73"/>
      <c r="F623" s="73">
        <v>152.69</v>
      </c>
      <c r="G623" s="15">
        <v>142.03</v>
      </c>
      <c r="H623" s="15">
        <v>81.790000000000006</v>
      </c>
      <c r="I623" s="15">
        <v>78.11</v>
      </c>
      <c r="J623" s="73">
        <v>38.479999999999997</v>
      </c>
      <c r="K623" s="15">
        <v>29.76</v>
      </c>
      <c r="L623" s="15">
        <v>39.18</v>
      </c>
      <c r="M623" s="15">
        <v>38.090000000000003</v>
      </c>
      <c r="N623" s="15">
        <v>88.38</v>
      </c>
      <c r="O623" s="73">
        <v>88.14</v>
      </c>
      <c r="P623" s="15">
        <v>12</v>
      </c>
      <c r="Q623" s="15">
        <v>30.97</v>
      </c>
      <c r="R623" s="15">
        <v>60.26</v>
      </c>
      <c r="X623" s="73">
        <v>67.38</v>
      </c>
      <c r="Y623" s="16">
        <v>65.69</v>
      </c>
      <c r="AA623" s="15">
        <v>92</v>
      </c>
      <c r="AD623" s="15">
        <v>42.22</v>
      </c>
      <c r="AG623" s="15">
        <v>38.44</v>
      </c>
      <c r="BF623" s="15">
        <v>94.82</v>
      </c>
    </row>
    <row r="624" spans="1:58">
      <c r="A624" s="71">
        <v>37933</v>
      </c>
      <c r="B624" s="73"/>
      <c r="C624" s="73">
        <v>66.94</v>
      </c>
      <c r="D624" s="73">
        <v>63.54</v>
      </c>
      <c r="E624" s="73"/>
      <c r="F624" s="73">
        <v>148.1</v>
      </c>
      <c r="G624" s="15">
        <v>143.22</v>
      </c>
      <c r="H624" s="15">
        <v>81.349999999999994</v>
      </c>
      <c r="I624" s="15">
        <v>75.33</v>
      </c>
      <c r="J624" s="73">
        <v>37.67</v>
      </c>
      <c r="K624" s="15">
        <v>29.63</v>
      </c>
      <c r="L624" s="15">
        <v>39.24</v>
      </c>
      <c r="M624" s="15">
        <v>38.729999999999997</v>
      </c>
      <c r="N624" s="15">
        <v>89.27</v>
      </c>
      <c r="O624" s="73">
        <v>88.1</v>
      </c>
      <c r="P624" s="15">
        <v>12.05</v>
      </c>
      <c r="Q624" s="15">
        <v>31.18</v>
      </c>
      <c r="R624" s="15">
        <v>63.08</v>
      </c>
      <c r="X624" s="73">
        <v>68.56</v>
      </c>
      <c r="Y624" s="16">
        <v>63.31</v>
      </c>
      <c r="AD624" s="15">
        <v>43.42</v>
      </c>
      <c r="AG624" s="15">
        <v>41.44</v>
      </c>
      <c r="BF624" s="15">
        <v>98.63</v>
      </c>
    </row>
    <row r="625" spans="1:58">
      <c r="A625" s="71">
        <v>37940</v>
      </c>
      <c r="B625" s="73"/>
      <c r="C625" s="73">
        <v>67.06</v>
      </c>
      <c r="D625" s="73">
        <v>64.790000000000006</v>
      </c>
      <c r="E625" s="73"/>
      <c r="F625" s="73">
        <v>147.57</v>
      </c>
      <c r="G625" s="15">
        <v>140.1</v>
      </c>
      <c r="H625" s="15">
        <v>80.61</v>
      </c>
      <c r="I625" s="15">
        <v>76.260000000000005</v>
      </c>
      <c r="J625" s="73">
        <v>37.76</v>
      </c>
      <c r="K625" s="15">
        <v>29.68</v>
      </c>
      <c r="L625" s="15">
        <v>39.94</v>
      </c>
      <c r="M625" s="15">
        <v>39.6</v>
      </c>
      <c r="N625" s="15">
        <v>87.06</v>
      </c>
      <c r="O625" s="73">
        <v>93.11</v>
      </c>
      <c r="P625" s="15">
        <v>11.96</v>
      </c>
      <c r="Q625" s="15">
        <v>35.090000000000003</v>
      </c>
      <c r="R625" s="15">
        <v>63.94</v>
      </c>
      <c r="X625" s="73">
        <v>68</v>
      </c>
      <c r="Y625" s="16">
        <v>66</v>
      </c>
      <c r="AD625" s="15">
        <v>42.47</v>
      </c>
      <c r="AG625" s="15">
        <v>43.08</v>
      </c>
      <c r="BF625" s="15">
        <v>105.7</v>
      </c>
    </row>
    <row r="626" spans="1:58">
      <c r="A626" s="71">
        <v>37947</v>
      </c>
      <c r="B626" s="73"/>
      <c r="C626" s="73">
        <v>67.349999999999994</v>
      </c>
      <c r="D626" s="73">
        <v>66.02</v>
      </c>
      <c r="E626" s="73"/>
      <c r="F626" s="73">
        <v>144.4</v>
      </c>
      <c r="G626" s="15">
        <v>142.38999999999999</v>
      </c>
      <c r="H626" s="15">
        <v>80.36</v>
      </c>
      <c r="I626" s="15">
        <v>74.91</v>
      </c>
      <c r="J626" s="73">
        <v>37.619999999999997</v>
      </c>
      <c r="K626" s="15">
        <v>29.59</v>
      </c>
      <c r="L626" s="15">
        <v>39.4</v>
      </c>
      <c r="M626" s="15">
        <v>40.39</v>
      </c>
      <c r="N626" s="15">
        <v>88.45</v>
      </c>
      <c r="O626" s="73">
        <v>97.4</v>
      </c>
      <c r="P626" s="15">
        <v>11.95</v>
      </c>
      <c r="Q626" s="15">
        <v>31.74</v>
      </c>
      <c r="R626" s="15">
        <v>64.650000000000006</v>
      </c>
      <c r="X626" s="73">
        <v>69.2</v>
      </c>
      <c r="Y626" s="16">
        <v>64.400000000000006</v>
      </c>
      <c r="AA626" s="15">
        <v>91</v>
      </c>
      <c r="AD626" s="15">
        <v>42.74</v>
      </c>
      <c r="AG626" s="15">
        <v>42.73</v>
      </c>
      <c r="BF626" s="15">
        <v>115.18</v>
      </c>
    </row>
    <row r="627" spans="1:58">
      <c r="A627" s="71">
        <v>37954</v>
      </c>
      <c r="B627" s="73"/>
      <c r="C627" s="73">
        <v>67.36</v>
      </c>
      <c r="D627" s="73">
        <v>65.37</v>
      </c>
      <c r="E627" s="73"/>
      <c r="F627" s="73">
        <v>144.04</v>
      </c>
      <c r="G627" s="15">
        <v>142.25</v>
      </c>
      <c r="H627" s="15">
        <v>80.260000000000005</v>
      </c>
      <c r="I627" s="15">
        <v>74.5</v>
      </c>
      <c r="J627" s="73">
        <v>36.39</v>
      </c>
      <c r="K627" s="15">
        <v>29.43</v>
      </c>
      <c r="L627" s="15">
        <v>38.31</v>
      </c>
      <c r="M627" s="15">
        <v>39.700000000000003</v>
      </c>
      <c r="N627" s="15">
        <v>88.02</v>
      </c>
      <c r="O627" s="73">
        <v>97.75</v>
      </c>
      <c r="P627" s="15">
        <v>11.99</v>
      </c>
      <c r="Q627" s="15">
        <v>34.700000000000003</v>
      </c>
      <c r="R627" s="15">
        <v>64.19</v>
      </c>
      <c r="X627" s="73">
        <v>69</v>
      </c>
      <c r="Y627" s="16">
        <v>65</v>
      </c>
      <c r="AD627" s="15">
        <v>44.67</v>
      </c>
      <c r="AG627" s="15">
        <v>44.57</v>
      </c>
      <c r="BF627" s="15">
        <v>123.95</v>
      </c>
    </row>
    <row r="628" spans="1:58">
      <c r="A628" s="71">
        <v>37961</v>
      </c>
      <c r="B628" s="73"/>
      <c r="C628" s="73">
        <v>67.760000000000005</v>
      </c>
      <c r="D628" s="73">
        <v>66.010000000000005</v>
      </c>
      <c r="E628" s="73"/>
      <c r="F628" s="73">
        <v>145.16</v>
      </c>
      <c r="G628" s="15">
        <v>144.86000000000001</v>
      </c>
      <c r="H628" s="15">
        <v>82.02</v>
      </c>
      <c r="I628" s="15">
        <v>76.16</v>
      </c>
      <c r="J628" s="73">
        <v>37.880000000000003</v>
      </c>
      <c r="K628" s="15">
        <v>29.72</v>
      </c>
      <c r="L628" s="15">
        <v>38.729999999999997</v>
      </c>
      <c r="M628" s="15">
        <v>40.590000000000003</v>
      </c>
      <c r="N628" s="15">
        <v>89.05</v>
      </c>
      <c r="O628" s="73">
        <v>99.82</v>
      </c>
      <c r="P628" s="15">
        <v>11.99</v>
      </c>
      <c r="Q628" s="15">
        <v>34.020000000000003</v>
      </c>
      <c r="R628" s="15">
        <v>65.069999999999993</v>
      </c>
      <c r="X628" s="73">
        <v>69.5</v>
      </c>
      <c r="Y628" s="16">
        <v>65</v>
      </c>
      <c r="AD628" s="15">
        <v>43.02</v>
      </c>
      <c r="AG628" s="15">
        <v>43.83</v>
      </c>
      <c r="BF628" s="15">
        <v>123.95</v>
      </c>
    </row>
    <row r="629" spans="1:58">
      <c r="A629" s="71">
        <v>37968</v>
      </c>
      <c r="B629" s="73"/>
      <c r="C629" s="73">
        <v>67.67</v>
      </c>
      <c r="D629" s="73">
        <v>65.77</v>
      </c>
      <c r="E629" s="73"/>
      <c r="F629" s="73">
        <v>145.6</v>
      </c>
      <c r="G629" s="15">
        <v>142.93</v>
      </c>
      <c r="H629" s="15">
        <v>83.13</v>
      </c>
      <c r="I629" s="15">
        <v>77.239999999999995</v>
      </c>
      <c r="J629" s="73">
        <v>37.090000000000003</v>
      </c>
      <c r="K629" s="15">
        <v>29.54</v>
      </c>
      <c r="L629" s="15">
        <v>38.96</v>
      </c>
      <c r="M629" s="15">
        <v>39.47</v>
      </c>
      <c r="N629" s="15">
        <v>88.05</v>
      </c>
      <c r="O629" s="73">
        <v>99.36</v>
      </c>
      <c r="P629" s="15">
        <v>11.88</v>
      </c>
      <c r="Q629" s="15">
        <v>34.11</v>
      </c>
      <c r="R629" s="15">
        <v>68.09</v>
      </c>
      <c r="X629" s="73">
        <v>68.94</v>
      </c>
      <c r="Y629" s="16">
        <v>60.84</v>
      </c>
      <c r="AA629" s="15">
        <v>95</v>
      </c>
      <c r="AD629" s="15">
        <v>42.79</v>
      </c>
      <c r="AG629" s="15">
        <v>42.84</v>
      </c>
      <c r="BF629" s="15">
        <v>108.98</v>
      </c>
    </row>
    <row r="630" spans="1:58">
      <c r="A630" s="71">
        <v>37975</v>
      </c>
      <c r="B630" s="73"/>
      <c r="C630" s="73">
        <v>67.81</v>
      </c>
      <c r="D630" s="73">
        <v>65.73</v>
      </c>
      <c r="E630" s="73"/>
      <c r="F630" s="73">
        <v>147.55000000000001</v>
      </c>
      <c r="G630" s="15">
        <v>143.55000000000001</v>
      </c>
      <c r="H630" s="15">
        <v>84.28</v>
      </c>
      <c r="I630" s="15">
        <v>75.67</v>
      </c>
      <c r="J630" s="73">
        <v>37.479999999999997</v>
      </c>
      <c r="K630" s="15">
        <v>29.72</v>
      </c>
      <c r="L630" s="15">
        <v>38.74</v>
      </c>
      <c r="M630" s="15">
        <v>40.78</v>
      </c>
      <c r="N630" s="15">
        <v>87.83</v>
      </c>
      <c r="O630" s="73">
        <v>99.13</v>
      </c>
      <c r="P630" s="15">
        <v>11.97</v>
      </c>
      <c r="Q630" s="15">
        <v>34.99</v>
      </c>
      <c r="R630" s="15">
        <v>68.61</v>
      </c>
      <c r="X630" s="73">
        <v>66.099999999999994</v>
      </c>
      <c r="Y630" s="16">
        <v>59.1</v>
      </c>
      <c r="AA630" s="15">
        <v>89</v>
      </c>
      <c r="AD630" s="15">
        <v>42.36</v>
      </c>
      <c r="AG630" s="15">
        <v>39.450000000000003</v>
      </c>
      <c r="BF630" s="15">
        <v>96.98</v>
      </c>
    </row>
    <row r="631" spans="1:58">
      <c r="A631" s="71">
        <v>37982</v>
      </c>
      <c r="B631" s="73"/>
      <c r="C631" s="73">
        <v>67.510000000000005</v>
      </c>
      <c r="D631" s="73">
        <v>65.569999999999993</v>
      </c>
      <c r="E631" s="73"/>
      <c r="F631" s="73">
        <v>147.15</v>
      </c>
      <c r="G631" s="15">
        <v>144.47999999999999</v>
      </c>
      <c r="H631" s="15">
        <v>79.510000000000005</v>
      </c>
      <c r="I631" s="15">
        <v>72.95</v>
      </c>
      <c r="J631" s="73">
        <v>37.86</v>
      </c>
      <c r="K631" s="15">
        <v>29.75</v>
      </c>
      <c r="L631" s="15">
        <v>39.729999999999997</v>
      </c>
      <c r="M631" s="15">
        <v>41.15</v>
      </c>
      <c r="N631" s="15">
        <v>87.1</v>
      </c>
      <c r="O631" s="73">
        <v>101.49</v>
      </c>
      <c r="P631" s="15">
        <v>12.05</v>
      </c>
      <c r="Q631" s="15">
        <v>37</v>
      </c>
      <c r="R631" s="15">
        <v>69.06</v>
      </c>
      <c r="X631" s="73">
        <v>64.5</v>
      </c>
      <c r="Y631" s="16">
        <v>58.5</v>
      </c>
      <c r="AD631" s="15">
        <v>42</v>
      </c>
      <c r="AG631" s="15">
        <v>38</v>
      </c>
      <c r="BF631" s="15">
        <v>97.98</v>
      </c>
    </row>
    <row r="632" spans="1:58">
      <c r="A632" s="71">
        <v>37989</v>
      </c>
      <c r="B632" s="73"/>
      <c r="C632" s="73">
        <v>67.64</v>
      </c>
      <c r="D632" s="73">
        <v>65.75</v>
      </c>
      <c r="E632" s="73"/>
      <c r="F632" s="73">
        <v>145.80000000000001</v>
      </c>
      <c r="G632" s="15">
        <v>144.99</v>
      </c>
      <c r="H632" s="15">
        <v>78.180000000000007</v>
      </c>
      <c r="I632" s="15">
        <v>73.239999999999995</v>
      </c>
      <c r="J632" s="73">
        <v>37.25</v>
      </c>
      <c r="K632" s="15">
        <v>29.64</v>
      </c>
      <c r="L632" s="15">
        <v>38.78</v>
      </c>
      <c r="M632" s="15">
        <v>40.25</v>
      </c>
      <c r="N632" s="15">
        <v>88.46</v>
      </c>
      <c r="O632" s="73">
        <v>100.23</v>
      </c>
      <c r="P632" s="15">
        <v>11.93</v>
      </c>
      <c r="Q632" s="15">
        <v>36.520000000000003</v>
      </c>
      <c r="R632" s="15">
        <v>69.319999999999993</v>
      </c>
      <c r="X632" s="73">
        <v>64</v>
      </c>
      <c r="Y632" s="16">
        <v>58.5</v>
      </c>
      <c r="AD632" s="15">
        <v>41.67</v>
      </c>
      <c r="AG632" s="15">
        <v>38</v>
      </c>
      <c r="BF632" s="15">
        <v>94.98</v>
      </c>
    </row>
    <row r="633" spans="1:58">
      <c r="A633" s="71">
        <v>37996</v>
      </c>
      <c r="B633" s="73"/>
      <c r="C633" s="73">
        <v>68.239999999999995</v>
      </c>
      <c r="D633" s="73">
        <v>67.7</v>
      </c>
      <c r="E633" s="73"/>
      <c r="F633" s="73">
        <v>146.82</v>
      </c>
      <c r="G633" s="15">
        <v>144.88999999999999</v>
      </c>
      <c r="H633" s="15">
        <v>81.3</v>
      </c>
      <c r="I633" s="15">
        <v>76.64</v>
      </c>
      <c r="J633" s="73">
        <v>37.71</v>
      </c>
      <c r="K633" s="15">
        <v>29.78</v>
      </c>
      <c r="L633" s="15">
        <v>38.979999999999997</v>
      </c>
      <c r="M633" s="15">
        <v>40.700000000000003</v>
      </c>
      <c r="N633" s="15">
        <v>90.09</v>
      </c>
      <c r="O633" s="73">
        <v>105.51</v>
      </c>
      <c r="P633" s="15">
        <v>12.05</v>
      </c>
      <c r="Q633" s="15">
        <v>33.44</v>
      </c>
      <c r="R633" s="15">
        <v>69.16</v>
      </c>
      <c r="X633" s="73">
        <v>65</v>
      </c>
      <c r="Y633" s="16">
        <v>58.5</v>
      </c>
      <c r="AA633" s="15">
        <v>89</v>
      </c>
      <c r="AD633" s="15">
        <v>41.14</v>
      </c>
      <c r="AG633" s="15">
        <v>38.42</v>
      </c>
      <c r="BF633" s="15">
        <v>94.98</v>
      </c>
    </row>
    <row r="634" spans="1:58">
      <c r="A634" s="71">
        <v>38003</v>
      </c>
      <c r="B634" s="73"/>
      <c r="C634" s="73">
        <v>69.02</v>
      </c>
      <c r="D634" s="73">
        <v>69.790000000000006</v>
      </c>
      <c r="E634" s="73"/>
      <c r="F634" s="73">
        <v>151.16</v>
      </c>
      <c r="G634" s="15">
        <v>147.75</v>
      </c>
      <c r="H634" s="15">
        <v>86.99</v>
      </c>
      <c r="I634" s="15">
        <v>84.24</v>
      </c>
      <c r="J634" s="73">
        <v>39.6</v>
      </c>
      <c r="K634" s="15">
        <v>30.62</v>
      </c>
      <c r="L634" s="15">
        <v>40.700000000000003</v>
      </c>
      <c r="M634" s="15">
        <v>42.74</v>
      </c>
      <c r="N634" s="15">
        <v>89.46</v>
      </c>
      <c r="O634" s="73">
        <v>114.09</v>
      </c>
      <c r="P634" s="15">
        <v>11.98</v>
      </c>
      <c r="Q634" s="15">
        <v>35.200000000000003</v>
      </c>
      <c r="R634" s="15">
        <v>69.150000000000006</v>
      </c>
      <c r="X634" s="73">
        <v>63</v>
      </c>
      <c r="Y634" s="16">
        <v>60</v>
      </c>
      <c r="AA634" s="15">
        <v>85</v>
      </c>
      <c r="AD634" s="15">
        <v>42</v>
      </c>
      <c r="AG634" s="15">
        <v>35.79</v>
      </c>
      <c r="BF634" s="15">
        <v>94.98</v>
      </c>
    </row>
    <row r="635" spans="1:58">
      <c r="A635" s="71">
        <v>38010</v>
      </c>
      <c r="B635" s="73"/>
      <c r="C635" s="73">
        <v>69.64</v>
      </c>
      <c r="D635" s="73">
        <v>72.540000000000006</v>
      </c>
      <c r="E635" s="73"/>
      <c r="F635" s="73">
        <v>162.4</v>
      </c>
      <c r="G635" s="15">
        <v>153.94</v>
      </c>
      <c r="H635" s="15">
        <v>94.5</v>
      </c>
      <c r="I635" s="15">
        <v>93.16</v>
      </c>
      <c r="J635" s="73">
        <v>40.56</v>
      </c>
      <c r="K635" s="15">
        <v>30.73</v>
      </c>
      <c r="L635" s="15">
        <v>41.87</v>
      </c>
      <c r="M635" s="15">
        <v>43.17</v>
      </c>
      <c r="N635" s="15">
        <v>89.76</v>
      </c>
      <c r="O635" s="73">
        <v>113.38</v>
      </c>
      <c r="P635" s="15">
        <v>11.96</v>
      </c>
      <c r="Q635" s="15">
        <v>36.92</v>
      </c>
      <c r="R635" s="15">
        <v>69.349999999999994</v>
      </c>
      <c r="X635" s="73">
        <v>61.5</v>
      </c>
      <c r="Y635" s="16">
        <v>59</v>
      </c>
      <c r="AA635" s="15">
        <v>91.38</v>
      </c>
      <c r="AD635" s="15">
        <v>41.99</v>
      </c>
      <c r="AG635" s="15">
        <v>35.71</v>
      </c>
      <c r="BF635" s="15">
        <v>107.7</v>
      </c>
    </row>
    <row r="636" spans="1:58">
      <c r="A636" s="71">
        <v>38017</v>
      </c>
      <c r="B636" s="73"/>
      <c r="C636" s="73">
        <v>70.069999999999993</v>
      </c>
      <c r="D636" s="73">
        <v>74.900000000000006</v>
      </c>
      <c r="E636" s="73"/>
      <c r="F636" s="73">
        <v>168.86</v>
      </c>
      <c r="G636" s="15">
        <v>162.56</v>
      </c>
      <c r="H636" s="15">
        <v>100.27</v>
      </c>
      <c r="I636" s="15">
        <v>97.83</v>
      </c>
      <c r="J636" s="73">
        <v>44.05</v>
      </c>
      <c r="K636" s="15">
        <v>32.76</v>
      </c>
      <c r="L636" s="15">
        <v>43.6</v>
      </c>
      <c r="M636" s="15">
        <v>44.92</v>
      </c>
      <c r="N636" s="15">
        <v>93.6</v>
      </c>
      <c r="O636" s="73">
        <v>121.54</v>
      </c>
      <c r="P636" s="15">
        <v>11.96</v>
      </c>
      <c r="Q636" s="15">
        <v>35.479999999999997</v>
      </c>
      <c r="R636" s="15">
        <v>69.260000000000005</v>
      </c>
      <c r="X636" s="73">
        <v>61.5</v>
      </c>
      <c r="Y636" s="16">
        <v>59</v>
      </c>
      <c r="AA636" s="15">
        <v>91</v>
      </c>
      <c r="AD636" s="15">
        <v>43.74</v>
      </c>
      <c r="AG636" s="15">
        <v>36.659999999999997</v>
      </c>
      <c r="BF636" s="15">
        <v>118.96</v>
      </c>
    </row>
    <row r="637" spans="1:58">
      <c r="A637" s="71">
        <v>38024</v>
      </c>
      <c r="B637" s="73"/>
      <c r="C637" s="73">
        <v>70.56</v>
      </c>
      <c r="D637" s="73">
        <v>75.41</v>
      </c>
      <c r="E637" s="73"/>
      <c r="F637" s="73">
        <v>178.33</v>
      </c>
      <c r="G637" s="15">
        <v>167.05</v>
      </c>
      <c r="H637" s="15">
        <v>101.16</v>
      </c>
      <c r="I637" s="15">
        <v>98.08</v>
      </c>
      <c r="J637" s="73">
        <v>49.36</v>
      </c>
      <c r="K637" s="15">
        <v>36.31</v>
      </c>
      <c r="L637" s="15">
        <v>44.85</v>
      </c>
      <c r="M637" s="15">
        <v>48.23</v>
      </c>
      <c r="N637" s="15">
        <v>102.56</v>
      </c>
      <c r="O637" s="73">
        <v>119.44</v>
      </c>
      <c r="P637" s="15">
        <v>12.03</v>
      </c>
      <c r="Q637" s="15">
        <v>33.869999999999997</v>
      </c>
      <c r="R637" s="15">
        <v>69.489999999999995</v>
      </c>
      <c r="X637" s="73">
        <v>61.5</v>
      </c>
      <c r="Y637" s="16">
        <v>58.7</v>
      </c>
      <c r="AA637" s="15">
        <v>91</v>
      </c>
      <c r="AD637" s="15">
        <v>48</v>
      </c>
      <c r="AG637" s="15">
        <v>38</v>
      </c>
      <c r="BF637" s="15">
        <v>118.47</v>
      </c>
    </row>
    <row r="638" spans="1:58">
      <c r="A638" s="71">
        <v>38031</v>
      </c>
      <c r="B638" s="73"/>
      <c r="C638" s="73">
        <v>71.12</v>
      </c>
      <c r="D638" s="73">
        <v>74.510000000000005</v>
      </c>
      <c r="E638" s="73"/>
      <c r="F638" s="73">
        <v>182.55</v>
      </c>
      <c r="G638" s="15">
        <v>172.7</v>
      </c>
      <c r="H638" s="15">
        <v>102.33</v>
      </c>
      <c r="I638" s="15">
        <v>99.01</v>
      </c>
      <c r="J638" s="73">
        <v>52.27</v>
      </c>
      <c r="K638" s="15">
        <v>39.06</v>
      </c>
      <c r="L638" s="15">
        <v>47.11</v>
      </c>
      <c r="M638" s="15">
        <v>49.36</v>
      </c>
      <c r="N638" s="15">
        <v>110.82</v>
      </c>
      <c r="O638" s="73">
        <v>121.88</v>
      </c>
      <c r="P638" s="15">
        <v>11.96</v>
      </c>
      <c r="Q638" s="15">
        <v>35.58</v>
      </c>
      <c r="R638" s="15">
        <v>69.25</v>
      </c>
      <c r="X638" s="73">
        <v>61.5</v>
      </c>
      <c r="Y638" s="16">
        <v>58.5</v>
      </c>
      <c r="AA638" s="15">
        <v>90</v>
      </c>
      <c r="AD638" s="15">
        <v>52.7</v>
      </c>
      <c r="AG638" s="15">
        <v>42</v>
      </c>
      <c r="BF638" s="15">
        <v>99.17</v>
      </c>
    </row>
    <row r="639" spans="1:58">
      <c r="A639" s="71">
        <v>38038</v>
      </c>
      <c r="B639" s="73"/>
      <c r="C639" s="73">
        <v>71.34</v>
      </c>
      <c r="D639" s="73">
        <v>75.09</v>
      </c>
      <c r="E639" s="73"/>
      <c r="F639" s="73">
        <v>184.88</v>
      </c>
      <c r="G639" s="15">
        <v>179.79</v>
      </c>
      <c r="H639" s="15">
        <v>102.63</v>
      </c>
      <c r="I639" s="15">
        <v>98.05</v>
      </c>
      <c r="J639" s="73">
        <v>52.25</v>
      </c>
      <c r="K639" s="15">
        <v>39.5</v>
      </c>
      <c r="L639" s="15">
        <v>46.21</v>
      </c>
      <c r="M639" s="15">
        <v>49.64</v>
      </c>
      <c r="N639" s="15">
        <v>114.1</v>
      </c>
      <c r="O639" s="73">
        <v>122.97</v>
      </c>
      <c r="P639" s="15">
        <v>11.98</v>
      </c>
      <c r="Q639" s="15">
        <v>35.92</v>
      </c>
      <c r="R639" s="15">
        <v>69.48</v>
      </c>
      <c r="X639" s="73">
        <v>61.5</v>
      </c>
      <c r="Y639" s="16">
        <v>58.63</v>
      </c>
      <c r="AA639" s="15">
        <v>90.79</v>
      </c>
      <c r="AD639" s="15">
        <v>55.68</v>
      </c>
      <c r="AG639" s="15">
        <v>41.67</v>
      </c>
      <c r="BF639" s="15">
        <v>95.4</v>
      </c>
    </row>
    <row r="640" spans="1:58">
      <c r="A640" s="71">
        <v>38045</v>
      </c>
      <c r="B640" s="73"/>
      <c r="C640" s="73">
        <v>71.569999999999993</v>
      </c>
      <c r="D640" s="73">
        <v>75.52</v>
      </c>
      <c r="E640" s="73"/>
      <c r="F640" s="73">
        <v>185.09</v>
      </c>
      <c r="G640" s="15">
        <v>185.66</v>
      </c>
      <c r="H640" s="15">
        <v>102.89</v>
      </c>
      <c r="I640" s="15">
        <v>98.6</v>
      </c>
      <c r="J640" s="73">
        <v>52.02</v>
      </c>
      <c r="K640" s="15">
        <v>38.700000000000003</v>
      </c>
      <c r="L640" s="15">
        <v>47.03</v>
      </c>
      <c r="M640" s="15">
        <v>49.57</v>
      </c>
      <c r="N640" s="15">
        <v>116.75</v>
      </c>
      <c r="O640" s="73">
        <v>122.93</v>
      </c>
      <c r="P640" s="15">
        <v>11.99</v>
      </c>
      <c r="Q640" s="15">
        <v>34.71</v>
      </c>
      <c r="R640" s="15">
        <v>68.97</v>
      </c>
      <c r="X640" s="73">
        <v>61.9</v>
      </c>
      <c r="Y640" s="16">
        <v>61.5</v>
      </c>
      <c r="AD640" s="15">
        <v>55.78</v>
      </c>
      <c r="AG640" s="15">
        <v>45.81</v>
      </c>
      <c r="BF640" s="15">
        <v>95.4</v>
      </c>
    </row>
    <row r="641" spans="1:58">
      <c r="A641" s="71">
        <v>38052</v>
      </c>
      <c r="B641" s="73"/>
      <c r="C641" s="73">
        <v>71.650000000000006</v>
      </c>
      <c r="D641" s="73">
        <v>75.92</v>
      </c>
      <c r="E641" s="73"/>
      <c r="F641" s="73">
        <v>189.7</v>
      </c>
      <c r="G641" s="15">
        <v>192.45</v>
      </c>
      <c r="H641" s="15">
        <v>104.72</v>
      </c>
      <c r="I641" s="15">
        <v>100.96</v>
      </c>
      <c r="J641" s="73">
        <v>49.33</v>
      </c>
      <c r="K641" s="15">
        <v>36.44</v>
      </c>
      <c r="L641" s="15">
        <v>40.85</v>
      </c>
      <c r="M641" s="15">
        <v>48.53</v>
      </c>
      <c r="N641" s="15">
        <v>117.81</v>
      </c>
      <c r="O641" s="73">
        <v>122.39</v>
      </c>
      <c r="P641" s="15">
        <v>11.99</v>
      </c>
      <c r="Q641" s="15">
        <v>34.049999999999997</v>
      </c>
      <c r="R641" s="15">
        <v>66.790000000000006</v>
      </c>
      <c r="X641" s="73">
        <v>62.7</v>
      </c>
      <c r="Y641" s="16">
        <v>61.4</v>
      </c>
      <c r="AA641" s="15">
        <v>91.34</v>
      </c>
      <c r="AD641" s="15">
        <v>54.72</v>
      </c>
      <c r="AG641" s="15">
        <v>46.29</v>
      </c>
      <c r="BF641" s="15">
        <v>99.17</v>
      </c>
    </row>
    <row r="642" spans="1:58">
      <c r="A642" s="71">
        <v>38059</v>
      </c>
      <c r="B642" s="73"/>
      <c r="C642" s="73">
        <v>71.84</v>
      </c>
      <c r="D642" s="73">
        <v>75.3</v>
      </c>
      <c r="E642" s="73"/>
      <c r="F642" s="73">
        <v>194.46</v>
      </c>
      <c r="G642" s="15">
        <v>204.94</v>
      </c>
      <c r="H642" s="15">
        <v>107.7</v>
      </c>
      <c r="I642" s="15">
        <v>103.56</v>
      </c>
      <c r="J642" s="73">
        <v>46.71</v>
      </c>
      <c r="K642" s="15">
        <v>34.159999999999997</v>
      </c>
      <c r="L642" s="15">
        <v>38.1</v>
      </c>
      <c r="M642" s="15">
        <v>47.74</v>
      </c>
      <c r="N642" s="15">
        <v>117.68</v>
      </c>
      <c r="O642" s="73">
        <v>122.55</v>
      </c>
      <c r="P642" s="15">
        <v>12.01</v>
      </c>
      <c r="Q642" s="15">
        <v>34.43</v>
      </c>
      <c r="R642" s="15">
        <v>64.27</v>
      </c>
      <c r="X642" s="73">
        <v>61.43</v>
      </c>
      <c r="Y642" s="16">
        <v>59</v>
      </c>
      <c r="AA642" s="15">
        <v>91</v>
      </c>
      <c r="AD642" s="15">
        <v>52.77</v>
      </c>
      <c r="AG642" s="15">
        <v>46.81</v>
      </c>
      <c r="BF642" s="15">
        <v>111.17</v>
      </c>
    </row>
    <row r="643" spans="1:58">
      <c r="A643" s="71">
        <v>38066</v>
      </c>
      <c r="B643" s="73"/>
      <c r="C643" s="73">
        <v>72.680000000000007</v>
      </c>
      <c r="D643" s="73">
        <v>76.52</v>
      </c>
      <c r="E643" s="73"/>
      <c r="F643" s="73">
        <v>200.49</v>
      </c>
      <c r="G643" s="15">
        <v>210.35</v>
      </c>
      <c r="H643" s="15">
        <v>113.78</v>
      </c>
      <c r="I643" s="15">
        <v>111.5</v>
      </c>
      <c r="J643" s="73">
        <v>44.37</v>
      </c>
      <c r="K643" s="15">
        <v>33.020000000000003</v>
      </c>
      <c r="L643" s="15">
        <v>40.71</v>
      </c>
      <c r="M643" s="15">
        <v>48.51</v>
      </c>
      <c r="N643" s="15">
        <v>111.82</v>
      </c>
      <c r="O643" s="73">
        <v>124.38</v>
      </c>
      <c r="P643" s="15">
        <v>11.94</v>
      </c>
      <c r="Q643" s="15">
        <v>35.450000000000003</v>
      </c>
      <c r="R643" s="15">
        <v>63.46</v>
      </c>
      <c r="X643" s="73">
        <v>62.5</v>
      </c>
      <c r="Y643" s="16">
        <v>60</v>
      </c>
      <c r="AA643" s="15">
        <v>92.1</v>
      </c>
      <c r="AD643" s="15">
        <v>47.54</v>
      </c>
      <c r="AG643" s="15">
        <v>47</v>
      </c>
      <c r="BF643" s="15">
        <v>121.4</v>
      </c>
    </row>
    <row r="644" spans="1:58">
      <c r="A644" s="71">
        <v>38073</v>
      </c>
      <c r="B644" s="73"/>
      <c r="C644" s="73">
        <v>72.66</v>
      </c>
      <c r="D644" s="73">
        <v>76.77</v>
      </c>
      <c r="E644" s="73"/>
      <c r="F644" s="73">
        <v>210.49</v>
      </c>
      <c r="G644" s="15">
        <v>220.66</v>
      </c>
      <c r="H644" s="15">
        <v>117.64</v>
      </c>
      <c r="I644" s="15">
        <v>115.26</v>
      </c>
      <c r="J644" s="73">
        <v>41.91</v>
      </c>
      <c r="K644" s="15">
        <v>32.020000000000003</v>
      </c>
      <c r="L644" s="15">
        <v>40.03</v>
      </c>
      <c r="M644" s="15">
        <v>47.71</v>
      </c>
      <c r="N644" s="15">
        <v>110.14</v>
      </c>
      <c r="O644" s="73">
        <v>126.01</v>
      </c>
      <c r="P644" s="15">
        <v>11.91</v>
      </c>
      <c r="Q644" s="15">
        <v>31.38</v>
      </c>
      <c r="R644" s="15">
        <v>59.19</v>
      </c>
      <c r="X644" s="73">
        <v>61</v>
      </c>
      <c r="Y644" s="16">
        <v>59</v>
      </c>
      <c r="AA644" s="15">
        <v>91</v>
      </c>
      <c r="AD644" s="15">
        <v>38.79</v>
      </c>
      <c r="AG644" s="15">
        <v>46.05</v>
      </c>
      <c r="BF644" s="15">
        <v>121.4</v>
      </c>
    </row>
    <row r="645" spans="1:58">
      <c r="A645" s="71">
        <v>38080</v>
      </c>
      <c r="B645" s="73"/>
      <c r="C645" s="73">
        <v>73.150000000000006</v>
      </c>
      <c r="D645" s="73">
        <v>76.959999999999994</v>
      </c>
      <c r="E645" s="73"/>
      <c r="F645" s="73">
        <v>216.19</v>
      </c>
      <c r="G645" s="15">
        <v>219.64</v>
      </c>
      <c r="H645" s="15">
        <v>119.34</v>
      </c>
      <c r="I645" s="15">
        <v>116.59</v>
      </c>
      <c r="J645" s="73">
        <v>41.61</v>
      </c>
      <c r="K645" s="15">
        <v>32.909999999999997</v>
      </c>
      <c r="L645" s="15">
        <v>38.869999999999997</v>
      </c>
      <c r="M645" s="15">
        <v>47.95</v>
      </c>
      <c r="N645" s="15">
        <v>107.69</v>
      </c>
      <c r="O645" s="73">
        <v>123.93</v>
      </c>
      <c r="P645" s="15">
        <v>12.09</v>
      </c>
      <c r="Q645" s="15">
        <v>31.41</v>
      </c>
      <c r="R645" s="15">
        <v>58.58</v>
      </c>
      <c r="X645" s="73">
        <v>63.6</v>
      </c>
      <c r="Y645" s="16">
        <v>61.17</v>
      </c>
      <c r="AA645" s="15">
        <v>93.12</v>
      </c>
      <c r="AD645" s="15">
        <v>34.65</v>
      </c>
      <c r="AG645" s="15">
        <v>46.6</v>
      </c>
      <c r="BF645" s="15">
        <v>114.64</v>
      </c>
    </row>
    <row r="646" spans="1:58">
      <c r="A646" s="71">
        <v>38087</v>
      </c>
      <c r="B646" s="73"/>
      <c r="C646" s="73">
        <v>73.319999999999993</v>
      </c>
      <c r="D646" s="73">
        <v>76</v>
      </c>
      <c r="E646" s="73"/>
      <c r="F646" s="73">
        <v>215.83</v>
      </c>
      <c r="G646" s="15">
        <v>219.85</v>
      </c>
      <c r="H646" s="15">
        <v>120.44</v>
      </c>
      <c r="I646" s="15">
        <v>113.84</v>
      </c>
      <c r="J646" s="73">
        <v>42.21</v>
      </c>
      <c r="K646" s="15">
        <v>33.36</v>
      </c>
      <c r="L646" s="15">
        <v>39.340000000000003</v>
      </c>
      <c r="M646" s="15">
        <v>47.89</v>
      </c>
      <c r="N646" s="15">
        <v>107.48</v>
      </c>
      <c r="O646" s="73">
        <v>124.79</v>
      </c>
      <c r="P646" s="15">
        <v>12.07</v>
      </c>
      <c r="Q646" s="15">
        <v>30.39</v>
      </c>
      <c r="R646" s="15">
        <v>58.78</v>
      </c>
      <c r="X646" s="73">
        <v>64</v>
      </c>
      <c r="Y646" s="16">
        <v>64</v>
      </c>
      <c r="AD646" s="15">
        <v>31.19</v>
      </c>
      <c r="AG646" s="15">
        <v>47</v>
      </c>
      <c r="BF646" s="15">
        <v>94.41</v>
      </c>
    </row>
    <row r="647" spans="1:58">
      <c r="A647" s="71">
        <v>38094</v>
      </c>
      <c r="B647" s="73"/>
      <c r="C647" s="73">
        <v>73.489999999999995</v>
      </c>
      <c r="D647" s="73">
        <v>76.53</v>
      </c>
      <c r="E647" s="73"/>
      <c r="F647" s="73">
        <v>216.9</v>
      </c>
      <c r="G647" s="15">
        <v>211.19</v>
      </c>
      <c r="H647" s="15">
        <v>120.05</v>
      </c>
      <c r="I647" s="15">
        <v>115.46</v>
      </c>
      <c r="J647" s="73">
        <v>42.08</v>
      </c>
      <c r="K647" s="15">
        <v>33.22</v>
      </c>
      <c r="L647" s="15">
        <v>39.57</v>
      </c>
      <c r="M647" s="15">
        <v>47.17</v>
      </c>
      <c r="N647" s="15">
        <v>106.72</v>
      </c>
      <c r="O647" s="73">
        <v>124.13</v>
      </c>
      <c r="P647" s="15">
        <v>11.95</v>
      </c>
      <c r="Q647" s="15">
        <v>31.68</v>
      </c>
      <c r="R647" s="15">
        <v>59.61</v>
      </c>
      <c r="X647" s="73">
        <v>64</v>
      </c>
      <c r="Y647" s="16">
        <v>62</v>
      </c>
      <c r="AA647" s="15">
        <v>94.14</v>
      </c>
      <c r="AD647" s="15">
        <v>30.19</v>
      </c>
      <c r="AG647" s="15">
        <v>45.84</v>
      </c>
      <c r="BF647" s="15">
        <v>84.18</v>
      </c>
    </row>
    <row r="648" spans="1:58">
      <c r="A648" s="71">
        <v>38101</v>
      </c>
      <c r="B648" s="73"/>
      <c r="C648" s="73">
        <v>73.75</v>
      </c>
      <c r="D648" s="73">
        <v>76.05</v>
      </c>
      <c r="E648" s="73"/>
      <c r="F648" s="73">
        <v>216.69</v>
      </c>
      <c r="G648" s="15">
        <v>224.72</v>
      </c>
      <c r="H648" s="15">
        <v>120.63</v>
      </c>
      <c r="I648" s="15">
        <v>116</v>
      </c>
      <c r="J648" s="73">
        <v>42.54</v>
      </c>
      <c r="K648" s="15">
        <v>33.08</v>
      </c>
      <c r="L648" s="15">
        <v>38.659999999999997</v>
      </c>
      <c r="M648" s="15">
        <v>47.84</v>
      </c>
      <c r="N648" s="15">
        <v>108.74</v>
      </c>
      <c r="O648" s="73">
        <v>125.3</v>
      </c>
      <c r="P648" s="15">
        <v>11.95</v>
      </c>
      <c r="Q648" s="15">
        <v>28.77</v>
      </c>
      <c r="R648" s="15">
        <v>59.35</v>
      </c>
      <c r="X648" s="73">
        <v>64.599999999999994</v>
      </c>
      <c r="Y648" s="16">
        <v>64.900000000000006</v>
      </c>
      <c r="AA648" s="15">
        <v>93</v>
      </c>
      <c r="AD648" s="15">
        <v>30.97</v>
      </c>
      <c r="AG648" s="15">
        <v>46.17</v>
      </c>
      <c r="BF648" s="15">
        <v>76.180000000000007</v>
      </c>
    </row>
    <row r="649" spans="1:58">
      <c r="A649" s="71">
        <v>38108</v>
      </c>
      <c r="B649" s="73"/>
      <c r="C649" s="73">
        <v>74.45</v>
      </c>
      <c r="D649" s="73">
        <v>77.83</v>
      </c>
      <c r="E649" s="73"/>
      <c r="F649" s="73">
        <v>217.28</v>
      </c>
      <c r="G649" s="15">
        <v>224.09</v>
      </c>
      <c r="H649" s="15">
        <v>122.62</v>
      </c>
      <c r="I649" s="15">
        <v>119.63</v>
      </c>
      <c r="J649" s="73">
        <v>43.4</v>
      </c>
      <c r="K649" s="15">
        <v>33.24</v>
      </c>
      <c r="L649" s="15">
        <v>40.86</v>
      </c>
      <c r="M649" s="15">
        <v>47.93</v>
      </c>
      <c r="N649" s="15">
        <v>105.19</v>
      </c>
      <c r="O649" s="73">
        <v>124.16</v>
      </c>
      <c r="P649" s="15">
        <v>11.98</v>
      </c>
      <c r="Q649" s="15">
        <v>30.2</v>
      </c>
      <c r="R649" s="15">
        <v>59.45</v>
      </c>
      <c r="X649" s="73">
        <v>65.2</v>
      </c>
      <c r="Y649" s="16">
        <v>66.5</v>
      </c>
      <c r="AA649" s="15">
        <v>93</v>
      </c>
      <c r="AD649" s="15">
        <v>32.44</v>
      </c>
      <c r="AG649" s="15">
        <v>46.6</v>
      </c>
      <c r="BF649" s="15">
        <v>76.180000000000007</v>
      </c>
    </row>
    <row r="650" spans="1:58">
      <c r="A650" s="71">
        <v>38115</v>
      </c>
      <c r="B650" s="73"/>
      <c r="C650" s="73">
        <v>75.12</v>
      </c>
      <c r="D650" s="73">
        <v>78.12</v>
      </c>
      <c r="E650" s="73"/>
      <c r="F650" s="73">
        <v>221.62</v>
      </c>
      <c r="G650" s="15">
        <v>228.04</v>
      </c>
      <c r="H650" s="15">
        <v>127.12</v>
      </c>
      <c r="I650" s="15">
        <v>125.35</v>
      </c>
      <c r="J650" s="73">
        <v>45.51</v>
      </c>
      <c r="K650" s="15">
        <v>34.58</v>
      </c>
      <c r="L650" s="15">
        <v>42</v>
      </c>
      <c r="M650" s="15">
        <v>47.67</v>
      </c>
      <c r="N650" s="15">
        <v>111.52</v>
      </c>
      <c r="O650" s="73">
        <v>120.37</v>
      </c>
      <c r="P650" s="15">
        <v>11.97</v>
      </c>
      <c r="Q650" s="15">
        <v>30.3</v>
      </c>
      <c r="R650" s="15">
        <v>58.87</v>
      </c>
      <c r="X650" s="73">
        <v>66.14</v>
      </c>
      <c r="Y650" s="16">
        <v>67.069999999999993</v>
      </c>
      <c r="AA650" s="15">
        <v>94.4</v>
      </c>
      <c r="AD650" s="15">
        <v>34.770000000000003</v>
      </c>
      <c r="AG650" s="15">
        <v>46.53</v>
      </c>
      <c r="BF650" s="15">
        <v>71.180000000000007</v>
      </c>
    </row>
    <row r="651" spans="1:58">
      <c r="A651" s="71">
        <v>38122</v>
      </c>
      <c r="B651" s="73"/>
      <c r="C651" s="73">
        <v>76.11</v>
      </c>
      <c r="D651" s="73">
        <v>80.5</v>
      </c>
      <c r="E651" s="73"/>
      <c r="F651" s="73">
        <v>231.59</v>
      </c>
      <c r="G651" s="15">
        <v>228.82</v>
      </c>
      <c r="H651" s="15">
        <v>130.88</v>
      </c>
      <c r="I651" s="15">
        <v>127.32</v>
      </c>
      <c r="J651" s="73">
        <v>47.58</v>
      </c>
      <c r="K651" s="15">
        <v>36.25</v>
      </c>
      <c r="L651" s="15">
        <v>44.08</v>
      </c>
      <c r="M651" s="15">
        <v>50.18</v>
      </c>
      <c r="N651" s="15">
        <v>112.66</v>
      </c>
      <c r="O651" s="73">
        <v>110.32</v>
      </c>
      <c r="P651" s="15">
        <v>11.95</v>
      </c>
      <c r="Q651" s="15">
        <v>31.42</v>
      </c>
      <c r="R651" s="15">
        <v>59.06</v>
      </c>
      <c r="X651" s="73">
        <v>66.2</v>
      </c>
      <c r="Y651" s="16">
        <v>67.099999999999994</v>
      </c>
      <c r="AA651" s="15">
        <v>94</v>
      </c>
      <c r="AD651" s="15">
        <v>34.549999999999997</v>
      </c>
      <c r="AG651" s="15">
        <v>44.77</v>
      </c>
      <c r="BF651" s="15">
        <v>62.18</v>
      </c>
    </row>
    <row r="652" spans="1:58">
      <c r="A652" s="71">
        <v>38129</v>
      </c>
      <c r="B652" s="73"/>
      <c r="C652" s="73">
        <v>77.040000000000006</v>
      </c>
      <c r="D652" s="73">
        <v>81.77</v>
      </c>
      <c r="E652" s="73"/>
      <c r="F652" s="73">
        <v>237.46</v>
      </c>
      <c r="G652" s="15">
        <v>224.6</v>
      </c>
      <c r="H652" s="15">
        <v>133.27000000000001</v>
      </c>
      <c r="I652" s="15">
        <v>130.55000000000001</v>
      </c>
      <c r="J652" s="73">
        <v>48.65</v>
      </c>
      <c r="K652" s="15">
        <v>38.83</v>
      </c>
      <c r="L652" s="15">
        <v>46.59</v>
      </c>
      <c r="M652" s="15">
        <v>49.98</v>
      </c>
      <c r="N652" s="15">
        <v>116.66</v>
      </c>
      <c r="O652" s="73">
        <v>108.02</v>
      </c>
      <c r="P652" s="15">
        <v>12.02</v>
      </c>
      <c r="Q652" s="15">
        <v>29.89</v>
      </c>
      <c r="R652" s="15">
        <v>59.16</v>
      </c>
      <c r="X652" s="73">
        <v>67</v>
      </c>
      <c r="Y652" s="16">
        <v>67.38</v>
      </c>
      <c r="AA652" s="15">
        <v>93</v>
      </c>
      <c r="AD652" s="15">
        <v>34.14</v>
      </c>
      <c r="AG652" s="15">
        <v>43.73</v>
      </c>
      <c r="BF652" s="15">
        <v>62.18</v>
      </c>
    </row>
    <row r="653" spans="1:58">
      <c r="A653" s="71">
        <v>38136</v>
      </c>
      <c r="B653" s="73"/>
      <c r="C653" s="73">
        <v>77.930000000000007</v>
      </c>
      <c r="D653" s="73">
        <v>81.84</v>
      </c>
      <c r="E653" s="73"/>
      <c r="F653" s="73">
        <v>241.96</v>
      </c>
      <c r="G653" s="15">
        <v>217.14</v>
      </c>
      <c r="H653" s="15">
        <v>137.30000000000001</v>
      </c>
      <c r="I653" s="15">
        <v>134.25</v>
      </c>
      <c r="J653" s="73">
        <v>51.18</v>
      </c>
      <c r="K653" s="15">
        <v>39.72</v>
      </c>
      <c r="L653" s="15">
        <v>48.14</v>
      </c>
      <c r="M653" s="15">
        <v>51.49</v>
      </c>
      <c r="N653" s="15">
        <v>118.07</v>
      </c>
      <c r="O653" s="73">
        <v>105.81</v>
      </c>
      <c r="P653" s="15">
        <v>11.99</v>
      </c>
      <c r="Q653" s="15">
        <v>28.44</v>
      </c>
      <c r="R653" s="15">
        <v>58.26</v>
      </c>
      <c r="X653" s="73">
        <v>67.5</v>
      </c>
      <c r="Y653" s="16">
        <v>67.5</v>
      </c>
      <c r="AD653" s="15">
        <v>34.31</v>
      </c>
      <c r="AG653" s="15">
        <v>45.09</v>
      </c>
      <c r="BF653" s="15">
        <v>66.06</v>
      </c>
    </row>
    <row r="654" spans="1:58">
      <c r="A654" s="71">
        <v>38143</v>
      </c>
      <c r="B654" s="73"/>
      <c r="C654" s="73">
        <v>78.37</v>
      </c>
      <c r="D654" s="73">
        <v>82.12</v>
      </c>
      <c r="E654" s="73"/>
      <c r="F654" s="73">
        <v>249.87</v>
      </c>
      <c r="G654" s="15">
        <v>221.86</v>
      </c>
      <c r="H654" s="15">
        <v>138.38</v>
      </c>
      <c r="I654" s="15">
        <v>134.96</v>
      </c>
      <c r="J654" s="73">
        <v>54.2</v>
      </c>
      <c r="K654" s="15">
        <v>40.57</v>
      </c>
      <c r="L654" s="15">
        <v>47.65</v>
      </c>
      <c r="M654" s="15">
        <v>54.55</v>
      </c>
      <c r="N654" s="15">
        <v>117.14</v>
      </c>
      <c r="O654" s="73">
        <v>106.02</v>
      </c>
      <c r="P654" s="15">
        <v>11.86</v>
      </c>
      <c r="Q654" s="15">
        <v>31.32</v>
      </c>
      <c r="R654" s="15">
        <v>58.9</v>
      </c>
      <c r="X654" s="73">
        <v>66.5</v>
      </c>
      <c r="Y654" s="16">
        <v>67</v>
      </c>
      <c r="AA654" s="15">
        <v>92.71</v>
      </c>
      <c r="AD654" s="15">
        <v>33.380000000000003</v>
      </c>
      <c r="AG654" s="15">
        <v>37.97</v>
      </c>
      <c r="BF654" s="15">
        <v>68.760000000000005</v>
      </c>
    </row>
    <row r="655" spans="1:58">
      <c r="A655" s="71">
        <v>38150</v>
      </c>
      <c r="B655" s="73"/>
      <c r="C655" s="73">
        <v>78.66</v>
      </c>
      <c r="D655" s="73">
        <v>81.52</v>
      </c>
      <c r="E655" s="73"/>
      <c r="F655" s="73">
        <v>251.8</v>
      </c>
      <c r="G655" s="15">
        <v>220.07</v>
      </c>
      <c r="H655" s="15">
        <v>140.28</v>
      </c>
      <c r="I655" s="15">
        <v>135.75</v>
      </c>
      <c r="J655" s="73">
        <v>52.57</v>
      </c>
      <c r="K655" s="15">
        <v>39.65</v>
      </c>
      <c r="L655" s="15">
        <v>49.13</v>
      </c>
      <c r="M655" s="15">
        <v>54.86</v>
      </c>
      <c r="N655" s="15">
        <v>115.87</v>
      </c>
      <c r="O655" s="73">
        <v>106.49</v>
      </c>
      <c r="P655" s="15">
        <v>11.98</v>
      </c>
      <c r="Q655" s="15">
        <v>29.7</v>
      </c>
      <c r="R655" s="15">
        <v>59.1</v>
      </c>
      <c r="X655" s="73">
        <v>68.5</v>
      </c>
      <c r="Y655" s="16">
        <v>68.63</v>
      </c>
      <c r="AD655" s="15">
        <v>33.36</v>
      </c>
      <c r="AG655" s="15">
        <v>36.53</v>
      </c>
      <c r="BF655" s="15">
        <v>68.760000000000005</v>
      </c>
    </row>
    <row r="656" spans="1:58">
      <c r="A656" s="71">
        <v>38157</v>
      </c>
      <c r="B656" s="73"/>
      <c r="C656" s="73">
        <v>78.83</v>
      </c>
      <c r="D656" s="73">
        <v>82.4</v>
      </c>
      <c r="E656" s="73"/>
      <c r="F656" s="73">
        <v>252.79</v>
      </c>
      <c r="G656" s="15">
        <v>219.89</v>
      </c>
      <c r="H656" s="15">
        <v>141.37</v>
      </c>
      <c r="I656" s="15">
        <v>136.69</v>
      </c>
      <c r="J656" s="73">
        <v>49.29</v>
      </c>
      <c r="K656" s="15">
        <v>36.57</v>
      </c>
      <c r="L656" s="15">
        <v>48.14</v>
      </c>
      <c r="M656" s="15">
        <v>52.75</v>
      </c>
      <c r="N656" s="15">
        <v>117.59</v>
      </c>
      <c r="O656" s="73">
        <v>106.75</v>
      </c>
      <c r="P656" s="15">
        <v>11.99</v>
      </c>
      <c r="Q656" s="15">
        <v>29.94</v>
      </c>
      <c r="R656" s="15">
        <v>59.06</v>
      </c>
      <c r="X656" s="73">
        <v>68.900000000000006</v>
      </c>
      <c r="Y656" s="16">
        <v>69.099999999999994</v>
      </c>
      <c r="AA656" s="15">
        <v>95.57</v>
      </c>
      <c r="AD656" s="15">
        <v>33.25</v>
      </c>
      <c r="AG656" s="15">
        <v>35.25</v>
      </c>
      <c r="BF656" s="15">
        <v>68.760000000000005</v>
      </c>
    </row>
    <row r="657" spans="1:58">
      <c r="A657" s="71">
        <v>38164</v>
      </c>
      <c r="B657" s="73"/>
      <c r="C657" s="73">
        <v>79.150000000000006</v>
      </c>
      <c r="D657" s="73">
        <v>82.26</v>
      </c>
      <c r="E657" s="73"/>
      <c r="F657" s="73">
        <v>251.31</v>
      </c>
      <c r="G657" s="15">
        <v>220.86</v>
      </c>
      <c r="H657" s="15">
        <v>141.94</v>
      </c>
      <c r="I657" s="15">
        <v>137.11000000000001</v>
      </c>
      <c r="J657" s="73">
        <v>48.35</v>
      </c>
      <c r="K657" s="15">
        <v>34.75</v>
      </c>
      <c r="L657" s="15">
        <v>47.65</v>
      </c>
      <c r="M657" s="15">
        <v>48.2</v>
      </c>
      <c r="N657" s="15">
        <v>113.02</v>
      </c>
      <c r="O657" s="73">
        <v>106.46</v>
      </c>
      <c r="P657" s="15">
        <v>11.91</v>
      </c>
      <c r="Q657" s="15">
        <v>31.86</v>
      </c>
      <c r="R657" s="15">
        <v>58.47</v>
      </c>
      <c r="X657" s="73">
        <v>69.83</v>
      </c>
      <c r="Y657" s="16">
        <v>69.599999999999994</v>
      </c>
      <c r="AA657" s="15">
        <v>92.5</v>
      </c>
      <c r="AD657" s="15">
        <v>33.18</v>
      </c>
      <c r="AG657" s="15">
        <v>35.14</v>
      </c>
      <c r="BF657" s="15">
        <v>68.760000000000005</v>
      </c>
    </row>
    <row r="658" spans="1:58">
      <c r="A658" s="71">
        <v>38171</v>
      </c>
      <c r="B658" s="73"/>
      <c r="C658" s="73">
        <v>79.900000000000006</v>
      </c>
      <c r="D658" s="73">
        <v>83.44</v>
      </c>
      <c r="E658" s="73"/>
      <c r="F658" s="73">
        <v>251.13</v>
      </c>
      <c r="G658" s="15">
        <v>222.87</v>
      </c>
      <c r="H658" s="15">
        <v>140.26</v>
      </c>
      <c r="I658" s="15">
        <v>136.72999999999999</v>
      </c>
      <c r="J658" s="73">
        <v>47.28</v>
      </c>
      <c r="K658" s="15">
        <v>34.880000000000003</v>
      </c>
      <c r="L658" s="15">
        <v>47.92</v>
      </c>
      <c r="M658" s="15">
        <v>47.57</v>
      </c>
      <c r="N658" s="15">
        <v>104.09</v>
      </c>
      <c r="O658" s="73">
        <v>106.7</v>
      </c>
      <c r="P658" s="15">
        <v>12.04</v>
      </c>
      <c r="Q658" s="15">
        <v>29.51</v>
      </c>
      <c r="R658" s="15">
        <v>57.4</v>
      </c>
      <c r="X658" s="73">
        <v>70</v>
      </c>
      <c r="Y658" s="16">
        <v>70</v>
      </c>
      <c r="AD658" s="15">
        <v>32.119999999999997</v>
      </c>
      <c r="AG658" s="15">
        <v>34.619999999999997</v>
      </c>
      <c r="BF658" s="15">
        <v>68.760000000000005</v>
      </c>
    </row>
    <row r="659" spans="1:58">
      <c r="A659" s="71">
        <v>38178</v>
      </c>
      <c r="B659" s="73"/>
      <c r="C659" s="73">
        <v>80.19</v>
      </c>
      <c r="D659" s="73">
        <v>83.79</v>
      </c>
      <c r="E659" s="73"/>
      <c r="F659" s="73">
        <v>248.5</v>
      </c>
      <c r="G659" s="15">
        <v>223.34</v>
      </c>
      <c r="H659" s="15">
        <v>139.88999999999999</v>
      </c>
      <c r="I659" s="15">
        <v>134.69999999999999</v>
      </c>
      <c r="J659" s="73">
        <v>48.26</v>
      </c>
      <c r="K659" s="15">
        <v>34.619999999999997</v>
      </c>
      <c r="L659" s="15">
        <v>47.99</v>
      </c>
      <c r="M659" s="15">
        <v>44.93</v>
      </c>
      <c r="N659" s="15">
        <v>101.07</v>
      </c>
      <c r="O659" s="73">
        <v>105.54</v>
      </c>
      <c r="P659" s="15">
        <v>11.85</v>
      </c>
      <c r="Q659" s="15">
        <v>31.15</v>
      </c>
      <c r="R659" s="15">
        <v>57.25</v>
      </c>
      <c r="X659" s="73">
        <v>70.5</v>
      </c>
      <c r="Y659" s="16">
        <v>70.5</v>
      </c>
      <c r="AD659" s="15">
        <v>32.17</v>
      </c>
      <c r="AG659" s="15">
        <v>33.97</v>
      </c>
      <c r="BF659" s="15">
        <v>61.99</v>
      </c>
    </row>
    <row r="660" spans="1:58">
      <c r="A660" s="71">
        <v>38185</v>
      </c>
      <c r="B660" s="73"/>
      <c r="C660" s="73">
        <v>79.91</v>
      </c>
      <c r="D660" s="73">
        <v>80.16</v>
      </c>
      <c r="E660" s="73"/>
      <c r="F660" s="73">
        <v>231.88</v>
      </c>
      <c r="G660" s="15">
        <v>221.4</v>
      </c>
      <c r="H660" s="15">
        <v>136.74</v>
      </c>
      <c r="I660" s="15">
        <v>129.94999999999999</v>
      </c>
      <c r="J660" s="73">
        <v>46.55</v>
      </c>
      <c r="K660" s="15">
        <v>34.64</v>
      </c>
      <c r="L660" s="15">
        <v>48.6</v>
      </c>
      <c r="M660" s="15">
        <v>47.39</v>
      </c>
      <c r="N660" s="15">
        <v>98.2</v>
      </c>
      <c r="O660" s="73">
        <v>107.84</v>
      </c>
      <c r="P660" s="15">
        <v>11.96</v>
      </c>
      <c r="Q660" s="15">
        <v>28.6</v>
      </c>
      <c r="R660" s="15">
        <v>58.48</v>
      </c>
      <c r="X660" s="73">
        <v>70.900000000000006</v>
      </c>
      <c r="Y660" s="16">
        <v>70.5</v>
      </c>
      <c r="AA660" s="15">
        <v>96</v>
      </c>
      <c r="AD660" s="15">
        <v>32.799999999999997</v>
      </c>
      <c r="AG660" s="15">
        <v>33.75</v>
      </c>
      <c r="BF660" s="15">
        <v>57.99</v>
      </c>
    </row>
    <row r="661" spans="1:58">
      <c r="A661" s="71">
        <v>38192</v>
      </c>
      <c r="B661" s="73"/>
      <c r="C661" s="73">
        <v>79.69</v>
      </c>
      <c r="D661" s="73">
        <v>78.84</v>
      </c>
      <c r="E661" s="73"/>
      <c r="F661" s="73">
        <v>208.23</v>
      </c>
      <c r="G661" s="15">
        <v>221.55</v>
      </c>
      <c r="H661" s="15">
        <v>130.86000000000001</v>
      </c>
      <c r="I661" s="15">
        <v>124.01</v>
      </c>
      <c r="J661" s="73">
        <v>46.13</v>
      </c>
      <c r="K661" s="15">
        <v>34.67</v>
      </c>
      <c r="L661" s="15">
        <v>47.16</v>
      </c>
      <c r="M661" s="15">
        <v>45.4</v>
      </c>
      <c r="N661" s="15">
        <v>94.58</v>
      </c>
      <c r="O661" s="73">
        <v>107.06</v>
      </c>
      <c r="P661" s="15">
        <v>11.97</v>
      </c>
      <c r="Q661" s="15">
        <v>26.44</v>
      </c>
      <c r="R661" s="15">
        <v>57.62</v>
      </c>
      <c r="X661" s="73">
        <v>71.5</v>
      </c>
      <c r="Y661" s="16">
        <v>70.5</v>
      </c>
      <c r="AD661" s="15">
        <v>32.67</v>
      </c>
      <c r="AG661" s="15">
        <v>35</v>
      </c>
      <c r="BF661" s="15">
        <v>57.99</v>
      </c>
    </row>
    <row r="662" spans="1:58">
      <c r="A662" s="71">
        <v>38199</v>
      </c>
      <c r="B662" s="73"/>
      <c r="C662" s="73">
        <v>79.56</v>
      </c>
      <c r="D662" s="73">
        <v>78.08</v>
      </c>
      <c r="E662" s="73"/>
      <c r="F662" s="73">
        <v>194.92</v>
      </c>
      <c r="G662" s="15">
        <v>209.63</v>
      </c>
      <c r="H662" s="15">
        <v>120.22</v>
      </c>
      <c r="I662" s="15">
        <v>114.68</v>
      </c>
      <c r="J662" s="73">
        <v>45.21</v>
      </c>
      <c r="K662" s="15">
        <v>34.67</v>
      </c>
      <c r="L662" s="15">
        <v>44.8</v>
      </c>
      <c r="M662" s="15">
        <v>44.38</v>
      </c>
      <c r="N662" s="15">
        <v>94.04</v>
      </c>
      <c r="O662" s="73">
        <v>107.19</v>
      </c>
      <c r="P662" s="15">
        <v>12.03</v>
      </c>
      <c r="Q662" s="15">
        <v>26.35</v>
      </c>
      <c r="R662" s="15">
        <v>58.55</v>
      </c>
      <c r="X662" s="73">
        <v>72.2</v>
      </c>
      <c r="Y662" s="16">
        <v>71.2</v>
      </c>
      <c r="AD662" s="15">
        <v>32.049999999999997</v>
      </c>
      <c r="AG662" s="15">
        <v>35</v>
      </c>
      <c r="BF662" s="15">
        <v>66.27</v>
      </c>
    </row>
    <row r="663" spans="1:58">
      <c r="A663" s="71">
        <v>38206</v>
      </c>
      <c r="B663" s="73"/>
      <c r="C663" s="73">
        <v>79.05</v>
      </c>
      <c r="D663" s="73">
        <v>75.97</v>
      </c>
      <c r="E663" s="73"/>
      <c r="F663" s="73">
        <v>192.84</v>
      </c>
      <c r="G663" s="15">
        <v>203.14</v>
      </c>
      <c r="H663" s="15">
        <v>118.57</v>
      </c>
      <c r="I663" s="15">
        <v>111.18</v>
      </c>
      <c r="J663" s="73">
        <v>44.66</v>
      </c>
      <c r="K663" s="15">
        <v>33.86</v>
      </c>
      <c r="L663" s="15">
        <v>40.51</v>
      </c>
      <c r="M663" s="15">
        <v>45.58</v>
      </c>
      <c r="N663" s="15">
        <v>88.21</v>
      </c>
      <c r="O663" s="73">
        <v>104.14</v>
      </c>
      <c r="P663" s="15">
        <v>11.82</v>
      </c>
      <c r="Q663" s="15">
        <v>25.14</v>
      </c>
      <c r="R663" s="15">
        <v>59.31</v>
      </c>
      <c r="X663" s="73">
        <v>72.41</v>
      </c>
      <c r="Y663" s="16">
        <v>72</v>
      </c>
      <c r="AD663" s="15">
        <v>31.87</v>
      </c>
      <c r="AG663" s="15">
        <v>34.700000000000003</v>
      </c>
      <c r="BF663" s="15">
        <v>69.63</v>
      </c>
    </row>
    <row r="664" spans="1:58">
      <c r="A664" s="71">
        <v>38213</v>
      </c>
      <c r="B664" s="73"/>
      <c r="C664" s="73">
        <v>78.52</v>
      </c>
      <c r="D664" s="73">
        <v>75.56</v>
      </c>
      <c r="E664" s="73"/>
      <c r="F664" s="73">
        <v>186.63</v>
      </c>
      <c r="G664" s="15">
        <v>206.08</v>
      </c>
      <c r="H664" s="15">
        <v>118.82</v>
      </c>
      <c r="I664" s="15">
        <v>113.84</v>
      </c>
      <c r="J664" s="73">
        <v>44.1</v>
      </c>
      <c r="K664" s="15">
        <v>33.15</v>
      </c>
      <c r="L664" s="15">
        <v>42.31</v>
      </c>
      <c r="M664" s="15">
        <v>44.91</v>
      </c>
      <c r="N664" s="15">
        <v>88.33</v>
      </c>
      <c r="O664" s="73">
        <v>109.6</v>
      </c>
      <c r="P664" s="15">
        <v>11.9</v>
      </c>
      <c r="Q664" s="15">
        <v>25.78</v>
      </c>
      <c r="R664" s="15">
        <v>59.44</v>
      </c>
      <c r="X664" s="73">
        <v>73</v>
      </c>
      <c r="Y664" s="16">
        <v>72.3</v>
      </c>
      <c r="AA664" s="15">
        <v>95.6</v>
      </c>
      <c r="AD664" s="15">
        <v>28.98</v>
      </c>
      <c r="AG664" s="15">
        <v>34.58</v>
      </c>
      <c r="BF664" s="15">
        <v>62.99</v>
      </c>
    </row>
    <row r="665" spans="1:58">
      <c r="A665" s="71">
        <v>38220</v>
      </c>
      <c r="B665" s="73"/>
      <c r="C665" s="73">
        <v>78.09</v>
      </c>
      <c r="D665" s="73">
        <v>74.34</v>
      </c>
      <c r="E665" s="73"/>
      <c r="F665" s="73">
        <v>176.01</v>
      </c>
      <c r="G665" s="15">
        <v>199.92</v>
      </c>
      <c r="H665" s="15">
        <v>117.39</v>
      </c>
      <c r="I665" s="15">
        <v>110.71</v>
      </c>
      <c r="J665" s="73">
        <v>40.19</v>
      </c>
      <c r="K665" s="15">
        <v>33.36</v>
      </c>
      <c r="L665" s="15">
        <v>39.26</v>
      </c>
      <c r="M665" s="15">
        <v>40.270000000000003</v>
      </c>
      <c r="N665" s="15">
        <v>78.53</v>
      </c>
      <c r="O665" s="73">
        <v>104.6</v>
      </c>
      <c r="P665" s="15">
        <v>11.88</v>
      </c>
      <c r="Q665" s="15">
        <v>26.34</v>
      </c>
      <c r="R665" s="15">
        <v>59.44</v>
      </c>
      <c r="X665" s="73">
        <v>73.400000000000006</v>
      </c>
      <c r="Y665" s="16">
        <v>72.8</v>
      </c>
      <c r="AA665" s="15">
        <v>95.5</v>
      </c>
      <c r="AD665" s="15">
        <v>27.47</v>
      </c>
      <c r="AG665" s="15">
        <v>34.89</v>
      </c>
      <c r="BF665" s="15">
        <v>51.93</v>
      </c>
    </row>
    <row r="666" spans="1:58">
      <c r="A666" s="71">
        <v>38227</v>
      </c>
      <c r="B666" s="73"/>
      <c r="C666" s="73">
        <v>77.91</v>
      </c>
      <c r="D666" s="73">
        <v>72.37</v>
      </c>
      <c r="E666" s="73"/>
      <c r="F666" s="73">
        <v>171.74</v>
      </c>
      <c r="G666" s="15">
        <v>189.71</v>
      </c>
      <c r="H666" s="15">
        <v>106.86</v>
      </c>
      <c r="I666" s="15">
        <v>101.1</v>
      </c>
      <c r="J666" s="73">
        <v>39.9</v>
      </c>
      <c r="K666" s="15">
        <v>32.42</v>
      </c>
      <c r="L666" s="15">
        <v>37.619999999999997</v>
      </c>
      <c r="M666" s="15">
        <v>37.25</v>
      </c>
      <c r="N666" s="15">
        <v>77.22</v>
      </c>
      <c r="O666" s="73">
        <v>106.79</v>
      </c>
      <c r="P666" s="15">
        <v>11.93</v>
      </c>
      <c r="Q666" s="15">
        <v>25.45</v>
      </c>
      <c r="R666" s="15">
        <v>58.7</v>
      </c>
      <c r="X666" s="73">
        <v>74.5</v>
      </c>
      <c r="Y666" s="16">
        <v>74</v>
      </c>
      <c r="AA666" s="15">
        <v>95.5</v>
      </c>
      <c r="AD666" s="15">
        <v>30.8</v>
      </c>
      <c r="AG666" s="15">
        <v>35.07</v>
      </c>
      <c r="BF666" s="15">
        <v>48.92</v>
      </c>
    </row>
    <row r="667" spans="1:58">
      <c r="A667" s="71">
        <v>38234</v>
      </c>
      <c r="B667" s="73"/>
      <c r="C667" s="73">
        <v>77.17</v>
      </c>
      <c r="D667" s="73">
        <v>70.14</v>
      </c>
      <c r="E667" s="73"/>
      <c r="F667" s="73">
        <v>165.62</v>
      </c>
      <c r="G667" s="15">
        <v>186.76</v>
      </c>
      <c r="H667" s="15">
        <v>97.27</v>
      </c>
      <c r="I667" s="15">
        <v>89.72</v>
      </c>
      <c r="J667" s="73">
        <v>41.85</v>
      </c>
      <c r="K667" s="15">
        <v>31.57</v>
      </c>
      <c r="L667" s="15">
        <v>36.630000000000003</v>
      </c>
      <c r="M667" s="15">
        <v>36.42</v>
      </c>
      <c r="N667" s="15">
        <v>76.709999999999994</v>
      </c>
      <c r="O667" s="73">
        <v>109.39</v>
      </c>
      <c r="P667" s="15">
        <v>11.99</v>
      </c>
      <c r="Q667" s="15">
        <v>26.42</v>
      </c>
      <c r="R667" s="15">
        <v>58.23</v>
      </c>
      <c r="X667" s="73">
        <v>73.599999999999994</v>
      </c>
      <c r="Y667" s="16">
        <v>73.400000000000006</v>
      </c>
      <c r="AA667" s="15">
        <v>96</v>
      </c>
      <c r="AD667" s="15">
        <v>33.47</v>
      </c>
      <c r="AG667" s="15">
        <v>37.549999999999997</v>
      </c>
      <c r="BF667" s="15">
        <v>48.920999999999999</v>
      </c>
    </row>
    <row r="668" spans="1:58">
      <c r="A668" s="71">
        <v>38241</v>
      </c>
      <c r="B668" s="73"/>
      <c r="C668" s="73">
        <v>77.099999999999994</v>
      </c>
      <c r="D668" s="73">
        <v>69.59</v>
      </c>
      <c r="E668" s="73"/>
      <c r="F668" s="73">
        <v>151.84</v>
      </c>
      <c r="G668" s="15">
        <v>173.85</v>
      </c>
      <c r="H668" s="15">
        <v>93.98</v>
      </c>
      <c r="I668" s="15">
        <v>87.37</v>
      </c>
      <c r="J668" s="73">
        <v>40.08</v>
      </c>
      <c r="K668" s="15">
        <v>31.94</v>
      </c>
      <c r="L668" s="15">
        <v>36.659999999999997</v>
      </c>
      <c r="M668" s="15">
        <v>36.96</v>
      </c>
      <c r="N668" s="15">
        <v>69.900000000000006</v>
      </c>
      <c r="O668" s="73">
        <v>109.47</v>
      </c>
      <c r="P668" s="15">
        <v>11.58</v>
      </c>
      <c r="Q668" s="15">
        <v>26.87</v>
      </c>
      <c r="R668" s="15">
        <v>58.42</v>
      </c>
      <c r="X668" s="73">
        <v>73.75</v>
      </c>
      <c r="Y668" s="16">
        <v>73.75</v>
      </c>
      <c r="AA668" s="15">
        <v>97</v>
      </c>
      <c r="AD668" s="15">
        <v>39.6</v>
      </c>
      <c r="AG668" s="15">
        <v>42.53</v>
      </c>
      <c r="BF668" s="15">
        <v>48.92</v>
      </c>
    </row>
    <row r="669" spans="1:58">
      <c r="A669" s="71">
        <v>38248</v>
      </c>
      <c r="B669" s="73"/>
      <c r="C669" s="73">
        <v>76.63</v>
      </c>
      <c r="D669" s="73">
        <v>69.209999999999994</v>
      </c>
      <c r="E669" s="73"/>
      <c r="F669" s="73">
        <v>144.96</v>
      </c>
      <c r="G669" s="15">
        <v>174.03</v>
      </c>
      <c r="H669" s="15">
        <v>93.6</v>
      </c>
      <c r="I669" s="15">
        <v>86.95</v>
      </c>
      <c r="J669" s="73">
        <v>41.51</v>
      </c>
      <c r="K669" s="15">
        <v>32.53</v>
      </c>
      <c r="L669" s="15">
        <v>40.19</v>
      </c>
      <c r="M669" s="15">
        <v>40.39</v>
      </c>
      <c r="N669" s="15">
        <v>66.75</v>
      </c>
      <c r="O669" s="73">
        <v>110.46</v>
      </c>
      <c r="P669" s="15">
        <v>11.49</v>
      </c>
      <c r="Q669" s="15">
        <v>25.1</v>
      </c>
      <c r="R669" s="15">
        <v>59.34</v>
      </c>
      <c r="X669" s="73">
        <v>74.5</v>
      </c>
      <c r="Y669" s="16">
        <v>73.900000000000006</v>
      </c>
      <c r="AD669" s="15">
        <v>43.71</v>
      </c>
      <c r="AG669" s="15">
        <v>49.23</v>
      </c>
      <c r="BF669" s="15">
        <v>51.66</v>
      </c>
    </row>
    <row r="670" spans="1:58">
      <c r="A670" s="71">
        <v>38255</v>
      </c>
      <c r="B670" s="73"/>
      <c r="C670" s="73">
        <v>76.06</v>
      </c>
      <c r="D670" s="73">
        <v>69.92</v>
      </c>
      <c r="E670" s="73"/>
      <c r="F670" s="73">
        <v>140.68</v>
      </c>
      <c r="G670" s="15">
        <v>163.57</v>
      </c>
      <c r="H670" s="15">
        <v>87.28</v>
      </c>
      <c r="I670" s="15">
        <v>82.42</v>
      </c>
      <c r="J670" s="73">
        <v>40.229999999999997</v>
      </c>
      <c r="K670" s="15">
        <v>31.23</v>
      </c>
      <c r="L670" s="15">
        <v>38.619999999999997</v>
      </c>
      <c r="M670" s="15">
        <v>39.6</v>
      </c>
      <c r="N670" s="15">
        <v>68.430000000000007</v>
      </c>
      <c r="O670" s="73">
        <v>109.48</v>
      </c>
      <c r="P670" s="15">
        <v>11.34</v>
      </c>
      <c r="Q670" s="15">
        <v>26.99</v>
      </c>
      <c r="R670" s="15">
        <v>61.62</v>
      </c>
      <c r="X670" s="73">
        <v>75.11</v>
      </c>
      <c r="Y670" s="16">
        <v>74</v>
      </c>
      <c r="AA670" s="15">
        <v>97.8</v>
      </c>
      <c r="AD670" s="15">
        <v>43.6</v>
      </c>
      <c r="AG670" s="15">
        <v>53.76</v>
      </c>
      <c r="BF670" s="15">
        <v>58.4</v>
      </c>
    </row>
    <row r="671" spans="1:58">
      <c r="A671" s="71">
        <v>38262</v>
      </c>
      <c r="B671" s="73"/>
      <c r="C671" s="73">
        <v>75.47</v>
      </c>
      <c r="D671" s="73">
        <v>69.44</v>
      </c>
      <c r="E671" s="73"/>
      <c r="F671" s="73">
        <v>137.25</v>
      </c>
      <c r="G671" s="15">
        <v>153.29</v>
      </c>
      <c r="H671" s="15">
        <v>82.55</v>
      </c>
      <c r="I671" s="15">
        <v>78.010000000000005</v>
      </c>
      <c r="J671" s="73">
        <v>40.28</v>
      </c>
      <c r="K671" s="15">
        <v>31.54</v>
      </c>
      <c r="L671" s="15">
        <v>34.57</v>
      </c>
      <c r="M671" s="15">
        <v>35.700000000000003</v>
      </c>
      <c r="N671" s="15">
        <v>65.760000000000005</v>
      </c>
      <c r="O671" s="73">
        <v>107.15</v>
      </c>
      <c r="P671" s="15">
        <v>11.75</v>
      </c>
      <c r="Q671" s="15">
        <v>30.41</v>
      </c>
      <c r="R671" s="15">
        <v>63.99</v>
      </c>
      <c r="X671" s="73">
        <v>75.209999999999994</v>
      </c>
      <c r="Y671" s="16">
        <v>74.8</v>
      </c>
      <c r="AA671" s="15">
        <v>98</v>
      </c>
      <c r="AD671" s="15">
        <v>43.56</v>
      </c>
      <c r="AG671" s="15">
        <v>55.23</v>
      </c>
      <c r="BF671" s="15">
        <v>61.68</v>
      </c>
    </row>
    <row r="672" spans="1:58">
      <c r="A672" s="71">
        <v>38269</v>
      </c>
      <c r="B672" s="73"/>
      <c r="C672" s="73">
        <v>75.17</v>
      </c>
      <c r="D672" s="73">
        <v>69.72</v>
      </c>
      <c r="E672" s="73"/>
      <c r="F672" s="73">
        <v>134.21</v>
      </c>
      <c r="G672" s="15">
        <v>136.36000000000001</v>
      </c>
      <c r="H672" s="15">
        <v>82.99</v>
      </c>
      <c r="I672" s="15">
        <v>78.52</v>
      </c>
      <c r="J672" s="73">
        <v>38.51</v>
      </c>
      <c r="K672" s="15">
        <v>30.43</v>
      </c>
      <c r="L672" s="15">
        <v>31.93</v>
      </c>
      <c r="M672" s="15">
        <v>35.08</v>
      </c>
      <c r="N672" s="15">
        <v>68.91</v>
      </c>
      <c r="O672" s="73">
        <v>106.32</v>
      </c>
      <c r="P672" s="15">
        <v>11.79</v>
      </c>
      <c r="Q672" s="15">
        <v>28.07</v>
      </c>
      <c r="R672" s="15">
        <v>64.23</v>
      </c>
      <c r="X672" s="73">
        <v>75.97</v>
      </c>
      <c r="Y672" s="16">
        <v>75.81</v>
      </c>
      <c r="AA672" s="15">
        <v>97.7</v>
      </c>
      <c r="AD672" s="15">
        <v>43.17</v>
      </c>
      <c r="AG672" s="15">
        <v>56.91</v>
      </c>
      <c r="BF672" s="15">
        <v>61.68</v>
      </c>
    </row>
    <row r="673" spans="1:59">
      <c r="A673" s="71">
        <v>38276</v>
      </c>
      <c r="B673" s="73"/>
      <c r="C673" s="73">
        <v>74.97</v>
      </c>
      <c r="D673" s="73">
        <v>67.900000000000006</v>
      </c>
      <c r="E673" s="73"/>
      <c r="F673" s="73">
        <v>132.16999999999999</v>
      </c>
      <c r="G673" s="15">
        <v>124.07</v>
      </c>
      <c r="H673" s="15">
        <v>82.77</v>
      </c>
      <c r="I673" s="15">
        <v>78.78</v>
      </c>
      <c r="J673" s="73">
        <v>36.64</v>
      </c>
      <c r="K673" s="15">
        <v>30.4</v>
      </c>
      <c r="L673" s="15">
        <v>32.5</v>
      </c>
      <c r="M673" s="15">
        <v>35.15</v>
      </c>
      <c r="N673" s="15">
        <v>68.98</v>
      </c>
      <c r="O673" s="73">
        <v>112.38</v>
      </c>
      <c r="P673" s="15">
        <v>11.79</v>
      </c>
      <c r="Q673" s="15">
        <v>28.5</v>
      </c>
      <c r="R673" s="15">
        <v>64.14</v>
      </c>
      <c r="X673" s="73">
        <v>74.540000000000006</v>
      </c>
      <c r="Y673" s="16">
        <v>74.540000000000006</v>
      </c>
      <c r="AA673" s="15">
        <v>95</v>
      </c>
      <c r="AD673" s="15">
        <v>43.2</v>
      </c>
      <c r="AG673" s="15">
        <v>55.81</v>
      </c>
      <c r="BF673" s="15">
        <v>51.93</v>
      </c>
    </row>
    <row r="674" spans="1:59">
      <c r="A674" s="71">
        <v>38283</v>
      </c>
      <c r="B674" s="73"/>
      <c r="C674" s="73">
        <v>74.64</v>
      </c>
      <c r="D674" s="73">
        <v>68.010000000000005</v>
      </c>
      <c r="E674" s="73"/>
      <c r="F674" s="73">
        <v>130.49</v>
      </c>
      <c r="G674" s="15">
        <v>119.93</v>
      </c>
      <c r="H674" s="15">
        <v>82.89</v>
      </c>
      <c r="I674" s="15">
        <v>76.930000000000007</v>
      </c>
      <c r="J674" s="73">
        <v>36.83</v>
      </c>
      <c r="K674" s="15">
        <v>30.34</v>
      </c>
      <c r="L674" s="15">
        <v>33.21</v>
      </c>
      <c r="M674" s="15">
        <v>35.74</v>
      </c>
      <c r="N674" s="15">
        <v>70.77</v>
      </c>
      <c r="O674" s="73">
        <v>105.31</v>
      </c>
      <c r="P674" s="15">
        <v>11.7</v>
      </c>
      <c r="Q674" s="15">
        <v>28.61</v>
      </c>
      <c r="R674" s="15">
        <v>64.56</v>
      </c>
      <c r="X674" s="73">
        <v>77.09</v>
      </c>
      <c r="Y674" s="16">
        <v>76.36</v>
      </c>
      <c r="AA674" s="15">
        <v>99.15</v>
      </c>
      <c r="AD674" s="15">
        <v>42.35</v>
      </c>
      <c r="AG674" s="15">
        <v>56.83</v>
      </c>
      <c r="BF674" s="15">
        <v>45.93</v>
      </c>
    </row>
    <row r="675" spans="1:59">
      <c r="A675" s="71">
        <v>38290</v>
      </c>
      <c r="B675" s="73"/>
      <c r="C675" s="73">
        <v>74.25</v>
      </c>
      <c r="D675" s="73">
        <v>67.760000000000005</v>
      </c>
      <c r="E675" s="73"/>
      <c r="F675" s="73">
        <v>127.37</v>
      </c>
      <c r="G675" s="15">
        <v>112.03</v>
      </c>
      <c r="H675" s="15">
        <v>81.81</v>
      </c>
      <c r="I675" s="15">
        <v>74.86</v>
      </c>
      <c r="J675" s="73">
        <v>34.18</v>
      </c>
      <c r="K675" s="15">
        <v>30.13</v>
      </c>
      <c r="L675" s="15">
        <v>33.82</v>
      </c>
      <c r="M675" s="15">
        <v>37.22</v>
      </c>
      <c r="N675" s="15">
        <v>70.28</v>
      </c>
      <c r="O675" s="73">
        <v>99.7</v>
      </c>
      <c r="P675" s="15">
        <v>11.86</v>
      </c>
      <c r="Q675" s="15">
        <v>29.95</v>
      </c>
      <c r="R675" s="15">
        <v>64.459999999999994</v>
      </c>
      <c r="X675" s="73">
        <v>77</v>
      </c>
      <c r="Y675" s="16">
        <v>76</v>
      </c>
      <c r="AA675" s="15">
        <v>99.5</v>
      </c>
      <c r="AD675" s="15">
        <v>42.35</v>
      </c>
      <c r="AG675" s="15">
        <v>55.99</v>
      </c>
      <c r="BF675" s="15">
        <v>45.93</v>
      </c>
    </row>
    <row r="676" spans="1:59">
      <c r="A676" s="71">
        <v>38297</v>
      </c>
      <c r="B676" s="73"/>
      <c r="C676" s="73">
        <v>74.06</v>
      </c>
      <c r="D676" s="73">
        <v>67.67</v>
      </c>
      <c r="E676" s="73"/>
      <c r="F676" s="73">
        <v>126.16</v>
      </c>
      <c r="G676" s="15">
        <v>112.64</v>
      </c>
      <c r="H676" s="15">
        <v>80.790000000000006</v>
      </c>
      <c r="I676" s="15">
        <v>70.33</v>
      </c>
      <c r="J676" s="73">
        <v>35.78</v>
      </c>
      <c r="K676" s="15">
        <v>30.48</v>
      </c>
      <c r="L676" s="15">
        <v>31.91</v>
      </c>
      <c r="M676" s="15">
        <v>38.22</v>
      </c>
      <c r="N676" s="15">
        <v>70.650000000000006</v>
      </c>
      <c r="O676" s="73">
        <v>96.17</v>
      </c>
      <c r="P676" s="15">
        <v>11.74</v>
      </c>
      <c r="Q676" s="15">
        <v>30.58</v>
      </c>
      <c r="R676" s="15">
        <v>63.71</v>
      </c>
      <c r="X676" s="73">
        <v>80.37</v>
      </c>
      <c r="Y676" s="16">
        <v>76.209999999999994</v>
      </c>
      <c r="AA676" s="15">
        <v>98.14</v>
      </c>
      <c r="AD676" s="15">
        <v>39.57</v>
      </c>
      <c r="AG676" s="15">
        <v>55.13</v>
      </c>
      <c r="BF676" s="15">
        <v>47.7</v>
      </c>
    </row>
    <row r="677" spans="1:59">
      <c r="A677" s="71">
        <v>38304</v>
      </c>
      <c r="B677" s="73"/>
      <c r="C677" s="73">
        <v>73.760000000000005</v>
      </c>
      <c r="D677" s="73">
        <v>68.5</v>
      </c>
      <c r="E677" s="73"/>
      <c r="F677" s="73">
        <v>124.65</v>
      </c>
      <c r="G677" s="15">
        <v>108.09</v>
      </c>
      <c r="H677" s="15">
        <v>77.31</v>
      </c>
      <c r="I677" s="15">
        <v>68.61</v>
      </c>
      <c r="J677" s="73">
        <v>36.119999999999997</v>
      </c>
      <c r="K677" s="15">
        <v>30.1</v>
      </c>
      <c r="L677" s="15">
        <v>31.72</v>
      </c>
      <c r="M677" s="15">
        <v>38.119999999999997</v>
      </c>
      <c r="N677" s="15">
        <v>70.959999999999994</v>
      </c>
      <c r="O677" s="73">
        <v>94.15</v>
      </c>
      <c r="P677" s="15">
        <v>12.29</v>
      </c>
      <c r="Q677" s="15">
        <v>29.47</v>
      </c>
      <c r="R677" s="15">
        <v>63.29</v>
      </c>
      <c r="X677" s="73">
        <v>77.5</v>
      </c>
      <c r="Y677" s="16">
        <v>76.5</v>
      </c>
      <c r="AD677" s="15">
        <v>40.130000000000003</v>
      </c>
      <c r="AG677" s="15">
        <v>51.45</v>
      </c>
      <c r="BF677" s="15">
        <v>53.98</v>
      </c>
    </row>
    <row r="678" spans="1:59">
      <c r="A678" s="71">
        <v>38311</v>
      </c>
      <c r="B678" s="73"/>
      <c r="C678" s="73">
        <v>73.349999999999994</v>
      </c>
      <c r="D678" s="73">
        <v>68.36</v>
      </c>
      <c r="E678" s="73"/>
      <c r="F678" s="73">
        <v>123.8</v>
      </c>
      <c r="G678" s="15">
        <v>108.9</v>
      </c>
      <c r="H678" s="15">
        <v>76.569999999999993</v>
      </c>
      <c r="I678" s="15">
        <v>69.58</v>
      </c>
      <c r="J678" s="73">
        <v>37.700000000000003</v>
      </c>
      <c r="K678" s="15">
        <v>30.14</v>
      </c>
      <c r="L678" s="15">
        <v>32.93</v>
      </c>
      <c r="M678" s="15">
        <v>36.369999999999997</v>
      </c>
      <c r="N678" s="15">
        <v>72.52</v>
      </c>
      <c r="O678" s="73">
        <v>96.13</v>
      </c>
      <c r="P678" s="15">
        <v>11.68</v>
      </c>
      <c r="Q678" s="15">
        <v>29.71</v>
      </c>
      <c r="R678" s="15">
        <v>67.87</v>
      </c>
      <c r="X678" s="73">
        <v>77.25</v>
      </c>
      <c r="Y678" s="16">
        <v>73.760000000000005</v>
      </c>
      <c r="AA678" s="15">
        <v>100</v>
      </c>
      <c r="AD678" s="15">
        <v>37.799999999999997</v>
      </c>
      <c r="AG678" s="15">
        <v>51.9</v>
      </c>
      <c r="BF678" s="15">
        <v>62.81</v>
      </c>
    </row>
    <row r="679" spans="1:59">
      <c r="A679" s="71">
        <v>38318</v>
      </c>
      <c r="B679" s="73"/>
      <c r="C679" s="73">
        <v>72.75</v>
      </c>
      <c r="D679" s="73">
        <v>68.430000000000007</v>
      </c>
      <c r="E679" s="73"/>
      <c r="F679" s="73">
        <v>125.38</v>
      </c>
      <c r="G679" s="15">
        <v>110.31</v>
      </c>
      <c r="H679" s="15">
        <v>72.02</v>
      </c>
      <c r="I679" s="15">
        <v>67.150000000000006</v>
      </c>
      <c r="J679" s="73">
        <v>39.5</v>
      </c>
      <c r="K679" s="15">
        <v>29.65</v>
      </c>
      <c r="L679" s="15">
        <v>33.01</v>
      </c>
      <c r="M679" s="15">
        <v>37.56</v>
      </c>
      <c r="N679" s="15">
        <v>72.39</v>
      </c>
      <c r="O679" s="73">
        <v>100.56</v>
      </c>
      <c r="P679" s="15">
        <v>11.63</v>
      </c>
      <c r="Q679" s="15">
        <v>29.92</v>
      </c>
      <c r="R679" s="15">
        <v>68.78</v>
      </c>
      <c r="X679" s="73">
        <v>75</v>
      </c>
      <c r="Y679" s="16">
        <v>70</v>
      </c>
      <c r="AD679" s="15">
        <v>41</v>
      </c>
      <c r="AG679" s="15">
        <v>48.36</v>
      </c>
      <c r="BF679" s="15">
        <v>72.8</v>
      </c>
    </row>
    <row r="680" spans="1:59">
      <c r="A680" s="71">
        <v>38325</v>
      </c>
      <c r="B680" s="73"/>
      <c r="C680" s="73">
        <v>72.45</v>
      </c>
      <c r="D680" s="73">
        <v>67.48</v>
      </c>
      <c r="E680" s="73"/>
      <c r="F680" s="73">
        <v>125.72</v>
      </c>
      <c r="G680" s="15">
        <v>113.41</v>
      </c>
      <c r="H680" s="15">
        <v>74.55</v>
      </c>
      <c r="I680" s="15">
        <v>68.510000000000005</v>
      </c>
      <c r="J680" s="73">
        <v>39.17</v>
      </c>
      <c r="K680" s="15">
        <v>29.15</v>
      </c>
      <c r="L680" s="15">
        <v>30.32</v>
      </c>
      <c r="M680" s="15">
        <v>39.22</v>
      </c>
      <c r="N680" s="15">
        <v>69.400000000000006</v>
      </c>
      <c r="O680" s="73">
        <v>103.03</v>
      </c>
      <c r="P680" s="15">
        <v>11.8</v>
      </c>
      <c r="Q680" s="15">
        <v>26.95</v>
      </c>
      <c r="R680" s="15">
        <v>69.88</v>
      </c>
      <c r="X680" s="73">
        <v>77.5</v>
      </c>
      <c r="Y680" s="16">
        <v>71.3</v>
      </c>
      <c r="AA680" s="15">
        <v>98.2</v>
      </c>
      <c r="AD680" s="15">
        <v>38.93</v>
      </c>
      <c r="AG680" s="15">
        <v>48.99</v>
      </c>
      <c r="BF680" s="15">
        <v>72.08</v>
      </c>
    </row>
    <row r="681" spans="1:59">
      <c r="A681" s="71">
        <v>38332</v>
      </c>
      <c r="B681" s="73"/>
      <c r="C681" s="73">
        <v>72.5</v>
      </c>
      <c r="D681" s="73">
        <v>68</v>
      </c>
      <c r="E681" s="73"/>
      <c r="F681" s="73">
        <v>126.16</v>
      </c>
      <c r="G681" s="15">
        <v>111.51</v>
      </c>
      <c r="H681" s="15">
        <v>75.61</v>
      </c>
      <c r="I681" s="15">
        <v>68.819999999999993</v>
      </c>
      <c r="J681" s="73">
        <v>40.47</v>
      </c>
      <c r="K681" s="15">
        <v>29.11</v>
      </c>
      <c r="L681" s="15">
        <v>31.05</v>
      </c>
      <c r="M681" s="15">
        <v>38.57</v>
      </c>
      <c r="N681" s="15">
        <v>70.010000000000005</v>
      </c>
      <c r="O681" s="73">
        <v>103.14</v>
      </c>
      <c r="P681" s="15">
        <v>11.87</v>
      </c>
      <c r="Q681" s="15">
        <v>28.99</v>
      </c>
      <c r="R681" s="15">
        <v>63.74</v>
      </c>
      <c r="X681" s="73">
        <v>78.66</v>
      </c>
      <c r="Y681" s="16">
        <v>71.09</v>
      </c>
      <c r="AD681" s="15">
        <v>38.97</v>
      </c>
      <c r="AG681" s="15">
        <v>47.85</v>
      </c>
      <c r="BF681" s="15">
        <v>72.08</v>
      </c>
    </row>
    <row r="682" spans="1:59">
      <c r="A682" s="71">
        <v>38339</v>
      </c>
      <c r="B682" s="73"/>
      <c r="C682" s="73">
        <v>72.48</v>
      </c>
      <c r="D682" s="73">
        <v>68.260000000000005</v>
      </c>
      <c r="E682" s="73"/>
      <c r="F682" s="73">
        <v>128.63999999999999</v>
      </c>
      <c r="G682" s="15">
        <v>112.78</v>
      </c>
      <c r="H682" s="15">
        <v>75.7</v>
      </c>
      <c r="I682" s="15">
        <v>69.27</v>
      </c>
      <c r="J682" s="73">
        <v>39.5</v>
      </c>
      <c r="K682" s="15">
        <v>28.82</v>
      </c>
      <c r="L682" s="15">
        <v>31.42</v>
      </c>
      <c r="M682" s="15">
        <v>39.21</v>
      </c>
      <c r="N682" s="15">
        <v>70</v>
      </c>
      <c r="O682" s="73">
        <v>109.46</v>
      </c>
      <c r="P682" s="15">
        <v>11.74</v>
      </c>
      <c r="Q682" s="15">
        <v>29.07</v>
      </c>
      <c r="R682" s="15">
        <v>61.7</v>
      </c>
      <c r="X682" s="73">
        <v>75.7</v>
      </c>
      <c r="Y682" s="16">
        <v>71</v>
      </c>
      <c r="AD682" s="15">
        <v>39.26</v>
      </c>
      <c r="AG682" s="15">
        <v>48.56</v>
      </c>
      <c r="BF682" s="15">
        <v>72.08</v>
      </c>
    </row>
    <row r="683" spans="1:59">
      <c r="A683" s="71">
        <v>38346</v>
      </c>
      <c r="B683" s="73"/>
      <c r="C683" s="73">
        <v>72.08</v>
      </c>
      <c r="D683" s="73">
        <v>68.12</v>
      </c>
      <c r="E683" s="73"/>
      <c r="F683" s="73">
        <v>129.04</v>
      </c>
      <c r="G683" s="15">
        <v>112.92</v>
      </c>
      <c r="H683" s="15">
        <v>75.7</v>
      </c>
      <c r="I683" s="15">
        <v>69.14</v>
      </c>
      <c r="J683" s="73">
        <v>40.159999999999997</v>
      </c>
      <c r="K683" s="15">
        <v>28.82</v>
      </c>
      <c r="L683" s="15">
        <v>32.520000000000003</v>
      </c>
      <c r="M683" s="15">
        <v>40.81</v>
      </c>
      <c r="N683" s="15">
        <v>72.400000000000006</v>
      </c>
      <c r="O683" s="73">
        <v>113.64</v>
      </c>
      <c r="P683" s="15">
        <v>11.73</v>
      </c>
      <c r="Q683" s="15">
        <v>28.17</v>
      </c>
      <c r="R683" s="15">
        <v>62.91</v>
      </c>
      <c r="X683" s="73">
        <v>74.75</v>
      </c>
      <c r="Y683" s="16">
        <v>68.5</v>
      </c>
      <c r="AD683" s="15">
        <v>39.21</v>
      </c>
      <c r="AG683" s="15">
        <v>49</v>
      </c>
      <c r="BF683" s="15">
        <v>72.08</v>
      </c>
    </row>
    <row r="684" spans="1:59">
      <c r="A684" s="71">
        <v>38353</v>
      </c>
      <c r="B684" s="73"/>
      <c r="C684" s="73">
        <v>72.34</v>
      </c>
      <c r="D684" s="73">
        <v>69.98</v>
      </c>
      <c r="E684" s="73"/>
      <c r="F684" s="73">
        <v>128.37</v>
      </c>
      <c r="G684" s="15">
        <v>114.73</v>
      </c>
      <c r="H684" s="15">
        <v>77.489999999999995</v>
      </c>
      <c r="I684" s="15">
        <v>68.819999999999993</v>
      </c>
      <c r="J684" s="73">
        <v>40.22</v>
      </c>
      <c r="K684" s="15">
        <v>30.02</v>
      </c>
      <c r="L684" s="15">
        <v>32.85</v>
      </c>
      <c r="M684" s="15">
        <v>39.840000000000003</v>
      </c>
      <c r="N684" s="15">
        <v>75.569999999999993</v>
      </c>
      <c r="O684" s="73">
        <v>114.05</v>
      </c>
      <c r="P684" s="15">
        <v>11.81</v>
      </c>
      <c r="Q684" s="15">
        <v>29.58</v>
      </c>
      <c r="R684" s="15">
        <v>64.61</v>
      </c>
      <c r="X684" s="73">
        <v>74</v>
      </c>
      <c r="Y684" s="16">
        <v>67</v>
      </c>
      <c r="AD684" s="15">
        <v>39</v>
      </c>
      <c r="BF684" s="15">
        <v>57.09</v>
      </c>
    </row>
    <row r="685" spans="1:59">
      <c r="A685" s="71">
        <v>38360</v>
      </c>
      <c r="B685" s="73"/>
      <c r="C685" s="73">
        <v>72.3</v>
      </c>
      <c r="D685" s="73">
        <v>72.010000000000005</v>
      </c>
      <c r="E685" s="73"/>
      <c r="F685" s="73">
        <v>128.63999999999999</v>
      </c>
      <c r="G685" s="15">
        <v>112.24</v>
      </c>
      <c r="H685" s="15">
        <v>76.22</v>
      </c>
      <c r="I685" s="15">
        <v>68.959999999999994</v>
      </c>
      <c r="J685" s="73">
        <v>38.51</v>
      </c>
      <c r="K685" s="15">
        <v>29.14</v>
      </c>
      <c r="L685" s="15">
        <v>33.17</v>
      </c>
      <c r="M685" s="15">
        <v>40.92</v>
      </c>
      <c r="N685" s="15">
        <v>77.430000000000007</v>
      </c>
      <c r="O685" s="73">
        <v>119.96</v>
      </c>
      <c r="P685" s="15">
        <v>11.77</v>
      </c>
      <c r="Q685" s="15">
        <v>28.73</v>
      </c>
      <c r="R685" s="15">
        <v>64.58</v>
      </c>
      <c r="T685" s="16">
        <v>65.8</v>
      </c>
      <c r="U685" s="16">
        <v>61.400000000000006</v>
      </c>
      <c r="X685" s="73">
        <v>66</v>
      </c>
      <c r="Y685" s="16">
        <v>64.2</v>
      </c>
      <c r="AA685" s="15">
        <v>94</v>
      </c>
      <c r="AD685" s="15">
        <v>39.04</v>
      </c>
      <c r="AG685" s="15">
        <v>47.6</v>
      </c>
      <c r="AN685" s="15">
        <v>195.69</v>
      </c>
      <c r="AX685" s="15">
        <v>18.46</v>
      </c>
      <c r="BC685" s="15">
        <v>19.75</v>
      </c>
      <c r="BF685" s="15">
        <v>48.97</v>
      </c>
      <c r="BG685" s="15">
        <v>56.6</v>
      </c>
    </row>
    <row r="686" spans="1:59">
      <c r="A686" s="71">
        <v>38367</v>
      </c>
      <c r="B686" s="73"/>
      <c r="C686" s="73">
        <v>72.349999999999994</v>
      </c>
      <c r="D686" s="73">
        <v>72.05</v>
      </c>
      <c r="E686" s="73"/>
      <c r="F686" s="73">
        <v>131.63</v>
      </c>
      <c r="G686" s="15">
        <v>111.54</v>
      </c>
      <c r="H686" s="15">
        <v>78.25</v>
      </c>
      <c r="I686" s="15">
        <v>71.72</v>
      </c>
      <c r="J686" s="73">
        <v>39.799999999999997</v>
      </c>
      <c r="K686" s="15">
        <v>28.71</v>
      </c>
      <c r="L686" s="15">
        <v>32.74</v>
      </c>
      <c r="M686" s="15">
        <v>41.77</v>
      </c>
      <c r="N686" s="15">
        <v>82.91</v>
      </c>
      <c r="O686" s="73">
        <v>123.62</v>
      </c>
      <c r="P686" s="15">
        <v>11.6</v>
      </c>
      <c r="Q686" s="15">
        <v>30.47</v>
      </c>
      <c r="R686" s="15">
        <v>64.52</v>
      </c>
      <c r="T686" s="16">
        <v>64.666666666666671</v>
      </c>
      <c r="U686" s="16">
        <v>60.333333333333336</v>
      </c>
      <c r="X686" s="73">
        <v>67.5</v>
      </c>
      <c r="Y686" s="16">
        <v>63.5</v>
      </c>
      <c r="AA686" s="15">
        <v>96</v>
      </c>
      <c r="AD686" s="15">
        <v>37.479999999999997</v>
      </c>
      <c r="AN686" s="15">
        <v>177.33</v>
      </c>
      <c r="AX686" s="15">
        <v>18</v>
      </c>
      <c r="BC686" s="15">
        <v>18.66</v>
      </c>
      <c r="BF686" s="15">
        <v>46.49</v>
      </c>
      <c r="BG686" s="15">
        <v>57.8</v>
      </c>
    </row>
    <row r="687" spans="1:59">
      <c r="A687" s="71">
        <v>38374</v>
      </c>
      <c r="B687" s="73"/>
      <c r="C687" s="73">
        <v>72.569999999999993</v>
      </c>
      <c r="D687" s="73">
        <v>71.64</v>
      </c>
      <c r="E687" s="73"/>
      <c r="F687" s="73">
        <v>142.37</v>
      </c>
      <c r="G687" s="15">
        <v>115.77</v>
      </c>
      <c r="H687" s="15">
        <v>82.85</v>
      </c>
      <c r="I687" s="15">
        <v>78.599999999999994</v>
      </c>
      <c r="J687" s="73">
        <v>40.22</v>
      </c>
      <c r="K687" s="15">
        <v>28.87</v>
      </c>
      <c r="L687" s="15">
        <v>33.22</v>
      </c>
      <c r="M687" s="15">
        <v>42.57</v>
      </c>
      <c r="N687" s="15">
        <v>84.38</v>
      </c>
      <c r="O687" s="73">
        <v>123.84</v>
      </c>
      <c r="P687" s="15">
        <v>11.92</v>
      </c>
      <c r="Q687" s="15">
        <v>29.33</v>
      </c>
      <c r="R687" s="15">
        <v>63.97</v>
      </c>
      <c r="T687" s="16">
        <v>64.333333333333329</v>
      </c>
      <c r="U687" s="16">
        <v>60.333333333333336</v>
      </c>
      <c r="X687" s="73">
        <v>67</v>
      </c>
      <c r="Y687" s="16">
        <v>63.5</v>
      </c>
      <c r="AA687" s="15">
        <v>98.82</v>
      </c>
      <c r="AD687" s="15">
        <v>38.33</v>
      </c>
      <c r="AN687" s="15">
        <v>175</v>
      </c>
      <c r="AX687" s="15">
        <v>18.37</v>
      </c>
      <c r="BC687" s="15">
        <v>19</v>
      </c>
      <c r="BF687" s="15">
        <v>51.03</v>
      </c>
      <c r="BG687" s="15">
        <v>70.25</v>
      </c>
    </row>
    <row r="688" spans="1:59">
      <c r="A688" s="71">
        <v>38381</v>
      </c>
      <c r="B688" s="73"/>
      <c r="C688" s="73">
        <v>72.63</v>
      </c>
      <c r="D688" s="73">
        <v>71.5</v>
      </c>
      <c r="E688" s="73"/>
      <c r="F688" s="73">
        <v>153.33000000000001</v>
      </c>
      <c r="G688" s="15">
        <v>120.73</v>
      </c>
      <c r="H688" s="15">
        <v>90.83</v>
      </c>
      <c r="I688" s="15">
        <v>88.76</v>
      </c>
      <c r="J688" s="73">
        <v>42.28</v>
      </c>
      <c r="K688" s="15">
        <v>30.34</v>
      </c>
      <c r="L688" s="15">
        <v>36.32</v>
      </c>
      <c r="M688" s="15">
        <v>44.05</v>
      </c>
      <c r="N688" s="15">
        <v>88.8</v>
      </c>
      <c r="O688" s="73">
        <v>125.86</v>
      </c>
      <c r="P688" s="15">
        <v>11.77</v>
      </c>
      <c r="Q688" s="15">
        <v>30.95</v>
      </c>
      <c r="R688" s="15">
        <v>64.099999999999994</v>
      </c>
      <c r="T688" s="16">
        <v>64</v>
      </c>
      <c r="U688" s="16">
        <v>60.333333333333336</v>
      </c>
      <c r="X688" s="73">
        <v>67</v>
      </c>
      <c r="Y688" s="16">
        <v>63.5</v>
      </c>
      <c r="AD688" s="15">
        <v>37</v>
      </c>
      <c r="AG688" s="15">
        <v>42</v>
      </c>
      <c r="AN688" s="15">
        <v>164.28</v>
      </c>
      <c r="AX688" s="15">
        <v>18.59</v>
      </c>
      <c r="BC688" s="15">
        <v>17</v>
      </c>
      <c r="BF688" s="15">
        <v>64.8</v>
      </c>
      <c r="BG688" s="15">
        <v>74</v>
      </c>
    </row>
    <row r="689" spans="1:59">
      <c r="A689" s="71">
        <v>38388</v>
      </c>
      <c r="B689" s="73"/>
      <c r="C689" s="73">
        <v>72.67</v>
      </c>
      <c r="D689" s="73">
        <v>71.37</v>
      </c>
      <c r="E689" s="73"/>
      <c r="F689" s="73">
        <v>159.88999999999999</v>
      </c>
      <c r="G689" s="15">
        <v>127.61</v>
      </c>
      <c r="H689" s="15">
        <v>95.14</v>
      </c>
      <c r="I689" s="15">
        <v>91.34</v>
      </c>
      <c r="J689" s="73">
        <v>43.27</v>
      </c>
      <c r="K689" s="15">
        <v>30.21</v>
      </c>
      <c r="L689" s="15">
        <v>35.840000000000003</v>
      </c>
      <c r="M689" s="15">
        <v>45.64</v>
      </c>
      <c r="N689" s="15">
        <v>91.33</v>
      </c>
      <c r="O689" s="73">
        <v>126.78</v>
      </c>
      <c r="P689" s="15">
        <v>11.75</v>
      </c>
      <c r="Q689" s="15">
        <v>28.36</v>
      </c>
      <c r="R689" s="15">
        <v>64.03</v>
      </c>
      <c r="T689" s="16">
        <v>63.433333333333337</v>
      </c>
      <c r="U689" s="16">
        <v>59.933333333333337</v>
      </c>
      <c r="X689" s="73">
        <v>66.7</v>
      </c>
      <c r="Y689" s="16">
        <v>63</v>
      </c>
      <c r="AD689" s="15">
        <v>37.96</v>
      </c>
      <c r="AG689" s="15">
        <v>41.56</v>
      </c>
      <c r="AN689" s="15">
        <v>160.94999999999999</v>
      </c>
      <c r="AX689" s="15">
        <v>17.61</v>
      </c>
      <c r="BC689" s="15">
        <v>18.649999999999999</v>
      </c>
      <c r="BF689" s="15">
        <v>67.61</v>
      </c>
      <c r="BG689" s="15">
        <v>75</v>
      </c>
    </row>
    <row r="690" spans="1:59">
      <c r="A690" s="71">
        <v>38395</v>
      </c>
      <c r="B690" s="73"/>
      <c r="C690" s="73">
        <v>72.69</v>
      </c>
      <c r="D690" s="73">
        <v>71.37</v>
      </c>
      <c r="E690" s="73"/>
      <c r="F690" s="73">
        <v>160.91999999999999</v>
      </c>
      <c r="G690" s="15">
        <v>131.80000000000001</v>
      </c>
      <c r="H690" s="15">
        <v>95.85</v>
      </c>
      <c r="I690" s="15">
        <v>88.69</v>
      </c>
      <c r="J690" s="73">
        <v>44.29</v>
      </c>
      <c r="K690" s="15">
        <v>30.44</v>
      </c>
      <c r="L690" s="15">
        <v>37.770000000000003</v>
      </c>
      <c r="M690" s="15">
        <v>46.14</v>
      </c>
      <c r="N690" s="15">
        <v>92.49</v>
      </c>
      <c r="O690" s="73">
        <v>124.68</v>
      </c>
      <c r="P690" s="15">
        <v>11.87</v>
      </c>
      <c r="Q690" s="15">
        <v>29.01</v>
      </c>
      <c r="R690" s="15">
        <v>64.33</v>
      </c>
      <c r="T690" s="16">
        <v>62.666666666666671</v>
      </c>
      <c r="U690" s="16">
        <v>59.633333333333333</v>
      </c>
      <c r="X690" s="73">
        <v>65.8</v>
      </c>
      <c r="Y690" s="16">
        <v>62.9</v>
      </c>
      <c r="AA690" s="15">
        <v>97</v>
      </c>
      <c r="AD690" s="15">
        <v>38.229999999999997</v>
      </c>
      <c r="AG690" s="15">
        <v>39.97</v>
      </c>
      <c r="AN690" s="15">
        <v>155.52000000000001</v>
      </c>
      <c r="AX690" s="15">
        <v>18.440000000000001</v>
      </c>
      <c r="BC690" s="15">
        <v>18.88</v>
      </c>
      <c r="BF690" s="15">
        <v>67.61</v>
      </c>
      <c r="BG690" s="15">
        <v>70.400000000000006</v>
      </c>
    </row>
    <row r="691" spans="1:59">
      <c r="A691" s="71">
        <v>38402</v>
      </c>
      <c r="B691" s="73"/>
      <c r="C691" s="73">
        <v>72.67</v>
      </c>
      <c r="D691" s="73">
        <v>71.47</v>
      </c>
      <c r="E691" s="73"/>
      <c r="F691" s="73">
        <v>150.55000000000001</v>
      </c>
      <c r="G691" s="15">
        <v>141.32</v>
      </c>
      <c r="H691" s="15">
        <v>95.06</v>
      </c>
      <c r="I691" s="15">
        <v>84.44</v>
      </c>
      <c r="J691" s="73">
        <v>43.28</v>
      </c>
      <c r="K691" s="15">
        <v>31.67</v>
      </c>
      <c r="L691" s="15">
        <v>36.840000000000003</v>
      </c>
      <c r="M691" s="15">
        <v>45.44</v>
      </c>
      <c r="N691" s="15">
        <v>93.77</v>
      </c>
      <c r="O691" s="73">
        <v>124</v>
      </c>
      <c r="P691" s="15">
        <v>12.03</v>
      </c>
      <c r="Q691" s="15">
        <v>30.21</v>
      </c>
      <c r="R691" s="15">
        <v>63.86</v>
      </c>
      <c r="T691" s="16">
        <v>62.233333333333334</v>
      </c>
      <c r="U691" s="16">
        <v>59.5</v>
      </c>
      <c r="X691" s="73">
        <v>64.900000000000006</v>
      </c>
      <c r="Y691" s="16">
        <v>62.5</v>
      </c>
      <c r="AD691" s="15">
        <v>38.299999999999997</v>
      </c>
      <c r="AG691" s="15">
        <v>39.380000000000003</v>
      </c>
      <c r="AN691" s="15">
        <v>153.87</v>
      </c>
      <c r="AX691" s="15">
        <v>19.190000000000001</v>
      </c>
      <c r="BC691" s="15">
        <v>18.72</v>
      </c>
      <c r="BF691" s="15">
        <v>58.54</v>
      </c>
      <c r="BG691" s="15">
        <v>64.2</v>
      </c>
    </row>
    <row r="692" spans="1:59">
      <c r="A692" s="71">
        <v>38409</v>
      </c>
      <c r="B692" s="73"/>
      <c r="C692" s="73">
        <v>72.77</v>
      </c>
      <c r="D692" s="73">
        <v>71.52</v>
      </c>
      <c r="E692" s="73"/>
      <c r="F692" s="73">
        <v>142.13999999999999</v>
      </c>
      <c r="G692" s="15">
        <v>147.05000000000001</v>
      </c>
      <c r="H692" s="15">
        <v>88.69</v>
      </c>
      <c r="I692" s="15">
        <v>82.18</v>
      </c>
      <c r="J692" s="73">
        <v>42.2</v>
      </c>
      <c r="K692" s="15">
        <v>31.3</v>
      </c>
      <c r="L692" s="15">
        <v>35.65</v>
      </c>
      <c r="M692" s="15">
        <v>45.23</v>
      </c>
      <c r="N692" s="15">
        <v>95.43</v>
      </c>
      <c r="O692" s="73">
        <v>122.09</v>
      </c>
      <c r="P692" s="15">
        <v>11.88</v>
      </c>
      <c r="Q692" s="15">
        <v>29.01</v>
      </c>
      <c r="R692" s="15">
        <v>63.73</v>
      </c>
      <c r="T692" s="16">
        <v>61.599999999999994</v>
      </c>
      <c r="U692" s="16">
        <v>59.333333333333336</v>
      </c>
      <c r="X692" s="73">
        <v>64.8</v>
      </c>
      <c r="Y692" s="16">
        <v>62</v>
      </c>
      <c r="AA692" s="15">
        <v>98.6</v>
      </c>
      <c r="AD692" s="15">
        <v>38.24</v>
      </c>
      <c r="AG692" s="15">
        <v>39.08</v>
      </c>
      <c r="AN692" s="15">
        <v>151.94</v>
      </c>
      <c r="AX692" s="15">
        <v>22.92</v>
      </c>
      <c r="BF692" s="15">
        <v>54.06</v>
      </c>
      <c r="BG692" s="15">
        <v>63</v>
      </c>
    </row>
    <row r="693" spans="1:59">
      <c r="A693" s="71">
        <v>38416</v>
      </c>
      <c r="B693" s="73"/>
      <c r="C693" s="73">
        <v>72.69</v>
      </c>
      <c r="D693" s="73">
        <v>71.739999999999995</v>
      </c>
      <c r="E693" s="73"/>
      <c r="F693" s="73">
        <v>142.94999999999999</v>
      </c>
      <c r="G693" s="15">
        <v>149.54</v>
      </c>
      <c r="H693" s="15">
        <v>91.15</v>
      </c>
      <c r="I693" s="15">
        <v>83.69</v>
      </c>
      <c r="J693" s="73">
        <v>43.26</v>
      </c>
      <c r="K693" s="15">
        <v>32.1</v>
      </c>
      <c r="L693" s="15">
        <v>38.71</v>
      </c>
      <c r="M693" s="15">
        <v>45.92</v>
      </c>
      <c r="N693" s="15">
        <v>94.19</v>
      </c>
      <c r="O693" s="73">
        <v>118.76</v>
      </c>
      <c r="P693" s="15">
        <v>11.65</v>
      </c>
      <c r="Q693" s="15">
        <v>29.51</v>
      </c>
      <c r="R693" s="15">
        <v>60.84</v>
      </c>
      <c r="T693" s="16">
        <v>61.233333333333334</v>
      </c>
      <c r="U693" s="16">
        <v>59.9</v>
      </c>
      <c r="X693" s="73">
        <v>64</v>
      </c>
      <c r="Y693" s="16">
        <v>64</v>
      </c>
      <c r="AD693" s="15">
        <v>38.380000000000003</v>
      </c>
      <c r="AG693" s="15">
        <v>37.22</v>
      </c>
      <c r="AN693" s="15">
        <v>151.68</v>
      </c>
      <c r="AX693" s="15">
        <v>24.6</v>
      </c>
      <c r="BC693" s="15">
        <v>23.33</v>
      </c>
      <c r="BF693" s="15">
        <v>54.36</v>
      </c>
      <c r="BG693" s="15">
        <v>63</v>
      </c>
    </row>
    <row r="694" spans="1:59">
      <c r="A694" s="71">
        <v>38423</v>
      </c>
      <c r="B694" s="73"/>
      <c r="C694" s="73">
        <v>72.930000000000007</v>
      </c>
      <c r="D694" s="73">
        <v>72.97</v>
      </c>
      <c r="E694" s="73"/>
      <c r="F694" s="73">
        <v>147.16999999999999</v>
      </c>
      <c r="G694" s="15">
        <v>151.71</v>
      </c>
      <c r="H694" s="15">
        <v>95.53</v>
      </c>
      <c r="I694" s="15">
        <v>91.44</v>
      </c>
      <c r="J694" s="73">
        <v>43.87</v>
      </c>
      <c r="K694" s="15">
        <v>31.97</v>
      </c>
      <c r="L694" s="15">
        <v>37.520000000000003</v>
      </c>
      <c r="M694" s="15">
        <v>45.62</v>
      </c>
      <c r="N694" s="15">
        <v>94.35</v>
      </c>
      <c r="O694" s="73">
        <v>106.28</v>
      </c>
      <c r="P694" s="15">
        <v>11.8</v>
      </c>
      <c r="Q694" s="15">
        <v>28.94</v>
      </c>
      <c r="R694" s="15">
        <v>64.180000000000007</v>
      </c>
      <c r="T694" s="16">
        <v>61.776666666666671</v>
      </c>
      <c r="U694" s="16">
        <v>59.5</v>
      </c>
      <c r="X694" s="73">
        <v>64.400000000000006</v>
      </c>
      <c r="Y694" s="16">
        <v>63</v>
      </c>
      <c r="AA694" s="15">
        <v>99</v>
      </c>
      <c r="AD694" s="15">
        <v>39.799999999999997</v>
      </c>
      <c r="AG694" s="15">
        <v>33.78</v>
      </c>
      <c r="AN694" s="15">
        <v>155.53</v>
      </c>
      <c r="AX694" s="15">
        <v>26.99</v>
      </c>
      <c r="BC694" s="15">
        <v>24.54</v>
      </c>
      <c r="BF694" s="15">
        <v>54.36</v>
      </c>
      <c r="BG694" s="15">
        <v>63</v>
      </c>
    </row>
    <row r="695" spans="1:59">
      <c r="A695" s="71">
        <v>38430</v>
      </c>
      <c r="B695" s="73"/>
      <c r="C695" s="73">
        <v>73.099999999999994</v>
      </c>
      <c r="D695" s="73">
        <v>74.069999999999993</v>
      </c>
      <c r="E695" s="73"/>
      <c r="F695" s="73">
        <v>153.85</v>
      </c>
      <c r="G695" s="15">
        <v>155.02000000000001</v>
      </c>
      <c r="H695" s="15">
        <v>98.18</v>
      </c>
      <c r="I695" s="15">
        <v>92.36</v>
      </c>
      <c r="J695" s="73">
        <v>44.55</v>
      </c>
      <c r="K695" s="15">
        <v>31.95</v>
      </c>
      <c r="L695" s="15">
        <v>36.54</v>
      </c>
      <c r="M695" s="15">
        <v>45.94</v>
      </c>
      <c r="N695" s="15">
        <v>94.66</v>
      </c>
      <c r="O695" s="73">
        <v>103.81</v>
      </c>
      <c r="P695" s="15">
        <v>11.76</v>
      </c>
      <c r="Q695" s="15">
        <v>28.86</v>
      </c>
      <c r="R695" s="15">
        <v>64.45</v>
      </c>
      <c r="T695" s="16">
        <v>61.599999999999994</v>
      </c>
      <c r="U695" s="16">
        <v>59.833333333333336</v>
      </c>
      <c r="X695" s="73">
        <v>64.599999999999994</v>
      </c>
      <c r="Y695" s="16">
        <v>63.1</v>
      </c>
      <c r="AA695" s="15">
        <v>105</v>
      </c>
      <c r="AD695" s="15">
        <v>39.94</v>
      </c>
      <c r="AG695" s="15">
        <v>31.11</v>
      </c>
      <c r="AN695" s="15">
        <v>160.43</v>
      </c>
      <c r="AX695" s="15">
        <v>26.79</v>
      </c>
      <c r="BC695" s="15">
        <v>29.36</v>
      </c>
      <c r="BF695" s="15">
        <v>54.36</v>
      </c>
      <c r="BG695" s="15">
        <v>63</v>
      </c>
    </row>
    <row r="696" spans="1:59">
      <c r="A696" s="71">
        <v>38437</v>
      </c>
      <c r="B696" s="73"/>
      <c r="C696" s="73">
        <v>73.09</v>
      </c>
      <c r="D696" s="73">
        <v>73.650000000000006</v>
      </c>
      <c r="E696" s="73"/>
      <c r="F696" s="73">
        <v>155.30000000000001</v>
      </c>
      <c r="G696" s="15">
        <v>155.1</v>
      </c>
      <c r="H696" s="15">
        <v>99.28</v>
      </c>
      <c r="I696" s="15">
        <v>90.76</v>
      </c>
      <c r="J696" s="73">
        <v>44.62</v>
      </c>
      <c r="K696" s="15">
        <v>32.49</v>
      </c>
      <c r="L696" s="15">
        <v>37.74</v>
      </c>
      <c r="M696" s="15">
        <v>47.16</v>
      </c>
      <c r="N696" s="15">
        <v>94.71</v>
      </c>
      <c r="O696" s="73">
        <v>103.39</v>
      </c>
      <c r="P696" s="15">
        <v>12.13</v>
      </c>
      <c r="Q696" s="15">
        <v>28.78</v>
      </c>
      <c r="R696" s="15">
        <v>63.93</v>
      </c>
      <c r="T696" s="16">
        <v>62.916666666666671</v>
      </c>
      <c r="U696" s="16">
        <v>61.25</v>
      </c>
      <c r="X696" s="73">
        <v>67.75</v>
      </c>
      <c r="Y696" s="16">
        <v>65.75</v>
      </c>
      <c r="AA696" s="15">
        <v>100</v>
      </c>
      <c r="AD696" s="15">
        <v>39.049999999999997</v>
      </c>
      <c r="AG696" s="15">
        <v>32.39</v>
      </c>
      <c r="AN696" s="15">
        <v>161.97999999999999</v>
      </c>
      <c r="AX696" s="15">
        <v>29.17</v>
      </c>
      <c r="BC696" s="15">
        <v>30</v>
      </c>
      <c r="BF696" s="15">
        <v>54.36</v>
      </c>
      <c r="BG696" s="15">
        <v>60.2</v>
      </c>
    </row>
    <row r="697" spans="1:59">
      <c r="A697" s="71">
        <v>38444</v>
      </c>
      <c r="B697" s="73"/>
      <c r="C697" s="73">
        <v>73.02</v>
      </c>
      <c r="D697" s="73">
        <v>73.75</v>
      </c>
      <c r="E697" s="73"/>
      <c r="F697" s="73">
        <v>156.93</v>
      </c>
      <c r="G697" s="15">
        <v>155.41</v>
      </c>
      <c r="H697" s="15">
        <v>96.9</v>
      </c>
      <c r="I697" s="15">
        <v>89.47</v>
      </c>
      <c r="J697" s="73">
        <v>45.39</v>
      </c>
      <c r="K697" s="15">
        <v>31.98</v>
      </c>
      <c r="L697" s="15">
        <v>38.86</v>
      </c>
      <c r="M697" s="15">
        <v>46.36</v>
      </c>
      <c r="N697" s="15">
        <v>96.06</v>
      </c>
      <c r="O697" s="73">
        <v>97.48</v>
      </c>
      <c r="P697" s="15">
        <v>11.47</v>
      </c>
      <c r="Q697" s="15">
        <v>27.44</v>
      </c>
      <c r="R697" s="15">
        <v>59.08</v>
      </c>
      <c r="T697" s="16">
        <v>61.650000000000006</v>
      </c>
      <c r="U697" s="16">
        <v>60.183333333333337</v>
      </c>
      <c r="X697" s="73">
        <v>64.25</v>
      </c>
      <c r="Y697" s="16">
        <v>62.25</v>
      </c>
      <c r="AA697" s="15">
        <v>100</v>
      </c>
      <c r="AD697" s="15">
        <v>41.56</v>
      </c>
      <c r="AG697" s="15">
        <v>31.21</v>
      </c>
      <c r="AN697" s="15">
        <v>165.87</v>
      </c>
      <c r="AX697" s="15">
        <v>29.14</v>
      </c>
      <c r="BC697" s="15">
        <v>32.869999999999997</v>
      </c>
      <c r="BF697" s="15">
        <v>47.25</v>
      </c>
      <c r="BG697" s="15">
        <v>54</v>
      </c>
    </row>
    <row r="698" spans="1:59">
      <c r="A698" s="71">
        <v>38451</v>
      </c>
      <c r="B698" s="73"/>
      <c r="C698" s="73">
        <v>72.959999999999994</v>
      </c>
      <c r="D698" s="73">
        <v>73.22</v>
      </c>
      <c r="E698" s="73"/>
      <c r="F698" s="73">
        <v>155.22999999999999</v>
      </c>
      <c r="G698" s="15">
        <v>156.06</v>
      </c>
      <c r="H698" s="15">
        <v>92.45</v>
      </c>
      <c r="I698" s="15">
        <v>81.13</v>
      </c>
      <c r="J698" s="73">
        <v>47.68</v>
      </c>
      <c r="K698" s="15">
        <v>33.71</v>
      </c>
      <c r="L698" s="15">
        <v>39.68</v>
      </c>
      <c r="M698" s="15">
        <v>48.4</v>
      </c>
      <c r="N698" s="15">
        <v>96.31</v>
      </c>
      <c r="O698" s="73">
        <v>92.01</v>
      </c>
      <c r="P698" s="15">
        <v>11.45</v>
      </c>
      <c r="Q698" s="15">
        <v>29.69</v>
      </c>
      <c r="R698" s="15">
        <v>51.37</v>
      </c>
      <c r="T698" s="16">
        <v>61.333333333333329</v>
      </c>
      <c r="U698" s="16">
        <v>60.433333333333337</v>
      </c>
      <c r="X698" s="73">
        <v>63</v>
      </c>
      <c r="Y698" s="16">
        <v>62</v>
      </c>
      <c r="AD698" s="15">
        <v>41.19</v>
      </c>
      <c r="AG698" s="15">
        <v>27.3</v>
      </c>
      <c r="AN698" s="15">
        <v>168.81</v>
      </c>
      <c r="AX698" s="15">
        <v>29.18</v>
      </c>
      <c r="BC698" s="15">
        <v>32.81</v>
      </c>
      <c r="BF698" s="15">
        <v>43.73</v>
      </c>
      <c r="BG698" s="15">
        <v>53</v>
      </c>
    </row>
    <row r="699" spans="1:59">
      <c r="A699" s="71">
        <v>38458</v>
      </c>
      <c r="B699" s="73"/>
      <c r="C699" s="73">
        <v>72.959999999999994</v>
      </c>
      <c r="D699" s="73">
        <v>72.77</v>
      </c>
      <c r="E699" s="73"/>
      <c r="F699" s="73">
        <v>152.88</v>
      </c>
      <c r="G699" s="15">
        <v>156.9</v>
      </c>
      <c r="H699" s="15">
        <v>89.05</v>
      </c>
      <c r="I699" s="15">
        <v>83.68</v>
      </c>
      <c r="J699" s="73">
        <v>49.68</v>
      </c>
      <c r="K699" s="15">
        <v>35.46</v>
      </c>
      <c r="L699" s="15">
        <v>40.14</v>
      </c>
      <c r="M699" s="15">
        <v>49.83</v>
      </c>
      <c r="N699" s="15">
        <v>95.8</v>
      </c>
      <c r="O699" s="73">
        <v>88.02</v>
      </c>
      <c r="P699" s="15">
        <v>12.09</v>
      </c>
      <c r="Q699" s="15">
        <v>28.34</v>
      </c>
      <c r="R699" s="15">
        <v>56.61</v>
      </c>
      <c r="T699" s="16">
        <v>62.5</v>
      </c>
      <c r="U699" s="16">
        <v>61.5</v>
      </c>
      <c r="X699" s="73">
        <v>66</v>
      </c>
      <c r="Y699" s="16">
        <v>65</v>
      </c>
      <c r="AA699" s="15">
        <v>101</v>
      </c>
      <c r="AD699" s="15">
        <v>40.99</v>
      </c>
      <c r="AG699" s="15">
        <v>26.34</v>
      </c>
      <c r="AN699" s="15">
        <v>170.03</v>
      </c>
      <c r="AX699" s="15">
        <v>29.79</v>
      </c>
      <c r="BC699" s="15">
        <v>31.56</v>
      </c>
      <c r="BF699" s="15">
        <v>43.73</v>
      </c>
      <c r="BG699" s="15">
        <v>53.4</v>
      </c>
    </row>
    <row r="700" spans="1:59">
      <c r="A700" s="71">
        <v>38465</v>
      </c>
      <c r="B700" s="73"/>
      <c r="C700" s="73">
        <v>73</v>
      </c>
      <c r="D700" s="73">
        <v>73.02</v>
      </c>
      <c r="E700" s="73"/>
      <c r="F700" s="73">
        <v>151.29</v>
      </c>
      <c r="G700" s="15">
        <v>158.85</v>
      </c>
      <c r="H700" s="15">
        <v>91.37</v>
      </c>
      <c r="I700" s="15">
        <v>83.49</v>
      </c>
      <c r="J700" s="73">
        <v>48.93</v>
      </c>
      <c r="K700" s="15">
        <v>37.619999999999997</v>
      </c>
      <c r="L700" s="15">
        <v>41.39</v>
      </c>
      <c r="M700" s="15">
        <v>50.62</v>
      </c>
      <c r="N700" s="15">
        <v>96.99</v>
      </c>
      <c r="O700" s="73">
        <v>89.9</v>
      </c>
      <c r="P700" s="15">
        <v>11.48</v>
      </c>
      <c r="Q700" s="15">
        <v>30.35</v>
      </c>
      <c r="R700" s="15">
        <v>58.27</v>
      </c>
      <c r="T700" s="16">
        <v>63.233333333333334</v>
      </c>
      <c r="U700" s="16">
        <v>62.163333333333341</v>
      </c>
      <c r="X700" s="73">
        <v>66</v>
      </c>
      <c r="Y700" s="16">
        <v>65</v>
      </c>
      <c r="AD700" s="15">
        <v>41.66</v>
      </c>
      <c r="AG700" s="15">
        <v>27.18</v>
      </c>
      <c r="AN700" s="15">
        <v>169.88</v>
      </c>
      <c r="AX700" s="15">
        <v>29.65</v>
      </c>
      <c r="BC700" s="15">
        <v>34.76</v>
      </c>
      <c r="BF700" s="15">
        <v>43.96</v>
      </c>
      <c r="BG700" s="15">
        <v>58</v>
      </c>
    </row>
    <row r="701" spans="1:59">
      <c r="A701" s="71">
        <v>38472</v>
      </c>
      <c r="B701" s="73"/>
      <c r="C701" s="73">
        <v>72.94</v>
      </c>
      <c r="D701" s="73">
        <v>72.63</v>
      </c>
      <c r="E701" s="73"/>
      <c r="F701" s="73">
        <v>148.43</v>
      </c>
      <c r="G701" s="15">
        <v>155.07</v>
      </c>
      <c r="H701" s="15">
        <v>91.04</v>
      </c>
      <c r="I701" s="15">
        <v>82.56</v>
      </c>
      <c r="J701" s="73">
        <v>51.2</v>
      </c>
      <c r="K701" s="15">
        <v>38.020000000000003</v>
      </c>
      <c r="L701" s="15">
        <v>42.87</v>
      </c>
      <c r="M701" s="15">
        <v>50.52</v>
      </c>
      <c r="N701" s="15">
        <v>98.06</v>
      </c>
      <c r="O701" s="73">
        <v>91.7</v>
      </c>
      <c r="P701" s="15">
        <v>11.69</v>
      </c>
      <c r="Q701" s="15">
        <v>35.340000000000003</v>
      </c>
      <c r="R701" s="15">
        <v>56.6</v>
      </c>
      <c r="T701" s="16">
        <v>64.11</v>
      </c>
      <c r="U701" s="16">
        <v>63.066666666666663</v>
      </c>
      <c r="X701" s="73">
        <v>67</v>
      </c>
      <c r="Y701" s="16">
        <v>65.2</v>
      </c>
      <c r="AA701" s="15">
        <v>102</v>
      </c>
      <c r="AD701" s="15">
        <v>41.35</v>
      </c>
      <c r="AN701" s="15">
        <v>170.44</v>
      </c>
      <c r="AX701" s="15">
        <v>30.93</v>
      </c>
      <c r="BC701" s="15">
        <v>32.5</v>
      </c>
      <c r="BF701" s="15">
        <v>51.73</v>
      </c>
      <c r="BG701" s="15">
        <v>61</v>
      </c>
    </row>
    <row r="702" spans="1:59">
      <c r="A702" s="71">
        <v>38479</v>
      </c>
      <c r="B702" s="73"/>
      <c r="C702" s="73">
        <v>73.150000000000006</v>
      </c>
      <c r="D702" s="73">
        <v>72.650000000000006</v>
      </c>
      <c r="E702" s="73"/>
      <c r="F702" s="73">
        <v>139.53</v>
      </c>
      <c r="G702" s="15">
        <v>156.63</v>
      </c>
      <c r="H702" s="15">
        <v>92.38</v>
      </c>
      <c r="I702" s="15">
        <v>82.14</v>
      </c>
      <c r="J702" s="73">
        <v>53.19</v>
      </c>
      <c r="K702" s="15">
        <v>38.14</v>
      </c>
      <c r="L702" s="15">
        <v>44.88</v>
      </c>
      <c r="M702" s="15">
        <v>49.95</v>
      </c>
      <c r="N702" s="15">
        <v>97.62</v>
      </c>
      <c r="O702" s="73">
        <v>88.84</v>
      </c>
      <c r="P702" s="15">
        <v>11.79</v>
      </c>
      <c r="Q702" s="15">
        <v>31.36</v>
      </c>
      <c r="R702" s="15">
        <v>48.94</v>
      </c>
      <c r="T702" s="16">
        <v>62.916666666666671</v>
      </c>
      <c r="U702" s="16">
        <v>62.816666666666663</v>
      </c>
      <c r="X702" s="73">
        <v>65</v>
      </c>
      <c r="Y702" s="16">
        <v>66.2</v>
      </c>
      <c r="AA702" s="15">
        <v>102</v>
      </c>
      <c r="AD702" s="15">
        <v>42.3</v>
      </c>
      <c r="AG702" s="15">
        <v>27.38</v>
      </c>
      <c r="AN702" s="15">
        <v>171.84</v>
      </c>
      <c r="AX702" s="15">
        <v>34.14</v>
      </c>
      <c r="BC702" s="15">
        <v>34</v>
      </c>
      <c r="BF702" s="15">
        <v>51.73</v>
      </c>
      <c r="BG702" s="15">
        <v>56.6</v>
      </c>
    </row>
    <row r="703" spans="1:59">
      <c r="A703" s="71">
        <v>38486</v>
      </c>
      <c r="B703" s="73"/>
      <c r="C703" s="73">
        <v>73.42</v>
      </c>
      <c r="D703" s="73">
        <v>72.14</v>
      </c>
      <c r="E703" s="73"/>
      <c r="F703" s="73">
        <v>139.19</v>
      </c>
      <c r="G703" s="15">
        <v>151.22999999999999</v>
      </c>
      <c r="H703" s="15">
        <v>92.06</v>
      </c>
      <c r="I703" s="15">
        <v>82.81</v>
      </c>
      <c r="J703" s="73">
        <v>53.52</v>
      </c>
      <c r="K703" s="15">
        <v>38.6</v>
      </c>
      <c r="L703" s="15">
        <v>47.74</v>
      </c>
      <c r="M703" s="15">
        <v>52.3</v>
      </c>
      <c r="N703" s="15">
        <v>98.44</v>
      </c>
      <c r="O703" s="73">
        <v>89.61</v>
      </c>
      <c r="P703" s="15">
        <v>11.86</v>
      </c>
      <c r="Q703" s="15">
        <v>31.23</v>
      </c>
      <c r="R703" s="15">
        <v>48.91</v>
      </c>
      <c r="T703" s="16">
        <v>64.5</v>
      </c>
      <c r="U703" s="16">
        <v>64.333333333333329</v>
      </c>
      <c r="X703" s="73">
        <v>68</v>
      </c>
      <c r="Y703" s="16">
        <v>67</v>
      </c>
      <c r="AA703" s="15">
        <v>105.81</v>
      </c>
      <c r="AD703" s="15">
        <v>42.93</v>
      </c>
      <c r="AG703" s="15">
        <v>26.69</v>
      </c>
      <c r="AN703" s="15">
        <v>170.27</v>
      </c>
      <c r="AX703" s="15">
        <v>37.86</v>
      </c>
      <c r="BC703" s="15">
        <v>35</v>
      </c>
      <c r="BF703" s="15">
        <v>43.73</v>
      </c>
      <c r="BG703" s="15">
        <v>54</v>
      </c>
    </row>
    <row r="704" spans="1:59">
      <c r="A704" s="71">
        <v>38493</v>
      </c>
      <c r="B704" s="73"/>
      <c r="C704" s="73">
        <v>73.180000000000007</v>
      </c>
      <c r="D704" s="73">
        <v>73.2</v>
      </c>
      <c r="E704" s="73"/>
      <c r="F704" s="73">
        <v>137.4</v>
      </c>
      <c r="G704" s="15">
        <v>135.28</v>
      </c>
      <c r="H704" s="15">
        <v>91.62</v>
      </c>
      <c r="I704" s="15">
        <v>83.46</v>
      </c>
      <c r="J704" s="73">
        <v>54.89</v>
      </c>
      <c r="K704" s="15">
        <v>39.369999999999997</v>
      </c>
      <c r="L704" s="15">
        <v>48.77</v>
      </c>
      <c r="M704" s="15">
        <v>52.38</v>
      </c>
      <c r="N704" s="15">
        <v>101.1</v>
      </c>
      <c r="O704" s="73">
        <v>86.69</v>
      </c>
      <c r="P704" s="15">
        <v>11.75</v>
      </c>
      <c r="Q704" s="15">
        <v>32.520000000000003</v>
      </c>
      <c r="R704" s="15">
        <v>49.63</v>
      </c>
      <c r="T704" s="16">
        <v>64.8</v>
      </c>
      <c r="U704" s="16">
        <v>64.216666666666669</v>
      </c>
      <c r="X704" s="73">
        <v>68.5</v>
      </c>
      <c r="Y704" s="16">
        <v>68.25</v>
      </c>
      <c r="AD704" s="15">
        <v>43.57</v>
      </c>
      <c r="AG704" s="15">
        <v>25.07</v>
      </c>
      <c r="AN704" s="15">
        <v>170.44</v>
      </c>
      <c r="AX704" s="15">
        <v>49.89</v>
      </c>
      <c r="BF704" s="15">
        <v>43.73</v>
      </c>
      <c r="BG704" s="15">
        <v>54</v>
      </c>
    </row>
    <row r="705" spans="1:59">
      <c r="A705" s="71">
        <v>38500</v>
      </c>
      <c r="B705" s="73"/>
      <c r="C705" s="73">
        <v>73.38</v>
      </c>
      <c r="D705" s="73">
        <v>71.69</v>
      </c>
      <c r="E705" s="73"/>
      <c r="F705" s="73">
        <v>139.81</v>
      </c>
      <c r="G705" s="15">
        <v>129.66</v>
      </c>
      <c r="H705" s="15">
        <v>91.68</v>
      </c>
      <c r="I705" s="15">
        <v>82.39</v>
      </c>
      <c r="J705" s="73">
        <v>54.76</v>
      </c>
      <c r="K705" s="15">
        <v>39.99</v>
      </c>
      <c r="L705" s="15">
        <v>49.05</v>
      </c>
      <c r="M705" s="15">
        <v>53.81</v>
      </c>
      <c r="N705" s="15">
        <v>101.04</v>
      </c>
      <c r="O705" s="73">
        <v>88.56</v>
      </c>
      <c r="P705" s="15">
        <v>11.73</v>
      </c>
      <c r="Q705" s="15">
        <v>31.84</v>
      </c>
      <c r="R705" s="15">
        <v>49.81</v>
      </c>
      <c r="T705" s="16">
        <v>64.466666666666654</v>
      </c>
      <c r="U705" s="16">
        <v>64.283333333333331</v>
      </c>
      <c r="X705" s="73">
        <v>67.7</v>
      </c>
      <c r="Y705" s="16">
        <v>67.099999999999994</v>
      </c>
      <c r="AA705" s="15">
        <v>105</v>
      </c>
      <c r="AD705" s="15">
        <v>44.84</v>
      </c>
      <c r="AG705" s="15">
        <v>25.4</v>
      </c>
      <c r="AN705" s="15">
        <v>170.6</v>
      </c>
      <c r="AX705" s="15">
        <v>50.92</v>
      </c>
      <c r="BF705" s="15">
        <v>43.49</v>
      </c>
      <c r="BG705" s="15">
        <v>54</v>
      </c>
    </row>
    <row r="706" spans="1:59">
      <c r="A706" s="71">
        <v>38507</v>
      </c>
      <c r="B706" s="73"/>
      <c r="C706" s="73">
        <v>73.56</v>
      </c>
      <c r="D706" s="73">
        <v>72.47</v>
      </c>
      <c r="E706" s="73"/>
      <c r="F706" s="73">
        <v>137.35</v>
      </c>
      <c r="G706" s="15">
        <v>129.12</v>
      </c>
      <c r="H706" s="15">
        <v>91.93</v>
      </c>
      <c r="I706" s="15">
        <v>87.65</v>
      </c>
      <c r="J706" s="73">
        <v>55.4</v>
      </c>
      <c r="K706" s="15">
        <v>39.799999999999997</v>
      </c>
      <c r="L706" s="15">
        <v>50.11</v>
      </c>
      <c r="M706" s="15">
        <v>53.54</v>
      </c>
      <c r="N706" s="15">
        <v>100.66</v>
      </c>
      <c r="O706" s="73">
        <v>86.96</v>
      </c>
      <c r="P706" s="15">
        <v>11.8</v>
      </c>
      <c r="Q706" s="15">
        <v>33.39</v>
      </c>
      <c r="R706" s="15">
        <v>47.63</v>
      </c>
      <c r="T706" s="16">
        <v>65.42</v>
      </c>
      <c r="U706" s="16">
        <v>64.833333333333329</v>
      </c>
      <c r="X706" s="73">
        <v>69</v>
      </c>
      <c r="Y706" s="16">
        <v>67</v>
      </c>
      <c r="AD706" s="15">
        <v>46.17</v>
      </c>
      <c r="AG706" s="15">
        <v>26.28</v>
      </c>
      <c r="AN706" s="15">
        <v>170</v>
      </c>
      <c r="AX706" s="15">
        <v>50.9</v>
      </c>
      <c r="BC706" s="15">
        <v>46.25</v>
      </c>
      <c r="BF706" s="15">
        <v>42.43</v>
      </c>
      <c r="BG706" s="15">
        <v>53</v>
      </c>
    </row>
    <row r="707" spans="1:59">
      <c r="A707" s="71">
        <v>38514</v>
      </c>
      <c r="B707" s="73"/>
      <c r="C707" s="73">
        <v>73.77</v>
      </c>
      <c r="D707" s="73">
        <v>73.09</v>
      </c>
      <c r="E707" s="73"/>
      <c r="F707" s="73">
        <v>137.86000000000001</v>
      </c>
      <c r="G707" s="15">
        <v>128.13</v>
      </c>
      <c r="H707" s="15">
        <v>94.73</v>
      </c>
      <c r="I707" s="15">
        <v>84.84</v>
      </c>
      <c r="J707" s="73">
        <v>56.17</v>
      </c>
      <c r="K707" s="15">
        <v>40.75</v>
      </c>
      <c r="L707" s="15">
        <v>51.09</v>
      </c>
      <c r="M707" s="15">
        <v>54.64</v>
      </c>
      <c r="N707" s="15">
        <v>100.3</v>
      </c>
      <c r="O707" s="73">
        <v>87.29</v>
      </c>
      <c r="P707" s="15">
        <v>11.66</v>
      </c>
      <c r="Q707" s="15">
        <v>32</v>
      </c>
      <c r="R707" s="15">
        <v>49.74</v>
      </c>
      <c r="T707" s="16">
        <v>65.833333333333329</v>
      </c>
      <c r="U707" s="16">
        <v>65.5</v>
      </c>
      <c r="X707" s="73">
        <v>68.5</v>
      </c>
      <c r="Y707" s="16">
        <v>67.5</v>
      </c>
      <c r="AD707" s="15">
        <v>46.71</v>
      </c>
      <c r="AG707" s="15">
        <v>25.05</v>
      </c>
      <c r="AN707" s="15">
        <v>170.4</v>
      </c>
      <c r="AX707" s="15">
        <v>45.41</v>
      </c>
      <c r="BC707" s="15">
        <v>45</v>
      </c>
      <c r="BF707" s="15">
        <v>40.42</v>
      </c>
      <c r="BG707" s="15">
        <v>52</v>
      </c>
    </row>
    <row r="708" spans="1:59">
      <c r="A708" s="71">
        <v>38521</v>
      </c>
      <c r="B708" s="73"/>
      <c r="C708" s="73">
        <v>73.31</v>
      </c>
      <c r="D708" s="73">
        <v>71.72</v>
      </c>
      <c r="E708" s="73"/>
      <c r="F708" s="73">
        <v>136.38999999999999</v>
      </c>
      <c r="G708" s="15">
        <v>122.58</v>
      </c>
      <c r="H708" s="15">
        <v>92.07</v>
      </c>
      <c r="I708" s="15">
        <v>82.49</v>
      </c>
      <c r="J708" s="73">
        <v>57.7</v>
      </c>
      <c r="K708" s="15">
        <v>43.18</v>
      </c>
      <c r="L708" s="15">
        <v>51.63</v>
      </c>
      <c r="M708" s="15">
        <v>54.67</v>
      </c>
      <c r="N708" s="15">
        <v>100.79</v>
      </c>
      <c r="O708" s="73">
        <v>83.74</v>
      </c>
      <c r="P708" s="15">
        <v>11.71</v>
      </c>
      <c r="Q708" s="15">
        <v>32.96</v>
      </c>
      <c r="R708" s="15">
        <v>49.33</v>
      </c>
      <c r="T708" s="16">
        <v>67.166666666666671</v>
      </c>
      <c r="U708" s="16">
        <v>66.433333333333337</v>
      </c>
      <c r="X708" s="73">
        <v>69.5</v>
      </c>
      <c r="Y708" s="16">
        <v>68.599999999999994</v>
      </c>
      <c r="AA708" s="15">
        <v>105.33</v>
      </c>
      <c r="AD708" s="15">
        <v>49</v>
      </c>
      <c r="AG708" s="15">
        <v>25.1</v>
      </c>
      <c r="AN708" s="15">
        <v>171.33</v>
      </c>
      <c r="AX708" s="15">
        <v>33.15</v>
      </c>
      <c r="BC708" s="15">
        <v>34</v>
      </c>
      <c r="BF708" s="15">
        <v>40.42</v>
      </c>
      <c r="BG708" s="15">
        <v>55.2</v>
      </c>
    </row>
    <row r="709" spans="1:59">
      <c r="A709" s="71">
        <v>38528</v>
      </c>
      <c r="B709" s="73"/>
      <c r="C709" s="73">
        <v>73.31</v>
      </c>
      <c r="D709" s="73">
        <v>71.760000000000005</v>
      </c>
      <c r="E709" s="73"/>
      <c r="F709" s="73">
        <v>137.85</v>
      </c>
      <c r="G709" s="15">
        <v>120.29</v>
      </c>
      <c r="H709" s="15">
        <v>91.39</v>
      </c>
      <c r="I709" s="15">
        <v>85.39</v>
      </c>
      <c r="J709" s="73">
        <v>57.13</v>
      </c>
      <c r="K709" s="15">
        <v>42.87</v>
      </c>
      <c r="L709" s="15">
        <v>54.64</v>
      </c>
      <c r="M709" s="15">
        <v>53.9</v>
      </c>
      <c r="N709" s="15">
        <v>100.03</v>
      </c>
      <c r="O709" s="73">
        <v>83.32</v>
      </c>
      <c r="P709" s="15">
        <v>11.69</v>
      </c>
      <c r="Q709" s="15">
        <v>32.35</v>
      </c>
      <c r="R709" s="15">
        <v>49.69</v>
      </c>
      <c r="T709" s="16">
        <v>67.5</v>
      </c>
      <c r="U709" s="16">
        <v>67.86666666666666</v>
      </c>
      <c r="X709" s="73">
        <v>70.5</v>
      </c>
      <c r="Y709" s="16">
        <v>70.099999999999994</v>
      </c>
      <c r="AD709" s="15">
        <v>49.87</v>
      </c>
      <c r="AG709" s="15">
        <v>26.4</v>
      </c>
      <c r="AN709" s="15">
        <v>174.47</v>
      </c>
      <c r="AX709" s="15">
        <v>32.26</v>
      </c>
      <c r="BC709" s="15">
        <v>33.229999999999997</v>
      </c>
      <c r="BF709" s="15">
        <v>47.97</v>
      </c>
      <c r="BG709" s="15">
        <v>60.4</v>
      </c>
    </row>
    <row r="710" spans="1:59">
      <c r="A710" s="71">
        <v>38535</v>
      </c>
      <c r="B710" s="73"/>
      <c r="C710" s="73">
        <v>73.47</v>
      </c>
      <c r="D710" s="73">
        <v>71.27</v>
      </c>
      <c r="E710" s="73"/>
      <c r="F710" s="73">
        <v>141.13</v>
      </c>
      <c r="G710" s="15">
        <v>124.06</v>
      </c>
      <c r="H710" s="15">
        <v>92.32</v>
      </c>
      <c r="I710" s="15">
        <v>87.12</v>
      </c>
      <c r="J710" s="73">
        <v>59.02</v>
      </c>
      <c r="K710" s="15">
        <v>43.1</v>
      </c>
      <c r="L710" s="15">
        <v>60.68</v>
      </c>
      <c r="M710" s="15">
        <v>57.36</v>
      </c>
      <c r="N710" s="15">
        <v>99.33</v>
      </c>
      <c r="O710" s="73">
        <v>90.37</v>
      </c>
      <c r="P710" s="15">
        <v>11.69</v>
      </c>
      <c r="Q710" s="15">
        <v>32.24</v>
      </c>
      <c r="R710" s="15">
        <v>49.02</v>
      </c>
      <c r="T710" s="16">
        <v>67.5</v>
      </c>
      <c r="U710" s="16">
        <v>67.13333333333334</v>
      </c>
      <c r="X710" s="73">
        <v>70</v>
      </c>
      <c r="Y710" s="16">
        <v>70</v>
      </c>
      <c r="AA710" s="15">
        <v>111</v>
      </c>
      <c r="AD710" s="15">
        <v>50.32</v>
      </c>
      <c r="AG710" s="15">
        <v>28.69</v>
      </c>
      <c r="AN710" s="15">
        <v>178.85</v>
      </c>
      <c r="AX710" s="15">
        <v>27.98</v>
      </c>
      <c r="BC710" s="15">
        <v>29.75</v>
      </c>
      <c r="BF710" s="15">
        <v>53.39</v>
      </c>
      <c r="BG710" s="15">
        <v>63.4</v>
      </c>
    </row>
    <row r="711" spans="1:59">
      <c r="A711" s="71">
        <v>38542</v>
      </c>
      <c r="B711" s="73"/>
      <c r="C711" s="73">
        <v>73.510000000000005</v>
      </c>
      <c r="D711" s="73">
        <v>72.930000000000007</v>
      </c>
      <c r="E711" s="73"/>
      <c r="F711" s="73">
        <v>144.59</v>
      </c>
      <c r="G711" s="15">
        <v>122</v>
      </c>
      <c r="H711" s="15">
        <v>93.19</v>
      </c>
      <c r="I711" s="15">
        <v>88.96</v>
      </c>
      <c r="J711" s="73">
        <v>59.83</v>
      </c>
      <c r="K711" s="15">
        <v>44.6</v>
      </c>
      <c r="L711" s="15">
        <v>58.23</v>
      </c>
      <c r="M711" s="15">
        <v>58.72</v>
      </c>
      <c r="N711" s="15">
        <v>102.1</v>
      </c>
      <c r="O711" s="73">
        <v>83.57</v>
      </c>
      <c r="P711" s="15">
        <v>11.61</v>
      </c>
      <c r="Q711" s="15">
        <v>32.54</v>
      </c>
      <c r="R711" s="15">
        <v>49.91</v>
      </c>
      <c r="T711" s="16">
        <v>67.583333333333329</v>
      </c>
      <c r="U711" s="16">
        <v>68.543333333333337</v>
      </c>
      <c r="X711" s="73">
        <v>70.75</v>
      </c>
      <c r="Y711" s="16">
        <v>70.63</v>
      </c>
      <c r="AA711" s="15">
        <v>106</v>
      </c>
      <c r="AD711" s="15">
        <v>49.59</v>
      </c>
      <c r="AG711" s="15">
        <v>29.94</v>
      </c>
      <c r="AN711" s="15">
        <v>179.29</v>
      </c>
      <c r="AX711" s="15">
        <v>27.59</v>
      </c>
      <c r="BC711" s="15">
        <v>29.63</v>
      </c>
      <c r="BF711" s="15">
        <v>56.03</v>
      </c>
      <c r="BG711" s="15">
        <v>64</v>
      </c>
    </row>
    <row r="712" spans="1:59">
      <c r="A712" s="71">
        <v>38549</v>
      </c>
      <c r="B712" s="73"/>
      <c r="C712" s="73">
        <v>73.52</v>
      </c>
      <c r="D712" s="73">
        <v>72.86</v>
      </c>
      <c r="E712" s="73"/>
      <c r="F712" s="73">
        <v>143.72</v>
      </c>
      <c r="G712" s="15">
        <v>122.64</v>
      </c>
      <c r="H712" s="15">
        <v>93.97</v>
      </c>
      <c r="I712" s="15">
        <v>87.26</v>
      </c>
      <c r="J712" s="73">
        <v>59.45</v>
      </c>
      <c r="K712" s="15">
        <v>45.11</v>
      </c>
      <c r="L712" s="15">
        <v>60.93</v>
      </c>
      <c r="M712" s="15">
        <v>59.55</v>
      </c>
      <c r="N712" s="15">
        <v>100.83</v>
      </c>
      <c r="O712" s="73">
        <v>81.260000000000005</v>
      </c>
      <c r="P712" s="15">
        <v>11.82</v>
      </c>
      <c r="Q712" s="15">
        <v>34.36</v>
      </c>
      <c r="R712" s="15">
        <v>49.73</v>
      </c>
      <c r="T712" s="16">
        <v>69.333333333333329</v>
      </c>
      <c r="U712" s="16">
        <v>69.15666666666668</v>
      </c>
      <c r="X712" s="73">
        <v>73.5</v>
      </c>
      <c r="Y712" s="16">
        <v>73.67</v>
      </c>
      <c r="AA712" s="15">
        <v>110.5</v>
      </c>
      <c r="AD712" s="15">
        <v>49.57</v>
      </c>
      <c r="AG712" s="15">
        <v>31.29</v>
      </c>
      <c r="AN712" s="15">
        <v>186.11</v>
      </c>
      <c r="AX712" s="15">
        <v>27.05</v>
      </c>
      <c r="BC712" s="15">
        <v>30</v>
      </c>
      <c r="BF712" s="15">
        <v>56.03</v>
      </c>
      <c r="BG712" s="15">
        <v>64</v>
      </c>
    </row>
    <row r="713" spans="1:59">
      <c r="A713" s="71">
        <v>38556</v>
      </c>
      <c r="B713" s="73"/>
      <c r="C713" s="73">
        <v>73.92</v>
      </c>
      <c r="D713" s="73">
        <v>72.95</v>
      </c>
      <c r="E713" s="73"/>
      <c r="F713" s="73">
        <v>141.81</v>
      </c>
      <c r="G713" s="15">
        <v>121.84</v>
      </c>
      <c r="H713" s="15">
        <v>92.27</v>
      </c>
      <c r="I713" s="15">
        <v>82.84</v>
      </c>
      <c r="J713" s="73">
        <v>61</v>
      </c>
      <c r="K713" s="15">
        <v>46.17</v>
      </c>
      <c r="L713" s="15">
        <v>65.22</v>
      </c>
      <c r="M713" s="15">
        <v>57.6</v>
      </c>
      <c r="N713" s="15">
        <v>101.54</v>
      </c>
      <c r="O713" s="73">
        <v>78.87</v>
      </c>
      <c r="P713" s="15">
        <v>11.95</v>
      </c>
      <c r="Q713" s="15">
        <v>31.69</v>
      </c>
      <c r="R713" s="15">
        <v>49.7</v>
      </c>
      <c r="T713" s="16">
        <v>68.676666666666662</v>
      </c>
      <c r="U713" s="16">
        <v>69.23</v>
      </c>
      <c r="X713" s="73">
        <v>70.33</v>
      </c>
      <c r="Y713" s="16">
        <v>72</v>
      </c>
      <c r="AD713" s="15">
        <v>49.93</v>
      </c>
      <c r="AG713" s="15">
        <v>32.700000000000003</v>
      </c>
      <c r="AN713" s="15">
        <v>191.53</v>
      </c>
      <c r="AX713" s="15">
        <v>26.53</v>
      </c>
      <c r="BC713" s="15">
        <v>26</v>
      </c>
      <c r="BF713" s="15">
        <v>55.25</v>
      </c>
      <c r="BG713" s="15">
        <v>64</v>
      </c>
    </row>
    <row r="714" spans="1:59">
      <c r="A714" s="71">
        <v>38563</v>
      </c>
      <c r="B714" s="73"/>
      <c r="C714" s="73">
        <v>73.540000000000006</v>
      </c>
      <c r="D714" s="73">
        <v>71.45</v>
      </c>
      <c r="E714" s="73"/>
      <c r="F714" s="73">
        <v>135.72999999999999</v>
      </c>
      <c r="G714" s="15">
        <v>125</v>
      </c>
      <c r="H714" s="15">
        <v>86.98</v>
      </c>
      <c r="I714" s="15">
        <v>80.78</v>
      </c>
      <c r="J714" s="73">
        <v>60.3</v>
      </c>
      <c r="K714" s="15">
        <v>45.31</v>
      </c>
      <c r="L714" s="15">
        <v>64.540000000000006</v>
      </c>
      <c r="M714" s="15">
        <v>57.52</v>
      </c>
      <c r="N714" s="15">
        <v>102.3</v>
      </c>
      <c r="O714" s="73">
        <v>75.25</v>
      </c>
      <c r="P714" s="15">
        <v>11.92</v>
      </c>
      <c r="Q714" s="15">
        <v>35.24</v>
      </c>
      <c r="R714" s="15">
        <v>55.89</v>
      </c>
      <c r="T714" s="16">
        <v>71.176666666666662</v>
      </c>
      <c r="U714" s="16">
        <v>70.316666666666663</v>
      </c>
      <c r="X714" s="73">
        <v>76.31</v>
      </c>
      <c r="Y714" s="16">
        <v>72.2</v>
      </c>
      <c r="AA714" s="15">
        <v>108.5</v>
      </c>
      <c r="AD714" s="15">
        <v>49.6</v>
      </c>
      <c r="AG714" s="15">
        <v>36</v>
      </c>
      <c r="AN714" s="15">
        <v>194.61</v>
      </c>
      <c r="AX714" s="15">
        <v>27.1</v>
      </c>
      <c r="BC714" s="15">
        <v>26</v>
      </c>
      <c r="BF714" s="15">
        <v>54.2</v>
      </c>
      <c r="BG714" s="15">
        <v>62.8</v>
      </c>
    </row>
    <row r="715" spans="1:59">
      <c r="A715" s="71">
        <v>38570</v>
      </c>
      <c r="B715" s="73"/>
      <c r="C715" s="73">
        <v>73.53</v>
      </c>
      <c r="D715" s="73">
        <v>71.72</v>
      </c>
      <c r="E715" s="73"/>
      <c r="F715" s="73">
        <v>130.41999999999999</v>
      </c>
      <c r="G715" s="15">
        <v>125.93</v>
      </c>
      <c r="H715" s="15">
        <v>89.69</v>
      </c>
      <c r="I715" s="15">
        <v>81.34</v>
      </c>
      <c r="J715" s="73">
        <v>60.71</v>
      </c>
      <c r="K715" s="15">
        <v>45.21</v>
      </c>
      <c r="L715" s="15">
        <v>63.05</v>
      </c>
      <c r="M715" s="15">
        <v>55.69</v>
      </c>
      <c r="N715" s="15">
        <v>101.95</v>
      </c>
      <c r="O715" s="73">
        <v>74.28</v>
      </c>
      <c r="P715" s="15">
        <v>11.78</v>
      </c>
      <c r="Q715" s="15">
        <v>40.96</v>
      </c>
      <c r="R715" s="15">
        <v>59.59</v>
      </c>
      <c r="T715" s="16">
        <v>71.243333333333339</v>
      </c>
      <c r="U715" s="16">
        <v>69.400000000000006</v>
      </c>
      <c r="X715" s="73">
        <v>77</v>
      </c>
      <c r="Y715" s="16">
        <v>72.5</v>
      </c>
      <c r="AD715" s="15">
        <v>48.71</v>
      </c>
      <c r="AG715" s="15">
        <v>33.89</v>
      </c>
      <c r="AN715" s="15">
        <v>197.6</v>
      </c>
      <c r="AX715" s="15">
        <v>27.04</v>
      </c>
      <c r="BC715" s="15">
        <v>26</v>
      </c>
      <c r="BF715" s="15">
        <v>51.25</v>
      </c>
      <c r="BG715" s="15">
        <v>56</v>
      </c>
    </row>
    <row r="716" spans="1:59">
      <c r="A716" s="71">
        <v>38577</v>
      </c>
      <c r="B716" s="73"/>
      <c r="C716" s="73">
        <v>73.38</v>
      </c>
      <c r="D716" s="73">
        <v>71.319999999999993</v>
      </c>
      <c r="E716" s="73"/>
      <c r="F716" s="73">
        <v>132.07</v>
      </c>
      <c r="G716" s="15">
        <v>126.02</v>
      </c>
      <c r="H716" s="15">
        <v>85.38</v>
      </c>
      <c r="I716" s="15">
        <v>79.81</v>
      </c>
      <c r="J716" s="73">
        <v>59.67</v>
      </c>
      <c r="K716" s="15">
        <v>45.84</v>
      </c>
      <c r="L716" s="15">
        <v>61.76</v>
      </c>
      <c r="M716" s="15">
        <v>56.92</v>
      </c>
      <c r="N716" s="15">
        <v>101.89</v>
      </c>
      <c r="O716" s="73">
        <v>75.349999999999994</v>
      </c>
      <c r="P716" s="15">
        <v>11.82</v>
      </c>
      <c r="Q716" s="15">
        <v>39.1</v>
      </c>
      <c r="R716" s="15">
        <v>61.45</v>
      </c>
      <c r="T716" s="16">
        <v>71.933333333333337</v>
      </c>
      <c r="U716" s="16">
        <v>71.873333333333335</v>
      </c>
      <c r="X716" s="73">
        <v>75.400000000000006</v>
      </c>
      <c r="Y716" s="16">
        <v>75.67</v>
      </c>
      <c r="AD716" s="15">
        <v>49.49</v>
      </c>
      <c r="AG716" s="15">
        <v>34.64</v>
      </c>
      <c r="AN716" s="15">
        <v>205.41</v>
      </c>
      <c r="AX716" s="15">
        <v>27.5</v>
      </c>
      <c r="BC716" s="15">
        <v>26.72</v>
      </c>
      <c r="BF716" s="15">
        <v>43.54</v>
      </c>
      <c r="BG716" s="15">
        <v>53</v>
      </c>
    </row>
    <row r="717" spans="1:59">
      <c r="A717" s="71">
        <v>38584</v>
      </c>
      <c r="B717" s="73"/>
      <c r="C717" s="73">
        <v>73.53</v>
      </c>
      <c r="D717" s="73">
        <v>71.38</v>
      </c>
      <c r="E717" s="73"/>
      <c r="F717" s="73">
        <v>132.32</v>
      </c>
      <c r="G717" s="15">
        <v>129.85</v>
      </c>
      <c r="H717" s="15">
        <v>90.13</v>
      </c>
      <c r="I717" s="15">
        <v>78.87</v>
      </c>
      <c r="J717" s="73">
        <v>59.8</v>
      </c>
      <c r="K717" s="15">
        <v>45.79</v>
      </c>
      <c r="L717" s="15">
        <v>60.21</v>
      </c>
      <c r="M717" s="15">
        <v>57.23</v>
      </c>
      <c r="N717" s="15">
        <v>103.8</v>
      </c>
      <c r="O717" s="73">
        <v>78.97</v>
      </c>
      <c r="P717" s="15">
        <v>11.72</v>
      </c>
      <c r="Q717" s="15">
        <v>43.35</v>
      </c>
      <c r="R717" s="15">
        <v>64.819999999999993</v>
      </c>
      <c r="T717" s="16">
        <v>72.7</v>
      </c>
      <c r="U717" s="16">
        <v>71.333333333333329</v>
      </c>
      <c r="X717" s="73">
        <v>75.900000000000006</v>
      </c>
      <c r="Y717" s="16">
        <v>74.5</v>
      </c>
      <c r="AA717" s="15">
        <v>109.6</v>
      </c>
      <c r="AD717" s="15">
        <v>47.86</v>
      </c>
      <c r="AG717" s="15">
        <v>34.51</v>
      </c>
      <c r="AN717" s="15">
        <v>210.51</v>
      </c>
      <c r="AX717" s="15">
        <v>25.21</v>
      </c>
      <c r="BC717" s="15">
        <v>26</v>
      </c>
      <c r="BF717" s="15">
        <v>43.54</v>
      </c>
      <c r="BG717" s="15">
        <v>57</v>
      </c>
    </row>
    <row r="718" spans="1:59">
      <c r="A718" s="71">
        <v>38591</v>
      </c>
      <c r="B718" s="73"/>
      <c r="C718" s="73">
        <v>73.48</v>
      </c>
      <c r="D718" s="73">
        <v>71.38</v>
      </c>
      <c r="E718" s="73"/>
      <c r="F718" s="73">
        <v>132.34</v>
      </c>
      <c r="G718" s="15">
        <v>130.38</v>
      </c>
      <c r="H718" s="15">
        <v>88.2</v>
      </c>
      <c r="I718" s="15">
        <v>79.290000000000006</v>
      </c>
      <c r="J718" s="73">
        <v>60.72</v>
      </c>
      <c r="K718" s="15">
        <v>45.93</v>
      </c>
      <c r="L718" s="15">
        <v>59.2</v>
      </c>
      <c r="M718" s="15">
        <v>58.04</v>
      </c>
      <c r="N718" s="15">
        <v>111.4</v>
      </c>
      <c r="O718" s="73">
        <v>82.63</v>
      </c>
      <c r="P718" s="15">
        <v>11.83</v>
      </c>
      <c r="Q718" s="15">
        <v>39.33</v>
      </c>
      <c r="R718" s="15">
        <v>64.94</v>
      </c>
      <c r="T718" s="16">
        <v>73.25</v>
      </c>
      <c r="U718" s="16">
        <v>72.833333333333329</v>
      </c>
      <c r="X718" s="73">
        <v>77.55</v>
      </c>
      <c r="Y718" s="16">
        <v>75.5</v>
      </c>
      <c r="AD718" s="15">
        <v>48.08</v>
      </c>
      <c r="AG718" s="15">
        <v>32.46</v>
      </c>
      <c r="AN718" s="15">
        <v>213.46</v>
      </c>
      <c r="AX718" s="15">
        <v>27.71</v>
      </c>
      <c r="BC718" s="15">
        <v>28</v>
      </c>
      <c r="BF718" s="15">
        <v>49.61</v>
      </c>
      <c r="BG718" s="15">
        <v>66.2</v>
      </c>
    </row>
    <row r="719" spans="1:59">
      <c r="A719" s="71">
        <v>38598</v>
      </c>
      <c r="B719" s="73"/>
      <c r="C719" s="73">
        <v>74.14</v>
      </c>
      <c r="D719" s="73">
        <v>73.09</v>
      </c>
      <c r="E719" s="73"/>
      <c r="F719" s="73">
        <v>133.63</v>
      </c>
      <c r="G719" s="15">
        <v>131.88999999999999</v>
      </c>
      <c r="H719" s="15">
        <v>88.95</v>
      </c>
      <c r="I719" s="15">
        <v>81.42</v>
      </c>
      <c r="J719" s="73">
        <v>63.28</v>
      </c>
      <c r="K719" s="15">
        <v>46.66</v>
      </c>
      <c r="L719" s="15">
        <v>59.26</v>
      </c>
      <c r="M719" s="15">
        <v>58.97</v>
      </c>
      <c r="N719" s="15">
        <v>116.34</v>
      </c>
      <c r="O719" s="73">
        <v>88.47</v>
      </c>
      <c r="P719" s="15">
        <v>11.6</v>
      </c>
      <c r="Q719" s="15">
        <v>36.380000000000003</v>
      </c>
      <c r="R719" s="15">
        <v>64.930000000000007</v>
      </c>
      <c r="T719" s="16">
        <v>74.47</v>
      </c>
      <c r="U719" s="16">
        <v>72.766666666666666</v>
      </c>
      <c r="X719" s="73">
        <v>76.709999999999994</v>
      </c>
      <c r="Y719" s="16">
        <v>76</v>
      </c>
      <c r="AA719" s="15">
        <v>109</v>
      </c>
      <c r="AD719" s="15">
        <v>46.8</v>
      </c>
      <c r="AG719" s="15">
        <v>34.68</v>
      </c>
      <c r="AN719" s="15">
        <v>222.54</v>
      </c>
      <c r="AX719" s="15">
        <v>27</v>
      </c>
      <c r="BC719" s="15">
        <v>25.66</v>
      </c>
      <c r="BF719" s="15">
        <v>58.88</v>
      </c>
      <c r="BG719" s="15">
        <v>75.400000000000006</v>
      </c>
    </row>
    <row r="720" spans="1:59">
      <c r="A720" s="71">
        <v>38605</v>
      </c>
      <c r="B720" s="73"/>
      <c r="C720" s="73">
        <v>74.400000000000006</v>
      </c>
      <c r="D720" s="73">
        <v>74.2</v>
      </c>
      <c r="E720" s="73"/>
      <c r="F720" s="73">
        <v>141.33000000000001</v>
      </c>
      <c r="G720" s="15">
        <v>141.56</v>
      </c>
      <c r="H720" s="15">
        <v>91.02</v>
      </c>
      <c r="I720" s="15">
        <v>86.74</v>
      </c>
      <c r="J720" s="73">
        <v>63.68</v>
      </c>
      <c r="K720" s="15">
        <v>46.1</v>
      </c>
      <c r="L720" s="15">
        <v>58.95</v>
      </c>
      <c r="M720" s="15">
        <v>62.36</v>
      </c>
      <c r="N720" s="15">
        <v>121.69</v>
      </c>
      <c r="O720" s="73">
        <v>94.07</v>
      </c>
      <c r="P720" s="15">
        <v>11.82</v>
      </c>
      <c r="Q720" s="15">
        <v>42.64</v>
      </c>
      <c r="R720" s="15">
        <v>65.959999999999994</v>
      </c>
      <c r="T720" s="16">
        <v>77.313333333333333</v>
      </c>
      <c r="U720" s="16">
        <v>75.086666666666659</v>
      </c>
      <c r="X720" s="73">
        <v>78.44</v>
      </c>
      <c r="Y720" s="16">
        <v>77.41</v>
      </c>
      <c r="AA720" s="15">
        <v>111.53</v>
      </c>
      <c r="AD720" s="15">
        <v>47.18</v>
      </c>
      <c r="AG720" s="15">
        <v>33.619999999999997</v>
      </c>
      <c r="AN720" s="15">
        <v>229.29</v>
      </c>
      <c r="AX720" s="15">
        <v>26.73</v>
      </c>
      <c r="BF720" s="15">
        <v>67.47</v>
      </c>
      <c r="BG720" s="15">
        <v>79</v>
      </c>
    </row>
    <row r="721" spans="1:59">
      <c r="A721" s="71">
        <v>38612</v>
      </c>
      <c r="B721" s="73"/>
      <c r="C721" s="73">
        <v>74.599999999999994</v>
      </c>
      <c r="D721" s="73">
        <v>73.14</v>
      </c>
      <c r="E721" s="73"/>
      <c r="F721" s="73">
        <v>147.24</v>
      </c>
      <c r="G721" s="15">
        <v>144</v>
      </c>
      <c r="H721" s="15">
        <v>93.74</v>
      </c>
      <c r="I721" s="15">
        <v>86.25</v>
      </c>
      <c r="J721" s="73">
        <v>64.52</v>
      </c>
      <c r="K721" s="15">
        <v>47.65</v>
      </c>
      <c r="L721" s="15">
        <v>60.35</v>
      </c>
      <c r="M721" s="15">
        <v>65.33</v>
      </c>
      <c r="N721" s="15">
        <v>126.28</v>
      </c>
      <c r="O721" s="73">
        <v>97.79</v>
      </c>
      <c r="P721" s="15">
        <v>11.69</v>
      </c>
      <c r="Q721" s="15">
        <v>45.17</v>
      </c>
      <c r="R721" s="15">
        <v>69.91</v>
      </c>
      <c r="T721" s="16">
        <v>76.400000000000006</v>
      </c>
      <c r="U721" s="16">
        <v>75.599999999999994</v>
      </c>
      <c r="X721" s="73">
        <v>79</v>
      </c>
      <c r="Y721" s="16">
        <v>79</v>
      </c>
      <c r="AA721" s="15">
        <v>111.83</v>
      </c>
      <c r="AD721" s="15">
        <v>46</v>
      </c>
      <c r="AG721" s="15">
        <v>34.479999999999997</v>
      </c>
      <c r="AN721" s="15">
        <v>242.57</v>
      </c>
      <c r="BF721" s="15">
        <v>70.52</v>
      </c>
      <c r="BG721" s="15">
        <v>80</v>
      </c>
    </row>
    <row r="722" spans="1:59">
      <c r="A722" s="71">
        <v>38619</v>
      </c>
      <c r="B722" s="73"/>
      <c r="C722" s="73">
        <v>74.099999999999994</v>
      </c>
      <c r="D722" s="73">
        <v>70.209999999999994</v>
      </c>
      <c r="E722" s="73"/>
      <c r="F722" s="73">
        <v>140.12</v>
      </c>
      <c r="G722" s="15">
        <v>144.38999999999999</v>
      </c>
      <c r="H722" s="15">
        <v>92.54</v>
      </c>
      <c r="I722" s="15">
        <v>84.79</v>
      </c>
      <c r="J722" s="73">
        <v>63.61</v>
      </c>
      <c r="K722" s="15">
        <v>48.08</v>
      </c>
      <c r="L722" s="15">
        <v>60.3</v>
      </c>
      <c r="M722" s="15">
        <v>66.61</v>
      </c>
      <c r="N722" s="15">
        <v>127.53</v>
      </c>
      <c r="O722" s="73">
        <v>99.73</v>
      </c>
      <c r="P722" s="15">
        <v>11.92</v>
      </c>
      <c r="Q722" s="15">
        <v>45.81</v>
      </c>
      <c r="R722" s="15">
        <v>71.98</v>
      </c>
      <c r="T722" s="16">
        <v>77.16</v>
      </c>
      <c r="U722" s="16">
        <v>76.586666666666659</v>
      </c>
      <c r="X722" s="73">
        <v>81.5</v>
      </c>
      <c r="Y722" s="16">
        <v>81</v>
      </c>
      <c r="AA722" s="15">
        <v>112.84</v>
      </c>
      <c r="AD722" s="15">
        <v>46.81</v>
      </c>
      <c r="AG722" s="15">
        <v>37.51</v>
      </c>
      <c r="AN722" s="15">
        <v>268.14</v>
      </c>
      <c r="AX722" s="15">
        <v>24.81</v>
      </c>
      <c r="BF722" s="15">
        <v>70.52</v>
      </c>
      <c r="BG722" s="15">
        <v>76.599999999999994</v>
      </c>
    </row>
    <row r="723" spans="1:59">
      <c r="A723" s="71">
        <v>38626</v>
      </c>
      <c r="C723" s="16">
        <v>73.83</v>
      </c>
      <c r="D723" s="16">
        <v>69.48</v>
      </c>
      <c r="F723" s="73">
        <v>124.64</v>
      </c>
      <c r="G723" s="15">
        <v>141.94</v>
      </c>
      <c r="H723" s="15">
        <v>86.61</v>
      </c>
      <c r="I723" s="15">
        <v>79.11</v>
      </c>
      <c r="J723" s="73">
        <v>64.12</v>
      </c>
      <c r="K723" s="15">
        <v>48.3</v>
      </c>
      <c r="L723" s="15">
        <v>57.89</v>
      </c>
      <c r="M723" s="15">
        <v>65.760000000000005</v>
      </c>
      <c r="N723" s="15">
        <v>127.65</v>
      </c>
      <c r="O723" s="73">
        <v>96.74</v>
      </c>
      <c r="P723" s="15">
        <v>11.6</v>
      </c>
      <c r="Q723" s="15">
        <v>49.86</v>
      </c>
      <c r="R723" s="15">
        <v>74.55</v>
      </c>
      <c r="T723" s="16">
        <v>78.666666666666671</v>
      </c>
      <c r="U723" s="16">
        <v>76.076666666666668</v>
      </c>
      <c r="X723" s="16">
        <v>78</v>
      </c>
      <c r="Y723" s="16">
        <v>79.5</v>
      </c>
      <c r="AA723" s="15">
        <v>112.16</v>
      </c>
      <c r="AD723" s="15">
        <v>46.53</v>
      </c>
      <c r="AG723" s="15">
        <v>38.76</v>
      </c>
      <c r="AN723" s="15">
        <v>287.97000000000003</v>
      </c>
      <c r="AX723" s="15">
        <v>26.11</v>
      </c>
      <c r="BC723" s="15">
        <v>23.65</v>
      </c>
      <c r="BF723" s="15">
        <v>63.71</v>
      </c>
      <c r="BG723" s="15">
        <v>68.599999999999994</v>
      </c>
    </row>
    <row r="724" spans="1:59">
      <c r="A724" s="71">
        <v>38633</v>
      </c>
      <c r="C724" s="16">
        <v>73.55</v>
      </c>
      <c r="D724" s="16">
        <v>69.58</v>
      </c>
      <c r="F724" s="16">
        <v>124.02</v>
      </c>
      <c r="G724" s="15">
        <v>134.96</v>
      </c>
      <c r="H724" s="15">
        <v>85.47</v>
      </c>
      <c r="I724" s="15">
        <v>72.72</v>
      </c>
      <c r="J724" s="16">
        <v>64.959999999999994</v>
      </c>
      <c r="K724" s="15">
        <v>48.06</v>
      </c>
      <c r="L724" s="15">
        <v>55.48</v>
      </c>
      <c r="M724" s="15">
        <v>67.45</v>
      </c>
      <c r="N724" s="15">
        <v>129.9</v>
      </c>
      <c r="O724" s="16">
        <v>91.04</v>
      </c>
      <c r="P724" s="15">
        <v>11.68</v>
      </c>
      <c r="Q724" s="15">
        <v>51.27</v>
      </c>
      <c r="R724" s="15">
        <v>74.959999999999994</v>
      </c>
      <c r="T724" s="16">
        <v>78.150000000000006</v>
      </c>
      <c r="U724" s="16">
        <v>77.176666666666662</v>
      </c>
      <c r="X724" s="16">
        <v>81.7</v>
      </c>
      <c r="Y724" s="16">
        <v>79.7</v>
      </c>
      <c r="AD724" s="15">
        <v>45.43</v>
      </c>
      <c r="AG724" s="15">
        <v>43</v>
      </c>
      <c r="AN724" s="15">
        <v>305.33999999999997</v>
      </c>
      <c r="BC724" s="15">
        <v>26</v>
      </c>
      <c r="BF724" s="15">
        <v>56.19</v>
      </c>
      <c r="BG724" s="15">
        <v>61.4</v>
      </c>
    </row>
    <row r="725" spans="1:59">
      <c r="A725" s="71">
        <v>38640</v>
      </c>
      <c r="C725" s="16">
        <v>73.33</v>
      </c>
      <c r="D725" s="16">
        <v>68.81</v>
      </c>
      <c r="F725" s="16">
        <v>121.97</v>
      </c>
      <c r="G725" s="15">
        <v>127.28</v>
      </c>
      <c r="H725" s="15">
        <v>83.56</v>
      </c>
      <c r="I725" s="15">
        <v>69.83</v>
      </c>
      <c r="J725" s="16">
        <v>63.56</v>
      </c>
      <c r="K725" s="15">
        <v>47.33</v>
      </c>
      <c r="L725" s="15">
        <v>51.31</v>
      </c>
      <c r="M725" s="15">
        <v>65.069999999999993</v>
      </c>
      <c r="N725" s="15">
        <v>127</v>
      </c>
      <c r="O725" s="16">
        <v>87.33</v>
      </c>
      <c r="P725" s="15">
        <v>11.56</v>
      </c>
      <c r="Q725" s="15">
        <v>50.43</v>
      </c>
      <c r="R725" s="15">
        <v>73.86</v>
      </c>
      <c r="T725" s="16">
        <v>80.793333333333337</v>
      </c>
      <c r="U725" s="16">
        <v>77.626666666666665</v>
      </c>
      <c r="X725" s="16">
        <v>82</v>
      </c>
      <c r="Y725" s="16">
        <v>81.5</v>
      </c>
      <c r="AA725" s="15">
        <v>118.43</v>
      </c>
      <c r="AD725" s="15">
        <v>47</v>
      </c>
      <c r="AG725" s="15">
        <v>45.89</v>
      </c>
      <c r="AN725" s="15">
        <v>308.92</v>
      </c>
      <c r="AX725" s="15">
        <v>23.25</v>
      </c>
      <c r="BF725" s="15">
        <v>47.61</v>
      </c>
      <c r="BG725" s="15">
        <v>58</v>
      </c>
    </row>
    <row r="726" spans="1:59">
      <c r="A726" s="71">
        <v>38647</v>
      </c>
      <c r="C726" s="16">
        <v>73.010000000000005</v>
      </c>
      <c r="D726" s="16">
        <v>68.69</v>
      </c>
      <c r="F726" s="16">
        <v>117.75</v>
      </c>
      <c r="G726" s="15">
        <v>123.76</v>
      </c>
      <c r="H726" s="15">
        <v>74.150000000000006</v>
      </c>
      <c r="I726" s="15">
        <v>64.930000000000007</v>
      </c>
      <c r="J726" s="16">
        <v>62.52</v>
      </c>
      <c r="K726" s="15">
        <v>46.01</v>
      </c>
      <c r="L726" s="15">
        <v>48.75</v>
      </c>
      <c r="M726" s="15">
        <v>62.19</v>
      </c>
      <c r="N726" s="15">
        <v>122.5</v>
      </c>
      <c r="O726" s="16">
        <v>87.87</v>
      </c>
      <c r="P726" s="15">
        <v>11.38</v>
      </c>
      <c r="Q726" s="15">
        <v>52.92</v>
      </c>
      <c r="R726" s="15">
        <v>75.459999999999994</v>
      </c>
      <c r="T726" s="16">
        <v>78.953333333333333</v>
      </c>
      <c r="U726" s="16">
        <v>78.336666666666673</v>
      </c>
      <c r="X726" s="16">
        <v>82.21</v>
      </c>
      <c r="Y726" s="16">
        <v>81.709999999999994</v>
      </c>
      <c r="AA726" s="15">
        <v>119</v>
      </c>
      <c r="AD726" s="15">
        <v>43.99</v>
      </c>
      <c r="AG726" s="15">
        <v>48.69</v>
      </c>
      <c r="AN726" s="15">
        <v>309.7</v>
      </c>
      <c r="AX726" s="15">
        <v>25.56</v>
      </c>
      <c r="BC726" s="15">
        <v>24</v>
      </c>
      <c r="BF726" s="15">
        <v>47.61</v>
      </c>
      <c r="BG726" s="15">
        <v>61.6</v>
      </c>
    </row>
    <row r="727" spans="1:59">
      <c r="A727" s="71">
        <v>38654</v>
      </c>
      <c r="C727" s="16">
        <v>71.31</v>
      </c>
      <c r="D727" s="16">
        <v>66.53</v>
      </c>
      <c r="F727" s="16">
        <v>109.93</v>
      </c>
      <c r="G727" s="15">
        <v>115.9</v>
      </c>
      <c r="H727" s="15">
        <v>73.67</v>
      </c>
      <c r="I727" s="15">
        <v>59.71</v>
      </c>
      <c r="J727" s="16">
        <v>58.32</v>
      </c>
      <c r="K727" s="15">
        <v>43.65</v>
      </c>
      <c r="L727" s="15">
        <v>46.85</v>
      </c>
      <c r="M727" s="15">
        <v>60.94</v>
      </c>
      <c r="N727" s="15">
        <v>117.63</v>
      </c>
      <c r="O727" s="16">
        <v>89.98</v>
      </c>
      <c r="P727" s="15">
        <v>11.58</v>
      </c>
      <c r="Q727" s="15">
        <v>51.23</v>
      </c>
      <c r="R727" s="15">
        <v>73.52</v>
      </c>
      <c r="T727" s="16">
        <v>79.706666666666663</v>
      </c>
      <c r="U727" s="16">
        <v>79.466666666666669</v>
      </c>
      <c r="X727" s="16">
        <v>81.67</v>
      </c>
      <c r="Y727" s="16">
        <v>82.9</v>
      </c>
      <c r="AD727" s="15">
        <v>46.54</v>
      </c>
      <c r="AG727" s="15">
        <v>49</v>
      </c>
      <c r="AN727" s="15">
        <v>302.36</v>
      </c>
      <c r="AX727" s="15">
        <v>25</v>
      </c>
      <c r="BC727" s="15">
        <v>23.16</v>
      </c>
      <c r="BF727" s="15">
        <v>55.56</v>
      </c>
      <c r="BG727" s="15">
        <v>67.8</v>
      </c>
    </row>
    <row r="728" spans="1:59">
      <c r="A728" s="71">
        <v>38661</v>
      </c>
      <c r="C728" s="16">
        <v>71.959999999999994</v>
      </c>
      <c r="D728" s="16">
        <v>67.5</v>
      </c>
      <c r="F728" s="16">
        <v>106.54</v>
      </c>
      <c r="G728" s="15">
        <v>104.14</v>
      </c>
      <c r="H728" s="15">
        <v>71.7</v>
      </c>
      <c r="I728" s="15">
        <v>61.85</v>
      </c>
      <c r="J728" s="16">
        <v>53.26</v>
      </c>
      <c r="K728" s="15">
        <v>32.200000000000003</v>
      </c>
      <c r="L728" s="15">
        <v>44.71</v>
      </c>
      <c r="M728" s="15">
        <v>52.44</v>
      </c>
      <c r="N728" s="15">
        <v>108.82</v>
      </c>
      <c r="O728" s="16">
        <v>82.36</v>
      </c>
      <c r="P728" s="15">
        <v>11.41</v>
      </c>
      <c r="Q728" s="15">
        <v>52</v>
      </c>
      <c r="R728" s="15">
        <v>71.930000000000007</v>
      </c>
      <c r="T728" s="16">
        <v>82.81</v>
      </c>
      <c r="U728" s="16">
        <v>80</v>
      </c>
      <c r="X728" s="16">
        <v>84.8</v>
      </c>
      <c r="Y728" s="16">
        <v>83</v>
      </c>
      <c r="AD728" s="15">
        <v>44.03</v>
      </c>
      <c r="AG728" s="15">
        <v>48.7</v>
      </c>
      <c r="AN728" s="15">
        <v>292.36</v>
      </c>
      <c r="AX728" s="15">
        <v>22.07</v>
      </c>
      <c r="BC728" s="15">
        <v>23</v>
      </c>
      <c r="BF728" s="15">
        <v>61.62</v>
      </c>
      <c r="BG728" s="15">
        <v>73</v>
      </c>
    </row>
    <row r="729" spans="1:59">
      <c r="A729" s="71">
        <v>38668</v>
      </c>
      <c r="C729" s="16">
        <v>71.81</v>
      </c>
      <c r="D729" s="16">
        <v>67.400000000000006</v>
      </c>
      <c r="F729" s="16">
        <v>103.22</v>
      </c>
      <c r="G729" s="15">
        <v>105.23</v>
      </c>
      <c r="H729" s="15">
        <v>70.88</v>
      </c>
      <c r="I729" s="15">
        <v>62.38</v>
      </c>
      <c r="J729" s="16">
        <v>48.82</v>
      </c>
      <c r="K729" s="15">
        <v>30.16</v>
      </c>
      <c r="L729" s="15">
        <v>40.96</v>
      </c>
      <c r="M729" s="15">
        <v>49.57</v>
      </c>
      <c r="N729" s="15">
        <v>103.47</v>
      </c>
      <c r="O729" s="16">
        <v>79.569999999999993</v>
      </c>
      <c r="P729" s="15">
        <v>11.35</v>
      </c>
      <c r="Q729" s="15">
        <v>50.2</v>
      </c>
      <c r="R729" s="15">
        <v>72.97</v>
      </c>
      <c r="T729" s="16">
        <v>82.333333333333329</v>
      </c>
      <c r="U729" s="16">
        <v>79.61666666666666</v>
      </c>
      <c r="X729" s="16">
        <v>87</v>
      </c>
      <c r="Y729" s="16">
        <v>82</v>
      </c>
      <c r="AD729" s="15">
        <v>44.17</v>
      </c>
      <c r="AG729" s="15">
        <v>47.5</v>
      </c>
      <c r="AN729" s="15">
        <v>279.14</v>
      </c>
      <c r="AX729" s="15">
        <v>20</v>
      </c>
      <c r="BF729" s="15">
        <v>66.84</v>
      </c>
      <c r="BG729" s="15">
        <v>76.25</v>
      </c>
    </row>
    <row r="730" spans="1:59">
      <c r="A730" s="71">
        <v>38675</v>
      </c>
      <c r="C730" s="16">
        <v>71.34</v>
      </c>
      <c r="D730" s="16">
        <v>66.89</v>
      </c>
      <c r="F730" s="16">
        <v>103.2</v>
      </c>
      <c r="G730" s="15">
        <v>104.79</v>
      </c>
      <c r="H730" s="15">
        <v>66.31</v>
      </c>
      <c r="I730" s="15">
        <v>58.63</v>
      </c>
      <c r="J730" s="16">
        <v>47.13</v>
      </c>
      <c r="K730" s="15">
        <v>27.82</v>
      </c>
      <c r="L730" s="15">
        <v>40.11</v>
      </c>
      <c r="M730" s="15">
        <v>44.98</v>
      </c>
      <c r="N730" s="15">
        <v>92.67</v>
      </c>
      <c r="O730" s="16">
        <v>80.650000000000006</v>
      </c>
      <c r="P730" s="15">
        <v>11.43</v>
      </c>
      <c r="Q730" s="15">
        <v>50.12</v>
      </c>
      <c r="R730" s="15">
        <v>75.05</v>
      </c>
      <c r="T730" s="16">
        <v>83.14</v>
      </c>
      <c r="U730" s="16">
        <v>81</v>
      </c>
      <c r="X730" s="16">
        <v>84</v>
      </c>
      <c r="Y730" s="16">
        <v>83</v>
      </c>
      <c r="AD730" s="15">
        <v>44.14</v>
      </c>
      <c r="AG730" s="15">
        <v>47.34</v>
      </c>
      <c r="AN730" s="15">
        <v>277.82</v>
      </c>
      <c r="AX730" s="15">
        <v>21.08</v>
      </c>
      <c r="BF730" s="15">
        <v>70.83</v>
      </c>
      <c r="BG730" s="15">
        <v>78</v>
      </c>
    </row>
    <row r="731" spans="1:59">
      <c r="A731" s="71">
        <v>38682</v>
      </c>
      <c r="C731" s="16">
        <v>71.05</v>
      </c>
      <c r="D731" s="16">
        <v>66.03</v>
      </c>
      <c r="F731" s="16">
        <v>101.76</v>
      </c>
      <c r="G731" s="15">
        <v>102.25</v>
      </c>
      <c r="H731" s="15">
        <v>65.37</v>
      </c>
      <c r="I731" s="15">
        <v>53.76</v>
      </c>
      <c r="J731" s="16">
        <v>47.96</v>
      </c>
      <c r="K731" s="15">
        <v>27.71</v>
      </c>
      <c r="L731" s="15">
        <v>39.11</v>
      </c>
      <c r="M731" s="15">
        <v>45.92</v>
      </c>
      <c r="N731" s="15">
        <v>94.17</v>
      </c>
      <c r="O731" s="16">
        <v>79.239999999999995</v>
      </c>
      <c r="P731" s="15">
        <v>11.35</v>
      </c>
      <c r="Q731" s="15">
        <v>50.41</v>
      </c>
      <c r="R731" s="15">
        <v>74.78</v>
      </c>
      <c r="T731" s="16">
        <v>82.2</v>
      </c>
      <c r="U731" s="16">
        <v>80.816666666666663</v>
      </c>
      <c r="X731" s="16">
        <v>85.22</v>
      </c>
      <c r="Y731" s="16">
        <v>84</v>
      </c>
      <c r="AA731" s="15">
        <v>119</v>
      </c>
      <c r="AD731" s="15">
        <v>41.26</v>
      </c>
      <c r="AG731" s="15">
        <v>46.71</v>
      </c>
      <c r="AN731" s="15">
        <v>275.88</v>
      </c>
      <c r="AX731" s="15">
        <v>21.8</v>
      </c>
      <c r="BF731" s="15">
        <v>71.83</v>
      </c>
      <c r="BG731" s="15">
        <v>78</v>
      </c>
    </row>
    <row r="732" spans="1:59">
      <c r="A732" s="71">
        <v>38689</v>
      </c>
      <c r="C732" s="16">
        <v>70.73</v>
      </c>
      <c r="D732" s="16">
        <v>64.5</v>
      </c>
      <c r="F732" s="16">
        <v>101.99</v>
      </c>
      <c r="G732" s="15">
        <v>96.34</v>
      </c>
      <c r="H732" s="15">
        <v>66.959999999999994</v>
      </c>
      <c r="I732" s="15">
        <v>53.85</v>
      </c>
      <c r="J732" s="16">
        <v>44.87</v>
      </c>
      <c r="K732" s="15">
        <v>28.66</v>
      </c>
      <c r="L732" s="15">
        <v>38.71</v>
      </c>
      <c r="M732" s="15">
        <v>44.35</v>
      </c>
      <c r="N732" s="15">
        <v>92.99</v>
      </c>
      <c r="O732" s="16">
        <v>80.98</v>
      </c>
      <c r="P732" s="15">
        <v>11.36</v>
      </c>
      <c r="Q732" s="15">
        <v>49.64</v>
      </c>
      <c r="R732" s="15">
        <v>74.62</v>
      </c>
      <c r="T732" s="16">
        <v>83.366666666666674</v>
      </c>
      <c r="U732" s="16">
        <v>81.166666666666671</v>
      </c>
      <c r="X732" s="16">
        <v>87.1</v>
      </c>
      <c r="Y732" s="16">
        <v>84</v>
      </c>
      <c r="AD732" s="15">
        <v>41.3</v>
      </c>
      <c r="AG732" s="15">
        <v>39.090000000000003</v>
      </c>
      <c r="AN732" s="15">
        <v>274.75</v>
      </c>
      <c r="AX732" s="15">
        <v>20.64</v>
      </c>
      <c r="BF732" s="15">
        <v>71.83</v>
      </c>
      <c r="BG732" s="15">
        <v>78</v>
      </c>
    </row>
    <row r="733" spans="1:59">
      <c r="A733" s="71">
        <v>38696</v>
      </c>
      <c r="C733" s="16">
        <v>70.19</v>
      </c>
      <c r="D733" s="16">
        <v>64.42</v>
      </c>
      <c r="F733" s="16">
        <v>101.87</v>
      </c>
      <c r="G733" s="15">
        <v>98.59</v>
      </c>
      <c r="H733" s="15">
        <v>66.42</v>
      </c>
      <c r="I733" s="15">
        <v>54.79</v>
      </c>
      <c r="J733" s="16">
        <v>44.04</v>
      </c>
      <c r="K733" s="15">
        <v>28.48</v>
      </c>
      <c r="L733" s="15">
        <v>37.26</v>
      </c>
      <c r="M733" s="15">
        <v>42.34</v>
      </c>
      <c r="N733" s="15">
        <v>89.98</v>
      </c>
      <c r="O733" s="16">
        <v>78.010000000000005</v>
      </c>
      <c r="P733" s="15">
        <v>11.46</v>
      </c>
      <c r="Q733" s="15">
        <v>50.46</v>
      </c>
      <c r="R733" s="15">
        <v>73.7</v>
      </c>
      <c r="T733" s="16">
        <v>83.636666666666656</v>
      </c>
      <c r="U733" s="16">
        <v>80.856666666666669</v>
      </c>
      <c r="X733" s="16">
        <v>86</v>
      </c>
      <c r="Y733" s="16">
        <v>83.67</v>
      </c>
      <c r="AA733" s="15">
        <v>118.78</v>
      </c>
      <c r="AD733" s="15">
        <v>41.04</v>
      </c>
      <c r="AG733" s="15">
        <v>39.24</v>
      </c>
      <c r="AN733" s="15">
        <v>274.20999999999998</v>
      </c>
      <c r="AX733" s="15">
        <v>20.28</v>
      </c>
      <c r="BC733" s="15">
        <v>17.5</v>
      </c>
      <c r="BF733" s="15">
        <v>71.83</v>
      </c>
      <c r="BG733" s="15">
        <v>78</v>
      </c>
    </row>
    <row r="734" spans="1:59">
      <c r="A734" s="71">
        <v>38703</v>
      </c>
      <c r="C734" s="16">
        <v>69.92</v>
      </c>
      <c r="D734" s="16">
        <v>63.76</v>
      </c>
      <c r="F734" s="16">
        <v>101.04</v>
      </c>
      <c r="G734" s="15">
        <v>98.41</v>
      </c>
      <c r="H734" s="15">
        <v>64.680000000000007</v>
      </c>
      <c r="I734" s="15">
        <v>54.56</v>
      </c>
      <c r="J734" s="16">
        <v>41.94</v>
      </c>
      <c r="K734" s="15">
        <v>24.92</v>
      </c>
      <c r="L734" s="15">
        <v>35.81</v>
      </c>
      <c r="M734" s="15">
        <v>40.35</v>
      </c>
      <c r="N734" s="15">
        <v>92.22</v>
      </c>
      <c r="O734" s="16">
        <v>80.56</v>
      </c>
      <c r="P734" s="15">
        <v>11.27</v>
      </c>
      <c r="Q734" s="15">
        <v>48.51</v>
      </c>
      <c r="R734" s="15">
        <v>73.650000000000006</v>
      </c>
      <c r="T734" s="16">
        <v>82.31</v>
      </c>
      <c r="U734" s="16">
        <v>80.400000000000006</v>
      </c>
      <c r="X734" s="16">
        <v>84.33</v>
      </c>
      <c r="Y734" s="16">
        <v>84</v>
      </c>
      <c r="AA734" s="15">
        <v>119.11</v>
      </c>
      <c r="AD734" s="15">
        <v>38.5</v>
      </c>
      <c r="AG734" s="15">
        <v>32.96</v>
      </c>
      <c r="AN734" s="15">
        <v>269.29000000000002</v>
      </c>
      <c r="AX734" s="15">
        <v>21.04</v>
      </c>
      <c r="BC734" s="15">
        <v>17</v>
      </c>
      <c r="BF734" s="15">
        <v>71.83</v>
      </c>
      <c r="BG734" s="15">
        <v>83.2</v>
      </c>
    </row>
    <row r="735" spans="1:59">
      <c r="A735" s="71">
        <v>38710</v>
      </c>
      <c r="C735" s="16">
        <v>69.45</v>
      </c>
      <c r="D735" s="16">
        <v>62.33</v>
      </c>
      <c r="F735" s="16">
        <v>100.9</v>
      </c>
      <c r="G735" s="15">
        <v>97.18</v>
      </c>
      <c r="H735" s="15">
        <v>66.09</v>
      </c>
      <c r="I735" s="15">
        <v>53.24</v>
      </c>
      <c r="J735" s="16">
        <v>40.200000000000003</v>
      </c>
      <c r="K735" s="15">
        <v>24.11</v>
      </c>
      <c r="L735" s="15">
        <v>34.409999999999997</v>
      </c>
      <c r="M735" s="15">
        <v>40.06</v>
      </c>
      <c r="N735" s="15">
        <v>88.01</v>
      </c>
      <c r="O735" s="16">
        <v>82.34</v>
      </c>
      <c r="P735" s="15">
        <v>11.2</v>
      </c>
      <c r="Q735" s="15">
        <v>52.72</v>
      </c>
      <c r="R735" s="15">
        <v>74.150000000000006</v>
      </c>
      <c r="T735" s="16">
        <v>78.599999999999994</v>
      </c>
      <c r="U735" s="16">
        <v>75.833333333333329</v>
      </c>
      <c r="X735" s="16">
        <v>81.7</v>
      </c>
      <c r="Y735" s="16">
        <v>79.099999999999994</v>
      </c>
      <c r="AA735" s="15">
        <v>122.13</v>
      </c>
      <c r="AD735" s="15">
        <v>38.67</v>
      </c>
      <c r="AG735" s="15">
        <v>33</v>
      </c>
      <c r="AN735" s="15">
        <v>243.19</v>
      </c>
      <c r="AX735" s="15">
        <v>20.75</v>
      </c>
      <c r="BF735" s="15">
        <v>79.31</v>
      </c>
      <c r="BG735" s="15">
        <v>91.6</v>
      </c>
    </row>
    <row r="736" spans="1:59">
      <c r="A736" s="71">
        <v>38717</v>
      </c>
      <c r="C736" s="16">
        <v>69.33</v>
      </c>
      <c r="D736" s="16">
        <v>63.33</v>
      </c>
      <c r="F736" s="16">
        <v>99.55</v>
      </c>
      <c r="G736" s="15">
        <v>93.91</v>
      </c>
      <c r="H736" s="15">
        <v>60.78</v>
      </c>
      <c r="I736" s="15">
        <v>50.36</v>
      </c>
      <c r="J736" s="16">
        <v>40.53</v>
      </c>
      <c r="K736" s="15">
        <v>25.59</v>
      </c>
      <c r="L736" s="15">
        <v>36.11</v>
      </c>
      <c r="M736" s="15">
        <v>40.46</v>
      </c>
      <c r="N736" s="15">
        <v>92.12</v>
      </c>
      <c r="O736" s="16">
        <v>83.53</v>
      </c>
      <c r="P736" s="15">
        <v>11.36</v>
      </c>
      <c r="Q736" s="15">
        <v>50.58</v>
      </c>
      <c r="R736" s="15">
        <v>74.59</v>
      </c>
      <c r="T736" s="16">
        <v>71.586666666666659</v>
      </c>
      <c r="U736" s="16">
        <v>69.963333333333324</v>
      </c>
      <c r="X736" s="16">
        <v>74.63</v>
      </c>
      <c r="Y736" s="16">
        <v>73.13</v>
      </c>
      <c r="AA736" s="15">
        <v>116.6</v>
      </c>
      <c r="AD736" s="15">
        <v>38.21</v>
      </c>
      <c r="AG736" s="15">
        <v>29.49</v>
      </c>
      <c r="AN736" s="15">
        <v>215</v>
      </c>
      <c r="AX736" s="15">
        <v>20.420000000000002</v>
      </c>
      <c r="BF736" s="15">
        <v>86.24</v>
      </c>
      <c r="BG736" s="15">
        <v>94</v>
      </c>
    </row>
    <row r="737" spans="1:59">
      <c r="A737" s="71">
        <v>38724</v>
      </c>
      <c r="C737" s="16">
        <v>69.56</v>
      </c>
      <c r="D737" s="16">
        <v>63.39</v>
      </c>
      <c r="F737" s="16">
        <v>100.42</v>
      </c>
      <c r="G737" s="15">
        <v>90.11</v>
      </c>
      <c r="H737" s="15">
        <v>60.92</v>
      </c>
      <c r="I737" s="15">
        <v>50.93</v>
      </c>
      <c r="J737" s="16">
        <v>40.47</v>
      </c>
      <c r="K737" s="15">
        <v>24.28</v>
      </c>
      <c r="L737" s="15">
        <v>33.97</v>
      </c>
      <c r="M737" s="15">
        <v>40.65</v>
      </c>
      <c r="N737" s="15">
        <v>93.39</v>
      </c>
      <c r="O737" s="16">
        <v>85.82</v>
      </c>
      <c r="P737" s="15">
        <v>11.6</v>
      </c>
      <c r="Q737" s="15">
        <v>48.86</v>
      </c>
      <c r="R737" s="15">
        <v>74.83</v>
      </c>
      <c r="T737" s="16">
        <v>67.599999999999994</v>
      </c>
      <c r="U737" s="16">
        <v>67.333333333333329</v>
      </c>
      <c r="X737" s="16">
        <v>71</v>
      </c>
      <c r="Y737" s="16">
        <v>71</v>
      </c>
      <c r="AA737" s="15">
        <v>120</v>
      </c>
      <c r="AD737" s="15">
        <v>39</v>
      </c>
      <c r="AG737" s="15">
        <v>26.37</v>
      </c>
      <c r="AN737" s="15">
        <v>196.89</v>
      </c>
      <c r="AX737" s="15">
        <v>21.12</v>
      </c>
      <c r="BF737" s="15">
        <v>86.24</v>
      </c>
      <c r="BG737" s="15">
        <v>88</v>
      </c>
    </row>
    <row r="738" spans="1:59">
      <c r="A738" s="71">
        <v>38731</v>
      </c>
      <c r="C738" s="16">
        <v>69.58</v>
      </c>
      <c r="D738" s="16">
        <v>63.21</v>
      </c>
      <c r="F738" s="16">
        <v>96.94</v>
      </c>
      <c r="G738" s="15">
        <v>92.01</v>
      </c>
      <c r="H738" s="15">
        <v>59.3</v>
      </c>
      <c r="I738" s="15">
        <v>49.77</v>
      </c>
      <c r="J738" s="16">
        <v>40.19</v>
      </c>
      <c r="K738" s="15">
        <v>23.93</v>
      </c>
      <c r="L738" s="15">
        <v>34.450000000000003</v>
      </c>
      <c r="M738" s="15">
        <v>40.340000000000003</v>
      </c>
      <c r="N738" s="15">
        <v>93.56</v>
      </c>
      <c r="O738" s="16">
        <v>93.18</v>
      </c>
      <c r="P738" s="15">
        <v>11.17</v>
      </c>
      <c r="Q738" s="15">
        <v>47.03</v>
      </c>
      <c r="R738" s="15">
        <v>74.180000000000007</v>
      </c>
      <c r="T738" s="16">
        <v>65.8</v>
      </c>
      <c r="U738" s="16">
        <v>66.13333333333334</v>
      </c>
      <c r="X738" s="16">
        <v>69</v>
      </c>
      <c r="Y738" s="16">
        <v>70</v>
      </c>
      <c r="AA738" s="15">
        <v>118</v>
      </c>
      <c r="AD738" s="15">
        <v>38.82</v>
      </c>
      <c r="AG738" s="15">
        <v>25.07</v>
      </c>
      <c r="AN738" s="15">
        <v>187.53</v>
      </c>
      <c r="AX738" s="15">
        <v>20.56</v>
      </c>
      <c r="BC738" s="15">
        <v>19.5</v>
      </c>
      <c r="BF738" s="15">
        <v>76.14</v>
      </c>
      <c r="BG738" s="15">
        <v>76</v>
      </c>
    </row>
    <row r="739" spans="1:59">
      <c r="A739" s="71">
        <v>38738</v>
      </c>
      <c r="C739" s="16">
        <v>68.75</v>
      </c>
      <c r="D739" s="16">
        <v>62.4</v>
      </c>
      <c r="F739" s="16">
        <v>96.56</v>
      </c>
      <c r="G739" s="15">
        <v>95.26</v>
      </c>
      <c r="H739" s="15">
        <v>59.82</v>
      </c>
      <c r="I739" s="15">
        <v>50.4</v>
      </c>
      <c r="J739" s="16">
        <v>40.19</v>
      </c>
      <c r="K739" s="15">
        <v>24.11</v>
      </c>
      <c r="L739" s="15">
        <v>32.590000000000003</v>
      </c>
      <c r="M739" s="15">
        <v>40.56</v>
      </c>
      <c r="N739" s="15">
        <v>94.26</v>
      </c>
      <c r="O739" s="16">
        <v>97.82</v>
      </c>
      <c r="P739" s="15">
        <v>11.86</v>
      </c>
      <c r="Q739" s="15">
        <v>46.6</v>
      </c>
      <c r="R739" s="15">
        <v>74.37</v>
      </c>
      <c r="T739" s="16">
        <v>64.583333333333329</v>
      </c>
      <c r="U739" s="16">
        <v>64.583333333333329</v>
      </c>
      <c r="X739" s="16">
        <v>68.25</v>
      </c>
      <c r="Y739" s="16">
        <v>68.25</v>
      </c>
      <c r="AA739" s="15">
        <v>115</v>
      </c>
      <c r="AD739" s="15">
        <v>40.24</v>
      </c>
      <c r="AG739" s="15">
        <v>23.64</v>
      </c>
      <c r="AN739" s="15">
        <v>175.75</v>
      </c>
      <c r="AX739" s="15">
        <v>21.12</v>
      </c>
      <c r="BC739" s="15">
        <v>19.670000000000002</v>
      </c>
      <c r="BF739" s="15">
        <v>62.37</v>
      </c>
      <c r="BG739" s="15">
        <v>72</v>
      </c>
    </row>
    <row r="740" spans="1:59">
      <c r="A740" s="71">
        <v>38745</v>
      </c>
      <c r="C740" s="16">
        <v>68.37</v>
      </c>
      <c r="D740" s="16">
        <v>63.66</v>
      </c>
      <c r="F740" s="16">
        <v>97.82</v>
      </c>
      <c r="G740" s="15">
        <v>90.84</v>
      </c>
      <c r="H740" s="15">
        <v>60.48</v>
      </c>
      <c r="I740" s="15">
        <v>52.28</v>
      </c>
      <c r="J740" s="16">
        <v>40.020000000000003</v>
      </c>
      <c r="K740" s="15">
        <v>24.15</v>
      </c>
      <c r="L740" s="15">
        <v>33.99</v>
      </c>
      <c r="M740" s="15">
        <v>40.11</v>
      </c>
      <c r="N740" s="15">
        <v>93.25</v>
      </c>
      <c r="O740" s="16">
        <v>100.25</v>
      </c>
      <c r="P740" s="15">
        <v>11.3</v>
      </c>
      <c r="Q740" s="15">
        <v>52.35</v>
      </c>
      <c r="R740" s="15">
        <v>72.14</v>
      </c>
      <c r="T740" s="16">
        <v>64.466666666666669</v>
      </c>
      <c r="U740" s="16">
        <v>64.466666666666669</v>
      </c>
      <c r="X740" s="16">
        <v>66.900000000000006</v>
      </c>
      <c r="Y740" s="16">
        <v>66.900000000000006</v>
      </c>
      <c r="AA740" s="15">
        <v>113.42</v>
      </c>
      <c r="AD740" s="15">
        <v>39</v>
      </c>
      <c r="AG740" s="15">
        <v>23.24</v>
      </c>
      <c r="AN740" s="15">
        <v>169.24</v>
      </c>
      <c r="AX740" s="15">
        <v>20.84</v>
      </c>
      <c r="BF740" s="15">
        <v>62.37</v>
      </c>
      <c r="BG740" s="15">
        <v>71.2</v>
      </c>
    </row>
    <row r="741" spans="1:59">
      <c r="A741" s="71">
        <v>38752</v>
      </c>
      <c r="C741" s="16">
        <v>68.17</v>
      </c>
      <c r="D741" s="16">
        <v>62.94</v>
      </c>
      <c r="F741" s="16">
        <v>102.15</v>
      </c>
      <c r="G741" s="15">
        <v>90.27</v>
      </c>
      <c r="H741" s="15">
        <v>62.59</v>
      </c>
      <c r="I741" s="15">
        <v>58.82</v>
      </c>
      <c r="J741" s="16">
        <v>40.24</v>
      </c>
      <c r="K741" s="15">
        <v>24.14</v>
      </c>
      <c r="L741" s="15">
        <v>34.229999999999997</v>
      </c>
      <c r="M741" s="15">
        <v>39.31</v>
      </c>
      <c r="N741" s="15">
        <v>95.33</v>
      </c>
      <c r="O741" s="16">
        <v>97.76</v>
      </c>
      <c r="P741" s="15">
        <v>11.47</v>
      </c>
      <c r="Q741" s="15">
        <v>45.69</v>
      </c>
      <c r="R741" s="15">
        <v>60.38</v>
      </c>
      <c r="T741" s="16">
        <v>64.133333333333326</v>
      </c>
      <c r="U741" s="16">
        <v>63.8</v>
      </c>
      <c r="X741" s="16">
        <v>66.2</v>
      </c>
      <c r="Y741" s="16">
        <v>66.2</v>
      </c>
      <c r="AA741" s="15">
        <v>105</v>
      </c>
      <c r="AD741" s="15">
        <v>40.85</v>
      </c>
      <c r="AG741" s="15">
        <v>24.2</v>
      </c>
      <c r="AN741" s="15">
        <v>163.91</v>
      </c>
      <c r="AX741" s="15">
        <v>20.37</v>
      </c>
      <c r="BC741" s="15">
        <v>19.920000000000002</v>
      </c>
      <c r="BF741" s="15">
        <v>61.42</v>
      </c>
      <c r="BG741" s="15">
        <v>60.5</v>
      </c>
    </row>
    <row r="742" spans="1:59">
      <c r="A742" s="71">
        <v>38759</v>
      </c>
      <c r="C742" s="16">
        <v>68.2</v>
      </c>
      <c r="D742" s="16">
        <v>62.87</v>
      </c>
      <c r="F742" s="16">
        <v>104.01</v>
      </c>
      <c r="G742" s="15">
        <v>93.24</v>
      </c>
      <c r="H742" s="15">
        <v>65.47</v>
      </c>
      <c r="I742" s="15">
        <v>58.98</v>
      </c>
      <c r="J742" s="16">
        <v>38.54</v>
      </c>
      <c r="K742" s="15">
        <v>23.64</v>
      </c>
      <c r="L742" s="15">
        <v>33.869999999999997</v>
      </c>
      <c r="M742" s="15">
        <v>39</v>
      </c>
      <c r="N742" s="15">
        <v>96.56</v>
      </c>
      <c r="O742" s="16">
        <v>100.28</v>
      </c>
      <c r="P742" s="15">
        <v>11.5</v>
      </c>
      <c r="Q742" s="15">
        <v>39.57</v>
      </c>
      <c r="R742" s="15">
        <v>52.78</v>
      </c>
      <c r="T742" s="16">
        <v>62.833333333333329</v>
      </c>
      <c r="U742" s="16">
        <v>63</v>
      </c>
      <c r="X742" s="16">
        <v>65.5</v>
      </c>
      <c r="Y742" s="16">
        <v>66</v>
      </c>
      <c r="AA742" s="15">
        <v>113</v>
      </c>
      <c r="AD742" s="15">
        <v>43.14</v>
      </c>
      <c r="AG742" s="15">
        <v>24.76</v>
      </c>
      <c r="AN742" s="15">
        <v>160.31</v>
      </c>
      <c r="AX742" s="15">
        <v>20.89</v>
      </c>
      <c r="BC742" s="15">
        <v>19.43</v>
      </c>
      <c r="BF742" s="15">
        <v>47.68</v>
      </c>
      <c r="BG742" s="15">
        <v>57</v>
      </c>
    </row>
    <row r="743" spans="1:59">
      <c r="A743" s="71">
        <v>38766</v>
      </c>
      <c r="C743" s="16">
        <v>68.19</v>
      </c>
      <c r="D743" s="16">
        <v>63.59</v>
      </c>
      <c r="F743" s="16">
        <v>105.38</v>
      </c>
      <c r="G743" s="15">
        <v>91.1</v>
      </c>
      <c r="H743" s="15">
        <v>66.92</v>
      </c>
      <c r="I743" s="15">
        <v>59.77</v>
      </c>
      <c r="J743" s="16">
        <v>35.25</v>
      </c>
      <c r="K743" s="15">
        <v>23.55</v>
      </c>
      <c r="L743" s="15">
        <v>33.32</v>
      </c>
      <c r="M743" s="15">
        <v>39.57</v>
      </c>
      <c r="N743" s="15">
        <v>95.01</v>
      </c>
      <c r="O743" s="16">
        <v>99.82</v>
      </c>
      <c r="P743" s="15">
        <v>11.36</v>
      </c>
      <c r="Q743" s="15">
        <v>37.57</v>
      </c>
      <c r="R743" s="15">
        <v>50.51</v>
      </c>
      <c r="T743" s="16">
        <v>62.666666666666671</v>
      </c>
      <c r="U743" s="16">
        <v>62.666666666666671</v>
      </c>
      <c r="X743" s="16">
        <v>65.5</v>
      </c>
      <c r="Y743" s="16">
        <v>65.5</v>
      </c>
      <c r="AD743" s="15">
        <v>43.85</v>
      </c>
      <c r="AG743" s="15">
        <v>26.55</v>
      </c>
      <c r="AN743" s="15">
        <v>161.65</v>
      </c>
      <c r="AX743" s="15">
        <v>21.19</v>
      </c>
      <c r="BC743" s="15">
        <v>19</v>
      </c>
      <c r="BF743" s="15">
        <v>47.68</v>
      </c>
      <c r="BG743" s="15">
        <v>57.4</v>
      </c>
    </row>
    <row r="744" spans="1:59">
      <c r="A744" s="71">
        <v>38773</v>
      </c>
      <c r="C744" s="16">
        <v>67.989999999999995</v>
      </c>
      <c r="D744" s="16">
        <v>62.94</v>
      </c>
      <c r="F744" s="16">
        <v>105.91</v>
      </c>
      <c r="G744" s="15">
        <v>91.46</v>
      </c>
      <c r="H744" s="15">
        <v>65.11</v>
      </c>
      <c r="I744" s="15">
        <v>58.92</v>
      </c>
      <c r="J744" s="16">
        <v>32.5</v>
      </c>
      <c r="K744" s="15">
        <v>22.4</v>
      </c>
      <c r="L744" s="15">
        <v>32.9</v>
      </c>
      <c r="M744" s="15">
        <v>36.36</v>
      </c>
      <c r="N744" s="15">
        <v>91.67</v>
      </c>
      <c r="O744" s="16">
        <v>99.88</v>
      </c>
      <c r="P744" s="15">
        <v>11.64</v>
      </c>
      <c r="Q744" s="15">
        <v>38.64</v>
      </c>
      <c r="R744" s="15">
        <v>49.43</v>
      </c>
      <c r="T744" s="16">
        <v>62.966666666666669</v>
      </c>
      <c r="U744" s="16">
        <v>63.25333333333333</v>
      </c>
      <c r="X744" s="16">
        <v>66</v>
      </c>
      <c r="Y744" s="16">
        <v>66</v>
      </c>
      <c r="AA744" s="15">
        <v>112.48</v>
      </c>
      <c r="AD744" s="15">
        <v>44.29</v>
      </c>
      <c r="AG744" s="15">
        <v>26</v>
      </c>
      <c r="AN744" s="15">
        <v>163.28</v>
      </c>
      <c r="AX744" s="15">
        <v>20.25</v>
      </c>
      <c r="BC744" s="15">
        <v>21</v>
      </c>
      <c r="BF744" s="15">
        <v>49.44</v>
      </c>
      <c r="BG744" s="15">
        <v>61</v>
      </c>
    </row>
    <row r="745" spans="1:59">
      <c r="A745" s="71">
        <v>38780</v>
      </c>
      <c r="C745" s="16">
        <v>67.680000000000007</v>
      </c>
      <c r="D745" s="16">
        <v>62.55</v>
      </c>
      <c r="F745" s="16">
        <v>105.04</v>
      </c>
      <c r="G745" s="15">
        <v>95.2</v>
      </c>
      <c r="H745" s="15">
        <v>63.66</v>
      </c>
      <c r="I745" s="15">
        <v>58.58</v>
      </c>
      <c r="J745" s="16">
        <v>30.78</v>
      </c>
      <c r="K745" s="15">
        <v>19.55</v>
      </c>
      <c r="L745" s="15">
        <v>28.43</v>
      </c>
      <c r="M745" s="15">
        <v>34.44</v>
      </c>
      <c r="N745" s="15">
        <v>83.15</v>
      </c>
      <c r="O745" s="16">
        <v>95</v>
      </c>
      <c r="P745" s="15">
        <v>11.58</v>
      </c>
      <c r="Q745" s="15">
        <v>38.9</v>
      </c>
      <c r="R745" s="15">
        <v>49.37</v>
      </c>
      <c r="T745" s="16">
        <v>64.116666666666674</v>
      </c>
      <c r="U745" s="16">
        <v>64.22</v>
      </c>
      <c r="X745" s="16">
        <v>68.989999999999995</v>
      </c>
      <c r="Y745" s="16">
        <v>69.25</v>
      </c>
      <c r="AA745" s="15">
        <v>113.5</v>
      </c>
      <c r="AD745" s="15">
        <v>45.16</v>
      </c>
      <c r="AG745" s="15">
        <v>25.58</v>
      </c>
      <c r="AN745" s="15">
        <v>164.47</v>
      </c>
      <c r="AX745" s="15">
        <v>20.76</v>
      </c>
      <c r="BF745" s="15">
        <v>55.79</v>
      </c>
      <c r="BG745" s="15">
        <v>71.5</v>
      </c>
    </row>
    <row r="746" spans="1:59">
      <c r="A746" s="71">
        <v>38787</v>
      </c>
      <c r="C746" s="16">
        <v>67.27</v>
      </c>
      <c r="D746" s="16">
        <v>62.39</v>
      </c>
      <c r="F746" s="16">
        <v>103.5</v>
      </c>
      <c r="G746" s="15">
        <v>94.59</v>
      </c>
      <c r="H746" s="15">
        <v>65.930000000000007</v>
      </c>
      <c r="I746" s="15">
        <v>58.13</v>
      </c>
      <c r="J746" s="16">
        <v>30.72</v>
      </c>
      <c r="K746" s="15">
        <v>20.61</v>
      </c>
      <c r="L746" s="15">
        <v>25.89</v>
      </c>
      <c r="M746" s="15">
        <v>31.71</v>
      </c>
      <c r="N746" s="15">
        <v>74.569999999999993</v>
      </c>
      <c r="O746" s="16">
        <v>85.62</v>
      </c>
      <c r="P746" s="15">
        <v>11.44</v>
      </c>
      <c r="Q746" s="15">
        <v>34.56</v>
      </c>
      <c r="R746" s="15">
        <v>48.92</v>
      </c>
      <c r="T746" s="16">
        <v>63.733333333333334</v>
      </c>
      <c r="U746" s="16">
        <v>63.166666666666671</v>
      </c>
      <c r="X746" s="16">
        <v>67.7</v>
      </c>
      <c r="Y746" s="16">
        <v>66.5</v>
      </c>
      <c r="AA746" s="15">
        <v>115.89</v>
      </c>
      <c r="AD746" s="15">
        <v>43.97</v>
      </c>
      <c r="AG746" s="15">
        <v>25.19</v>
      </c>
      <c r="AN746" s="15">
        <v>165.35</v>
      </c>
      <c r="AX746" s="15">
        <v>20.85</v>
      </c>
      <c r="BC746" s="15">
        <v>20.170000000000002</v>
      </c>
      <c r="BF746" s="15">
        <v>67.25</v>
      </c>
      <c r="BG746" s="15">
        <v>77.2</v>
      </c>
    </row>
    <row r="747" spans="1:59">
      <c r="A747" s="71">
        <v>38794</v>
      </c>
      <c r="C747" s="16">
        <v>67.09</v>
      </c>
      <c r="D747" s="16">
        <v>60.89</v>
      </c>
      <c r="F747" s="16">
        <v>98.85</v>
      </c>
      <c r="G747" s="15">
        <v>97.52</v>
      </c>
      <c r="H747" s="15">
        <v>62.61</v>
      </c>
      <c r="I747" s="15">
        <v>57.96</v>
      </c>
      <c r="J747" s="16">
        <v>28.73</v>
      </c>
      <c r="K747" s="15">
        <v>17.21</v>
      </c>
      <c r="L747" s="15">
        <v>25.11</v>
      </c>
      <c r="M747" s="15">
        <v>31.94</v>
      </c>
      <c r="N747" s="15">
        <v>68.25</v>
      </c>
      <c r="O747" s="16">
        <v>81.86</v>
      </c>
      <c r="P747" s="15">
        <v>11.83</v>
      </c>
      <c r="Q747" s="15">
        <v>27.42</v>
      </c>
      <c r="R747" s="15">
        <v>50.68</v>
      </c>
      <c r="T747" s="16">
        <v>63.813333333333333</v>
      </c>
      <c r="U747" s="16">
        <v>63.583333333333329</v>
      </c>
      <c r="X747" s="16">
        <v>67.44</v>
      </c>
      <c r="Y747" s="16">
        <v>67</v>
      </c>
      <c r="AA747" s="15">
        <v>118</v>
      </c>
      <c r="AD747" s="15">
        <v>46.77</v>
      </c>
      <c r="AG747" s="15">
        <v>25.48</v>
      </c>
      <c r="AN747" s="15">
        <v>165.93</v>
      </c>
      <c r="AX747" s="15">
        <v>20.98</v>
      </c>
      <c r="BF747" s="15">
        <v>71.25</v>
      </c>
      <c r="BG747" s="15">
        <v>81</v>
      </c>
    </row>
    <row r="748" spans="1:59">
      <c r="A748" s="71">
        <v>38801</v>
      </c>
      <c r="C748" s="16">
        <v>66.69</v>
      </c>
      <c r="D748" s="16">
        <v>60.55</v>
      </c>
      <c r="F748" s="16">
        <v>97.95</v>
      </c>
      <c r="G748" s="15">
        <v>97.32</v>
      </c>
      <c r="H748" s="15">
        <v>64.66</v>
      </c>
      <c r="I748" s="15">
        <v>58.3</v>
      </c>
      <c r="J748" s="16">
        <v>27.65</v>
      </c>
      <c r="K748" s="15">
        <v>16.3</v>
      </c>
      <c r="L748" s="15">
        <v>24.75</v>
      </c>
      <c r="M748" s="15">
        <v>30.33</v>
      </c>
      <c r="N748" s="15">
        <v>64.790000000000006</v>
      </c>
      <c r="O748" s="16">
        <v>77.02</v>
      </c>
      <c r="P748" s="15">
        <v>11.86</v>
      </c>
      <c r="Q748" s="15">
        <v>25.75</v>
      </c>
      <c r="R748" s="15">
        <v>49.69</v>
      </c>
      <c r="T748" s="16">
        <v>64.703333333333333</v>
      </c>
      <c r="U748" s="16">
        <v>64.510000000000005</v>
      </c>
      <c r="X748" s="16">
        <v>67.900000000000006</v>
      </c>
      <c r="Y748" s="16">
        <v>67.400000000000006</v>
      </c>
      <c r="AA748" s="15">
        <v>115.77</v>
      </c>
      <c r="AD748" s="15">
        <v>46.7</v>
      </c>
      <c r="AG748" s="15">
        <v>24.66</v>
      </c>
      <c r="AN748" s="15">
        <v>167.2</v>
      </c>
      <c r="AX748" s="15">
        <v>21.46</v>
      </c>
      <c r="BC748" s="15">
        <v>19</v>
      </c>
      <c r="BF748" s="15">
        <v>74.25</v>
      </c>
      <c r="BG748" s="15">
        <v>82</v>
      </c>
    </row>
    <row r="749" spans="1:59">
      <c r="A749" s="71">
        <v>38808</v>
      </c>
      <c r="C749" s="16">
        <v>66.37</v>
      </c>
      <c r="D749" s="16">
        <v>58.92</v>
      </c>
      <c r="F749" s="16">
        <v>95.61</v>
      </c>
      <c r="G749" s="15">
        <v>95.69</v>
      </c>
      <c r="H749" s="15">
        <v>64.010000000000005</v>
      </c>
      <c r="I749" s="15">
        <v>58.89</v>
      </c>
      <c r="J749" s="16">
        <v>24.23</v>
      </c>
      <c r="K749" s="15">
        <v>14.73</v>
      </c>
      <c r="L749" s="15">
        <v>23.4</v>
      </c>
      <c r="M749" s="15">
        <v>31.14</v>
      </c>
      <c r="N749" s="15">
        <v>62.41</v>
      </c>
      <c r="O749" s="16">
        <v>73.13</v>
      </c>
      <c r="P749" s="15">
        <v>11.84</v>
      </c>
      <c r="Q749" s="15">
        <v>24.28</v>
      </c>
      <c r="R749" s="15">
        <v>48.48</v>
      </c>
      <c r="T749" s="16">
        <v>65.126666666666665</v>
      </c>
      <c r="U749" s="16">
        <v>65.063333333333333</v>
      </c>
      <c r="X749" s="16">
        <v>68.5</v>
      </c>
      <c r="Y749" s="16">
        <v>68.099999999999994</v>
      </c>
      <c r="AA749" s="15">
        <v>115.71</v>
      </c>
      <c r="AD749" s="15">
        <v>46</v>
      </c>
      <c r="AG749" s="15">
        <v>24.17</v>
      </c>
      <c r="AN749" s="15">
        <v>167.07</v>
      </c>
      <c r="AX749" s="15">
        <v>23.51</v>
      </c>
      <c r="BF749" s="15">
        <v>74.25</v>
      </c>
      <c r="BG749" s="15">
        <v>82</v>
      </c>
    </row>
    <row r="750" spans="1:59">
      <c r="A750" s="71">
        <v>38815</v>
      </c>
      <c r="C750" s="16">
        <v>66.22</v>
      </c>
      <c r="D750" s="16">
        <v>59.37</v>
      </c>
      <c r="F750" s="16">
        <v>96.23</v>
      </c>
      <c r="G750" s="15">
        <v>96.16</v>
      </c>
      <c r="H750" s="15">
        <v>65.349999999999994</v>
      </c>
      <c r="I750" s="15">
        <v>59.03</v>
      </c>
      <c r="J750" s="16">
        <v>26.62</v>
      </c>
      <c r="K750" s="15">
        <v>16.38</v>
      </c>
      <c r="L750" s="15">
        <v>23.55</v>
      </c>
      <c r="M750" s="15">
        <v>31.46</v>
      </c>
      <c r="N750" s="15">
        <v>64.489999999999995</v>
      </c>
      <c r="O750" s="16">
        <v>70.37</v>
      </c>
      <c r="P750" s="15">
        <v>11.73</v>
      </c>
      <c r="Q750" s="15">
        <v>25.15</v>
      </c>
      <c r="R750" s="15">
        <v>47.9</v>
      </c>
      <c r="T750" s="16">
        <v>65.5</v>
      </c>
      <c r="U750" s="16">
        <v>65.5</v>
      </c>
      <c r="X750" s="16">
        <v>69</v>
      </c>
      <c r="Y750" s="16">
        <v>69</v>
      </c>
      <c r="AA750" s="15">
        <v>117</v>
      </c>
      <c r="AD750" s="15">
        <v>46.1</v>
      </c>
      <c r="AG750" s="15">
        <v>23.84</v>
      </c>
      <c r="AN750" s="15">
        <v>169.91</v>
      </c>
      <c r="AX750" s="15">
        <v>22.08</v>
      </c>
      <c r="BF750" s="15">
        <v>74.25</v>
      </c>
      <c r="BG750" s="15">
        <v>82</v>
      </c>
    </row>
    <row r="751" spans="1:59">
      <c r="A751" s="71">
        <v>38822</v>
      </c>
      <c r="C751" s="16">
        <v>66.12</v>
      </c>
      <c r="D751" s="16">
        <v>58.64</v>
      </c>
      <c r="F751" s="16">
        <v>95.8</v>
      </c>
      <c r="G751" s="15">
        <v>91.57</v>
      </c>
      <c r="H751" s="15">
        <v>65.12</v>
      </c>
      <c r="I751" s="15">
        <v>59.46</v>
      </c>
      <c r="J751" s="16">
        <v>27.19</v>
      </c>
      <c r="K751" s="15">
        <v>17.73</v>
      </c>
      <c r="L751" s="15">
        <v>22.94</v>
      </c>
      <c r="M751" s="15">
        <v>31.5</v>
      </c>
      <c r="N751" s="15">
        <v>64.72</v>
      </c>
      <c r="O751" s="16">
        <v>68.88</v>
      </c>
      <c r="P751" s="15">
        <v>11.59</v>
      </c>
      <c r="Q751" s="15">
        <v>26.34</v>
      </c>
      <c r="R751" s="15">
        <v>48.15</v>
      </c>
      <c r="T751" s="16">
        <v>66.099999999999994</v>
      </c>
      <c r="U751" s="16">
        <v>66.099999999999994</v>
      </c>
      <c r="X751" s="16">
        <v>69.599999999999994</v>
      </c>
      <c r="Y751" s="16">
        <v>69.599999999999994</v>
      </c>
      <c r="AD751" s="15">
        <v>44.13</v>
      </c>
      <c r="AG751" s="15">
        <v>22.39</v>
      </c>
      <c r="AN751" s="15">
        <v>170.23</v>
      </c>
      <c r="AX751" s="15">
        <v>21.03</v>
      </c>
      <c r="BF751" s="15">
        <v>74.25</v>
      </c>
      <c r="BG751" s="15">
        <v>68</v>
      </c>
    </row>
    <row r="752" spans="1:59">
      <c r="A752" s="71">
        <v>38829</v>
      </c>
      <c r="C752" s="16">
        <v>66.22</v>
      </c>
      <c r="D752" s="16">
        <v>58.77</v>
      </c>
      <c r="F752" s="16">
        <v>95.84</v>
      </c>
      <c r="G752" s="15">
        <v>94.49</v>
      </c>
      <c r="H752" s="15">
        <v>65.19</v>
      </c>
      <c r="I752" s="15">
        <v>58.62</v>
      </c>
      <c r="J752" s="16">
        <v>27.25</v>
      </c>
      <c r="K752" s="15">
        <v>17.64</v>
      </c>
      <c r="L752" s="15">
        <v>24.71</v>
      </c>
      <c r="M752" s="15">
        <v>31.52</v>
      </c>
      <c r="N752" s="15">
        <v>67.099999999999994</v>
      </c>
      <c r="O752" s="16">
        <v>71.17</v>
      </c>
      <c r="P752" s="15">
        <v>11.68</v>
      </c>
      <c r="Q752" s="15">
        <v>28.14</v>
      </c>
      <c r="R752" s="15">
        <v>48.82</v>
      </c>
      <c r="T752" s="16">
        <v>67</v>
      </c>
      <c r="U752" s="16">
        <v>66.5</v>
      </c>
      <c r="X752" s="16">
        <v>70</v>
      </c>
      <c r="Y752" s="16">
        <v>70</v>
      </c>
      <c r="AD752" s="15">
        <v>44.41</v>
      </c>
      <c r="AG752" s="15">
        <v>21.54</v>
      </c>
      <c r="AN752" s="15">
        <v>172.78</v>
      </c>
      <c r="AX752" s="15">
        <v>20.76</v>
      </c>
      <c r="BC752" s="15">
        <v>22</v>
      </c>
      <c r="BF752" s="15">
        <v>53.67</v>
      </c>
      <c r="BG752" s="15">
        <v>58.4</v>
      </c>
    </row>
    <row r="753" spans="1:59">
      <c r="A753" s="71">
        <v>38836</v>
      </c>
      <c r="C753" s="16">
        <v>65.97</v>
      </c>
      <c r="D753" s="16">
        <v>57.86</v>
      </c>
      <c r="F753" s="16">
        <v>97.83</v>
      </c>
      <c r="G753" s="15">
        <v>95.55</v>
      </c>
      <c r="H753" s="15">
        <v>65.7</v>
      </c>
      <c r="I753" s="15">
        <v>60.05</v>
      </c>
      <c r="J753" s="16">
        <v>29.72</v>
      </c>
      <c r="K753" s="15">
        <v>18.53</v>
      </c>
      <c r="L753" s="15">
        <v>24.83</v>
      </c>
      <c r="M753" s="15">
        <v>31.68</v>
      </c>
      <c r="N753" s="15">
        <v>69.790000000000006</v>
      </c>
      <c r="O753" s="16">
        <v>70.09</v>
      </c>
      <c r="P753" s="15">
        <v>11.55</v>
      </c>
      <c r="Q753" s="15">
        <v>28.05</v>
      </c>
      <c r="R753" s="15">
        <v>46.03</v>
      </c>
      <c r="T753" s="16">
        <v>66.643333333333331</v>
      </c>
      <c r="U753" s="16">
        <v>66.966666666666669</v>
      </c>
      <c r="X753" s="16">
        <v>70.33</v>
      </c>
      <c r="Y753" s="16">
        <v>70.5</v>
      </c>
      <c r="AA753" s="15">
        <v>115.54</v>
      </c>
      <c r="AD753" s="15">
        <v>41.45</v>
      </c>
      <c r="AG753" s="15">
        <v>21.89</v>
      </c>
      <c r="AN753" s="15">
        <v>179.7</v>
      </c>
      <c r="AX753" s="15">
        <v>22.24</v>
      </c>
      <c r="BC753" s="15">
        <v>20.399999999999999</v>
      </c>
      <c r="BF753" s="15">
        <v>47.44</v>
      </c>
      <c r="BG753" s="15">
        <v>55.2</v>
      </c>
    </row>
    <row r="754" spans="1:59">
      <c r="A754" s="71">
        <v>38843</v>
      </c>
      <c r="C754" s="16">
        <v>65.95</v>
      </c>
      <c r="D754" s="16">
        <v>58.09</v>
      </c>
      <c r="F754" s="16">
        <v>99.24</v>
      </c>
      <c r="G754" s="15">
        <v>95.8</v>
      </c>
      <c r="H754" s="15">
        <v>65.900000000000006</v>
      </c>
      <c r="I754" s="15">
        <v>59.5</v>
      </c>
      <c r="J754" s="16">
        <v>31.03</v>
      </c>
      <c r="K754" s="15">
        <v>20.43</v>
      </c>
      <c r="L754" s="15">
        <v>25.69</v>
      </c>
      <c r="M754" s="15">
        <v>34.950000000000003</v>
      </c>
      <c r="N754" s="15">
        <v>71.790000000000006</v>
      </c>
      <c r="O754" s="16">
        <v>69.790000000000006</v>
      </c>
      <c r="P754" s="15">
        <v>11.45</v>
      </c>
      <c r="Q754" s="15">
        <v>29.92</v>
      </c>
      <c r="R754" s="15">
        <v>44.74</v>
      </c>
      <c r="T754" s="16">
        <v>66.94</v>
      </c>
      <c r="U754" s="16">
        <v>67</v>
      </c>
      <c r="X754" s="16">
        <v>68.92</v>
      </c>
      <c r="Y754" s="16">
        <v>69</v>
      </c>
      <c r="AA754" s="15">
        <v>120</v>
      </c>
      <c r="AD754" s="15">
        <v>38.83</v>
      </c>
      <c r="AG754" s="15">
        <v>21.2</v>
      </c>
      <c r="AN754" s="15">
        <v>186.83</v>
      </c>
      <c r="AX754" s="15">
        <v>23.12</v>
      </c>
      <c r="BF754" s="15">
        <v>44.91</v>
      </c>
      <c r="BG754" s="15">
        <v>51.2</v>
      </c>
    </row>
    <row r="755" spans="1:59">
      <c r="A755" s="71">
        <v>38850</v>
      </c>
      <c r="C755" s="16">
        <v>66.319999999999993</v>
      </c>
      <c r="D755" s="16">
        <v>58.81</v>
      </c>
      <c r="F755" s="16">
        <v>105.25</v>
      </c>
      <c r="G755" s="15">
        <v>100.5</v>
      </c>
      <c r="H755" s="15">
        <v>68.38</v>
      </c>
      <c r="I755" s="15">
        <v>61.13</v>
      </c>
      <c r="J755" s="16">
        <v>34.479999999999997</v>
      </c>
      <c r="K755" s="15">
        <v>22.88</v>
      </c>
      <c r="L755" s="15">
        <v>30.6</v>
      </c>
      <c r="M755" s="15">
        <v>35.19</v>
      </c>
      <c r="N755" s="15">
        <v>73.95</v>
      </c>
      <c r="O755" s="16">
        <v>71.099999999999994</v>
      </c>
      <c r="P755" s="15">
        <v>11.47</v>
      </c>
      <c r="Q755" s="15">
        <v>26.65</v>
      </c>
      <c r="R755" s="15">
        <v>45.99</v>
      </c>
      <c r="T755" s="16">
        <v>67.39</v>
      </c>
      <c r="U755" s="16">
        <v>67.416666666666671</v>
      </c>
      <c r="X755" s="16">
        <v>71.17</v>
      </c>
      <c r="Y755" s="16">
        <v>70.25</v>
      </c>
      <c r="AA755" s="15">
        <v>115</v>
      </c>
      <c r="AD755" s="15">
        <v>39.85</v>
      </c>
      <c r="AG755" s="15">
        <v>24.03</v>
      </c>
      <c r="AN755" s="15">
        <v>191.02</v>
      </c>
      <c r="AX755" s="15">
        <v>22.37</v>
      </c>
      <c r="BC755" s="15">
        <v>26</v>
      </c>
      <c r="BF755" s="15">
        <v>39.92</v>
      </c>
      <c r="BG755" s="15">
        <v>49</v>
      </c>
    </row>
    <row r="756" spans="1:59">
      <c r="A756" s="71">
        <v>38857</v>
      </c>
      <c r="C756" s="16">
        <v>66.81</v>
      </c>
      <c r="D756" s="16">
        <v>61.27</v>
      </c>
      <c r="F756" s="16">
        <v>111.44</v>
      </c>
      <c r="G756" s="15">
        <v>100.78</v>
      </c>
      <c r="H756" s="15">
        <v>71.31</v>
      </c>
      <c r="I756" s="15">
        <v>67.31</v>
      </c>
      <c r="J756" s="16">
        <v>36.880000000000003</v>
      </c>
      <c r="K756" s="15">
        <v>23.5</v>
      </c>
      <c r="L756" s="15">
        <v>31.02</v>
      </c>
      <c r="M756" s="15">
        <v>35.32</v>
      </c>
      <c r="N756" s="15">
        <v>79.010000000000005</v>
      </c>
      <c r="O756" s="16">
        <v>70.3</v>
      </c>
      <c r="P756" s="15">
        <v>11.47</v>
      </c>
      <c r="Q756" s="15">
        <v>26</v>
      </c>
      <c r="R756" s="15">
        <v>43.42</v>
      </c>
      <c r="T756" s="16">
        <v>68.3</v>
      </c>
      <c r="U756" s="16">
        <v>68.099999999999994</v>
      </c>
      <c r="X756" s="16">
        <v>71.400000000000006</v>
      </c>
      <c r="Y756" s="16">
        <v>71</v>
      </c>
      <c r="AA756" s="15">
        <v>120</v>
      </c>
      <c r="AD756" s="15">
        <v>38.46</v>
      </c>
      <c r="AG756" s="15">
        <v>24.76</v>
      </c>
      <c r="AN756" s="15">
        <v>191.47</v>
      </c>
      <c r="AX756" s="15">
        <v>23.11</v>
      </c>
      <c r="BC756" s="15">
        <v>20.68</v>
      </c>
      <c r="BF756" s="15">
        <v>39.92</v>
      </c>
      <c r="BG756" s="15">
        <v>52</v>
      </c>
    </row>
    <row r="757" spans="1:59">
      <c r="A757" s="71">
        <v>38864</v>
      </c>
      <c r="C757" s="16">
        <v>67.400000000000006</v>
      </c>
      <c r="D757" s="16">
        <v>64.06</v>
      </c>
      <c r="F757" s="16">
        <v>123.88</v>
      </c>
      <c r="G757" s="15">
        <v>98.97</v>
      </c>
      <c r="H757" s="15">
        <v>76.709999999999994</v>
      </c>
      <c r="I757" s="15">
        <v>71.28</v>
      </c>
      <c r="J757" s="16">
        <v>41.06</v>
      </c>
      <c r="K757" s="15">
        <v>26.45</v>
      </c>
      <c r="L757" s="15">
        <v>36.049999999999997</v>
      </c>
      <c r="M757" s="15">
        <v>35.01</v>
      </c>
      <c r="N757" s="15">
        <v>82.07</v>
      </c>
      <c r="O757" s="16">
        <v>71.45</v>
      </c>
      <c r="P757" s="15">
        <v>11.74</v>
      </c>
      <c r="Q757" s="15">
        <v>24.1</v>
      </c>
      <c r="R757" s="15">
        <v>43.54</v>
      </c>
      <c r="T757" s="16">
        <v>68.7</v>
      </c>
      <c r="U757" s="16">
        <v>68.7</v>
      </c>
      <c r="X757" s="16">
        <v>71.7</v>
      </c>
      <c r="Y757" s="16">
        <v>71.7</v>
      </c>
      <c r="AD757" s="15">
        <v>37.78</v>
      </c>
      <c r="AG757" s="15">
        <v>26.55</v>
      </c>
      <c r="AN757" s="15">
        <v>191.64</v>
      </c>
      <c r="AX757" s="15">
        <v>23.48</v>
      </c>
      <c r="BC757" s="15">
        <v>19.010000000000002</v>
      </c>
      <c r="BF757" s="15">
        <v>46.41</v>
      </c>
      <c r="BG757" s="15">
        <v>65.8</v>
      </c>
    </row>
    <row r="758" spans="1:59">
      <c r="A758" s="71">
        <v>38871</v>
      </c>
      <c r="C758" s="16">
        <v>67.11</v>
      </c>
      <c r="D758" s="16">
        <v>64.81</v>
      </c>
      <c r="F758" s="16">
        <v>125.22</v>
      </c>
      <c r="G758" s="15">
        <v>95.76</v>
      </c>
      <c r="H758" s="15">
        <v>78.45</v>
      </c>
      <c r="I758" s="15">
        <v>72.98</v>
      </c>
      <c r="J758" s="16">
        <v>41.12</v>
      </c>
      <c r="K758" s="15">
        <v>28.21</v>
      </c>
      <c r="L758" s="15">
        <v>37.380000000000003</v>
      </c>
      <c r="M758" s="15">
        <v>37.81</v>
      </c>
      <c r="N758" s="15">
        <v>82.38</v>
      </c>
      <c r="O758" s="16">
        <v>68.069999999999993</v>
      </c>
      <c r="P758" s="15">
        <v>11.49</v>
      </c>
      <c r="Q758" s="15">
        <v>25.17</v>
      </c>
      <c r="R758" s="15">
        <v>43.93</v>
      </c>
      <c r="T758" s="16">
        <v>69</v>
      </c>
      <c r="U758" s="16">
        <v>69</v>
      </c>
      <c r="X758" s="16">
        <v>72</v>
      </c>
      <c r="Y758" s="16">
        <v>72</v>
      </c>
      <c r="AA758" s="15">
        <v>117</v>
      </c>
      <c r="AD758" s="15">
        <v>37.4</v>
      </c>
      <c r="AG758" s="15">
        <v>26.57</v>
      </c>
      <c r="AN758" s="15">
        <v>190.86</v>
      </c>
      <c r="AX758" s="15">
        <v>23.43</v>
      </c>
      <c r="BC758" s="15">
        <v>18</v>
      </c>
      <c r="BF758" s="15">
        <v>62.63</v>
      </c>
      <c r="BG758" s="15">
        <v>76.5</v>
      </c>
    </row>
    <row r="759" spans="1:59">
      <c r="A759" s="71">
        <v>38878</v>
      </c>
      <c r="C759" s="16">
        <v>67.81</v>
      </c>
      <c r="D759" s="16">
        <v>64.260000000000005</v>
      </c>
      <c r="F759" s="16">
        <v>123.89</v>
      </c>
      <c r="G759" s="15">
        <v>96.44</v>
      </c>
      <c r="H759" s="15">
        <v>78.930000000000007</v>
      </c>
      <c r="I759" s="15">
        <v>73.39</v>
      </c>
      <c r="J759" s="16">
        <v>40.04</v>
      </c>
      <c r="K759" s="15">
        <v>28.96</v>
      </c>
      <c r="L759" s="15">
        <v>38.51</v>
      </c>
      <c r="M759" s="15">
        <v>37.659999999999997</v>
      </c>
      <c r="N759" s="15">
        <v>82.19</v>
      </c>
      <c r="O759" s="16">
        <v>69.510000000000005</v>
      </c>
      <c r="P759" s="15">
        <v>11.73</v>
      </c>
      <c r="Q759" s="15">
        <v>24.13</v>
      </c>
      <c r="R759" s="15">
        <v>44.01</v>
      </c>
      <c r="T759" s="16">
        <v>70.033333333333346</v>
      </c>
      <c r="U759" s="16">
        <v>69.333333333333329</v>
      </c>
      <c r="X759" s="16">
        <v>72.400000000000006</v>
      </c>
      <c r="Y759" s="16">
        <v>72.400000000000006</v>
      </c>
      <c r="AA759" s="15">
        <v>117</v>
      </c>
      <c r="AD759" s="15">
        <v>36.32</v>
      </c>
      <c r="AG759" s="15">
        <v>27.39</v>
      </c>
      <c r="AN759" s="15">
        <v>190.08</v>
      </c>
      <c r="AX759" s="15">
        <v>24.41</v>
      </c>
      <c r="BC759" s="15">
        <v>19.25</v>
      </c>
      <c r="BF759" s="15">
        <v>68.92</v>
      </c>
      <c r="BG759" s="15">
        <v>78</v>
      </c>
    </row>
    <row r="760" spans="1:59">
      <c r="A760" s="71">
        <v>38885</v>
      </c>
      <c r="C760" s="16">
        <v>68.06</v>
      </c>
      <c r="D760" s="16">
        <v>64.63</v>
      </c>
      <c r="F760" s="16">
        <v>124.96</v>
      </c>
      <c r="G760" s="15">
        <v>98.75</v>
      </c>
      <c r="H760" s="15">
        <v>79.930000000000007</v>
      </c>
      <c r="I760" s="15">
        <v>74.13</v>
      </c>
      <c r="J760" s="16">
        <v>40.5</v>
      </c>
      <c r="K760" s="15">
        <v>32.299999999999997</v>
      </c>
      <c r="L760" s="15">
        <v>37.51</v>
      </c>
      <c r="M760" s="15">
        <v>38.22</v>
      </c>
      <c r="N760" s="15">
        <v>82.13</v>
      </c>
      <c r="O760" s="16">
        <v>69.83</v>
      </c>
      <c r="P760" s="15">
        <v>10.99</v>
      </c>
      <c r="Q760" s="15">
        <v>27.17</v>
      </c>
      <c r="R760" s="15">
        <v>43.72</v>
      </c>
      <c r="T760" s="16">
        <v>70.433333333333337</v>
      </c>
      <c r="U760" s="16">
        <v>70.533333333333346</v>
      </c>
      <c r="X760" s="16">
        <v>73</v>
      </c>
      <c r="Y760" s="16">
        <v>73.3</v>
      </c>
      <c r="AA760" s="15">
        <v>117</v>
      </c>
      <c r="AD760" s="15">
        <v>34.04</v>
      </c>
      <c r="AG760" s="15">
        <v>28.14</v>
      </c>
      <c r="AN760" s="15">
        <v>191.66</v>
      </c>
      <c r="AX760" s="15">
        <v>22.28</v>
      </c>
      <c r="BC760" s="15">
        <v>19.5</v>
      </c>
      <c r="BF760" s="15">
        <v>68.92</v>
      </c>
      <c r="BG760" s="15">
        <v>69</v>
      </c>
    </row>
    <row r="761" spans="1:59">
      <c r="A761" s="71">
        <v>38892</v>
      </c>
      <c r="C761" s="16">
        <v>68.27</v>
      </c>
      <c r="D761" s="16">
        <v>64.27</v>
      </c>
      <c r="F761" s="16">
        <v>128.36000000000001</v>
      </c>
      <c r="G761" s="15">
        <v>104.93</v>
      </c>
      <c r="H761" s="15">
        <v>80.489999999999995</v>
      </c>
      <c r="I761" s="15">
        <v>74.66</v>
      </c>
      <c r="J761" s="16">
        <v>44.54</v>
      </c>
      <c r="K761" s="15">
        <v>33.450000000000003</v>
      </c>
      <c r="L761" s="15">
        <v>43.13</v>
      </c>
      <c r="M761" s="15">
        <v>37.5</v>
      </c>
      <c r="N761" s="15">
        <v>84.09</v>
      </c>
      <c r="O761" s="16">
        <v>73.569999999999993</v>
      </c>
      <c r="P761" s="15">
        <v>11.89</v>
      </c>
      <c r="Q761" s="15">
        <v>27.11</v>
      </c>
      <c r="R761" s="15">
        <v>44.34</v>
      </c>
      <c r="T761" s="16">
        <v>70.5</v>
      </c>
      <c r="U761" s="16">
        <v>70.333333333333329</v>
      </c>
      <c r="X761" s="16">
        <v>73</v>
      </c>
      <c r="Y761" s="16">
        <v>73.5</v>
      </c>
      <c r="AA761" s="15">
        <v>119</v>
      </c>
      <c r="AD761" s="15">
        <v>31.99</v>
      </c>
      <c r="AG761" s="15">
        <v>31.19</v>
      </c>
      <c r="AN761" s="15">
        <v>196.71</v>
      </c>
      <c r="AX761" s="15">
        <v>24.19</v>
      </c>
      <c r="BF761" s="15">
        <v>53.91</v>
      </c>
      <c r="BG761" s="15">
        <v>58.2</v>
      </c>
    </row>
    <row r="762" spans="1:59">
      <c r="A762" s="71">
        <v>38899</v>
      </c>
      <c r="C762" s="16">
        <v>68.47</v>
      </c>
      <c r="D762" s="16">
        <v>65.72</v>
      </c>
      <c r="F762" s="16">
        <v>132.83000000000001</v>
      </c>
      <c r="G762" s="15">
        <v>114.35</v>
      </c>
      <c r="H762" s="15">
        <v>79.459999999999994</v>
      </c>
      <c r="I762" s="15">
        <v>74.569999999999993</v>
      </c>
      <c r="J762" s="16">
        <v>43.01</v>
      </c>
      <c r="K762" s="15">
        <v>34.75</v>
      </c>
      <c r="L762" s="15">
        <v>40.71</v>
      </c>
      <c r="M762" s="15">
        <v>38.42</v>
      </c>
      <c r="N762" s="15">
        <v>84.48</v>
      </c>
      <c r="O762" s="16">
        <v>71.87</v>
      </c>
      <c r="P762" s="15">
        <v>11.82</v>
      </c>
      <c r="Q762" s="15">
        <v>27.85</v>
      </c>
      <c r="R762" s="15">
        <v>44.73</v>
      </c>
      <c r="T762" s="16">
        <v>70.13333333333334</v>
      </c>
      <c r="U762" s="16">
        <v>70.3</v>
      </c>
      <c r="X762" s="16">
        <v>72.5</v>
      </c>
      <c r="Y762" s="16">
        <v>73</v>
      </c>
      <c r="AD762" s="15">
        <v>31.74</v>
      </c>
      <c r="AG762" s="15">
        <v>32.72</v>
      </c>
      <c r="AN762" s="15">
        <v>205.64</v>
      </c>
      <c r="AX762" s="15">
        <v>23.31</v>
      </c>
      <c r="BC762" s="15">
        <v>19.27</v>
      </c>
      <c r="BF762" s="15">
        <v>45.16</v>
      </c>
      <c r="BG762" s="15">
        <v>53</v>
      </c>
    </row>
    <row r="763" spans="1:59">
      <c r="A763" s="71">
        <v>38906</v>
      </c>
      <c r="C763" s="16">
        <v>69.02</v>
      </c>
      <c r="D763" s="16">
        <v>67.5</v>
      </c>
      <c r="F763" s="16">
        <v>136.91999999999999</v>
      </c>
      <c r="G763" s="15">
        <v>113.4</v>
      </c>
      <c r="H763" s="15">
        <v>80.67</v>
      </c>
      <c r="I763" s="15">
        <v>76.930000000000007</v>
      </c>
      <c r="J763" s="16">
        <v>43.05</v>
      </c>
      <c r="K763" s="15">
        <v>34.85</v>
      </c>
      <c r="L763" s="15">
        <v>41.31</v>
      </c>
      <c r="M763" s="15">
        <v>38.85</v>
      </c>
      <c r="N763" s="15">
        <v>84.37</v>
      </c>
      <c r="O763" s="16">
        <v>72.94</v>
      </c>
      <c r="P763" s="15">
        <v>11.7</v>
      </c>
      <c r="Q763" s="15">
        <v>26.59</v>
      </c>
      <c r="R763" s="15">
        <v>48.28</v>
      </c>
      <c r="T763" s="16">
        <v>71.333333333333329</v>
      </c>
      <c r="U763" s="16">
        <v>70.64</v>
      </c>
      <c r="X763" s="16">
        <v>75</v>
      </c>
      <c r="Y763" s="16">
        <v>73.75</v>
      </c>
      <c r="AD763" s="15">
        <v>32.33</v>
      </c>
      <c r="AG763" s="15">
        <v>32.1</v>
      </c>
      <c r="AN763" s="15">
        <v>210.03</v>
      </c>
      <c r="AX763" s="15">
        <v>23.95</v>
      </c>
      <c r="BC763" s="15">
        <v>21</v>
      </c>
      <c r="BF763" s="15">
        <v>40.619999999999997</v>
      </c>
      <c r="BG763" s="15">
        <v>51</v>
      </c>
    </row>
    <row r="764" spans="1:59">
      <c r="A764" s="71">
        <v>38913</v>
      </c>
      <c r="C764" s="16">
        <v>69.12</v>
      </c>
      <c r="D764" s="16">
        <v>67.27</v>
      </c>
      <c r="F764" s="16">
        <v>131.4</v>
      </c>
      <c r="G764" s="15">
        <v>117.27</v>
      </c>
      <c r="H764" s="15">
        <v>82.97</v>
      </c>
      <c r="I764" s="15">
        <v>76.75</v>
      </c>
      <c r="J764" s="16">
        <v>44.17</v>
      </c>
      <c r="K764" s="15">
        <v>36.14</v>
      </c>
      <c r="L764" s="15">
        <v>42.24</v>
      </c>
      <c r="M764" s="15">
        <v>39.200000000000003</v>
      </c>
      <c r="N764" s="15">
        <v>84.71</v>
      </c>
      <c r="O764" s="16">
        <v>80.72</v>
      </c>
      <c r="P764" s="15">
        <v>11.72</v>
      </c>
      <c r="Q764" s="15">
        <v>25.73</v>
      </c>
      <c r="R764" s="15">
        <v>49.77</v>
      </c>
      <c r="T764" s="16">
        <v>71.166666666666671</v>
      </c>
      <c r="U764" s="16">
        <v>71.166666666666671</v>
      </c>
      <c r="X764" s="16">
        <v>74</v>
      </c>
      <c r="Y764" s="16">
        <v>74</v>
      </c>
      <c r="AA764" s="15">
        <v>116.34</v>
      </c>
      <c r="AD764" s="15">
        <v>32.15</v>
      </c>
      <c r="AG764" s="15">
        <v>30.49</v>
      </c>
      <c r="AN764" s="15">
        <v>213.47</v>
      </c>
      <c r="AX764" s="15">
        <v>23.02</v>
      </c>
      <c r="BC764" s="15">
        <v>20.329999999999998</v>
      </c>
      <c r="BF764" s="15">
        <v>40.619999999999997</v>
      </c>
      <c r="BG764" s="15">
        <v>51.8</v>
      </c>
    </row>
    <row r="765" spans="1:59">
      <c r="A765" s="71">
        <v>38920</v>
      </c>
      <c r="C765" s="16">
        <v>69.23</v>
      </c>
      <c r="D765" s="16">
        <v>67.930000000000007</v>
      </c>
      <c r="F765" s="16">
        <v>127.39</v>
      </c>
      <c r="G765" s="15">
        <v>117.38</v>
      </c>
      <c r="H765" s="15">
        <v>82.57</v>
      </c>
      <c r="I765" s="15">
        <v>76.64</v>
      </c>
      <c r="J765" s="16">
        <v>44.31</v>
      </c>
      <c r="K765" s="15">
        <v>38.049999999999997</v>
      </c>
      <c r="L765" s="15">
        <v>41.06</v>
      </c>
      <c r="M765" s="15">
        <v>39.119999999999997</v>
      </c>
      <c r="N765" s="15">
        <v>85.09</v>
      </c>
      <c r="O765" s="16">
        <v>85.33</v>
      </c>
      <c r="P765" s="15">
        <v>11.69</v>
      </c>
      <c r="Q765" s="15">
        <v>26.39</v>
      </c>
      <c r="R765" s="15">
        <v>52.17</v>
      </c>
      <c r="T765" s="16">
        <v>71.91</v>
      </c>
      <c r="U765" s="16">
        <v>71.933333333333323</v>
      </c>
      <c r="X765" s="16">
        <v>76.430000000000007</v>
      </c>
      <c r="Y765" s="16">
        <v>76.2</v>
      </c>
      <c r="AA765" s="15">
        <v>119</v>
      </c>
      <c r="AD765" s="15">
        <v>31.31</v>
      </c>
      <c r="AG765" s="15">
        <v>32.479999999999997</v>
      </c>
      <c r="AN765" s="15">
        <v>219.91</v>
      </c>
      <c r="AX765" s="15">
        <v>24.06</v>
      </c>
      <c r="BF765" s="15">
        <v>42.62</v>
      </c>
      <c r="BG765" s="15">
        <v>56.2</v>
      </c>
    </row>
    <row r="766" spans="1:59">
      <c r="A766" s="71">
        <v>38927</v>
      </c>
      <c r="C766" s="16">
        <v>69.290000000000006</v>
      </c>
      <c r="D766" s="16">
        <v>67.400000000000006</v>
      </c>
      <c r="F766" s="16">
        <v>124.74</v>
      </c>
      <c r="G766" s="15">
        <v>117.72</v>
      </c>
      <c r="H766" s="15">
        <v>84.72</v>
      </c>
      <c r="I766" s="15">
        <v>76.63</v>
      </c>
      <c r="J766" s="16">
        <v>46.14</v>
      </c>
      <c r="K766" s="15">
        <v>38.64</v>
      </c>
      <c r="L766" s="15">
        <v>40.86</v>
      </c>
      <c r="M766" s="15">
        <v>40.96</v>
      </c>
      <c r="N766" s="15">
        <v>84.31</v>
      </c>
      <c r="O766" s="16">
        <v>86.45</v>
      </c>
      <c r="P766" s="15">
        <v>11.45</v>
      </c>
      <c r="Q766" s="15">
        <v>26.28</v>
      </c>
      <c r="R766" s="15">
        <v>54.98</v>
      </c>
      <c r="T766" s="16">
        <v>72.3</v>
      </c>
      <c r="U766" s="16">
        <v>72.3</v>
      </c>
      <c r="X766" s="16">
        <v>76</v>
      </c>
      <c r="Y766" s="16">
        <v>76</v>
      </c>
      <c r="AD766" s="15">
        <v>31.63</v>
      </c>
      <c r="AG766" s="15">
        <v>34.54</v>
      </c>
      <c r="AN766" s="15">
        <v>221.79</v>
      </c>
      <c r="AX766" s="15">
        <v>22.28</v>
      </c>
      <c r="BC766" s="15">
        <v>18.5</v>
      </c>
      <c r="BF766" s="15">
        <v>50.14</v>
      </c>
      <c r="BG766" s="15">
        <v>64</v>
      </c>
    </row>
    <row r="767" spans="1:59">
      <c r="A767" s="71">
        <v>38934</v>
      </c>
      <c r="C767" s="16">
        <v>69.3</v>
      </c>
      <c r="D767" s="16">
        <v>66.430000000000007</v>
      </c>
      <c r="F767" s="16">
        <v>123.22</v>
      </c>
      <c r="G767" s="15">
        <v>119.31</v>
      </c>
      <c r="H767" s="15">
        <v>83.32</v>
      </c>
      <c r="I767" s="15">
        <v>76.38</v>
      </c>
      <c r="J767" s="16">
        <v>46.5</v>
      </c>
      <c r="K767" s="15">
        <v>38.770000000000003</v>
      </c>
      <c r="L767" s="15">
        <v>41.63</v>
      </c>
      <c r="M767" s="15">
        <v>38.58</v>
      </c>
      <c r="N767" s="15">
        <v>85.9</v>
      </c>
      <c r="O767" s="16">
        <v>88.67</v>
      </c>
      <c r="P767" s="15">
        <v>11.6</v>
      </c>
      <c r="Q767" s="15">
        <v>27.69</v>
      </c>
      <c r="R767" s="15">
        <v>55.52</v>
      </c>
      <c r="T767" s="16">
        <v>72.7</v>
      </c>
      <c r="U767" s="16">
        <v>72.676666666666662</v>
      </c>
      <c r="X767" s="16">
        <v>76.2</v>
      </c>
      <c r="Y767" s="16">
        <v>77.33</v>
      </c>
      <c r="AD767" s="15">
        <v>31.65</v>
      </c>
      <c r="AG767" s="15">
        <v>39.119999999999997</v>
      </c>
      <c r="AN767" s="15">
        <v>234.23</v>
      </c>
      <c r="AX767" s="15">
        <v>22.97</v>
      </c>
      <c r="BC767" s="15">
        <v>21</v>
      </c>
      <c r="BF767" s="15">
        <v>61.72</v>
      </c>
      <c r="BG767" s="15">
        <v>68</v>
      </c>
    </row>
    <row r="768" spans="1:59">
      <c r="A768" s="71">
        <v>38941</v>
      </c>
      <c r="C768" s="16">
        <v>69.69</v>
      </c>
      <c r="D768" s="16">
        <v>69.040000000000006</v>
      </c>
      <c r="F768" s="16">
        <v>124.58</v>
      </c>
      <c r="G768" s="15">
        <v>118.73</v>
      </c>
      <c r="H768" s="15">
        <v>84.24</v>
      </c>
      <c r="I768" s="15">
        <v>80.83</v>
      </c>
      <c r="J768" s="16">
        <v>46.92</v>
      </c>
      <c r="K768" s="15">
        <v>38.92</v>
      </c>
      <c r="L768" s="15">
        <v>40.85</v>
      </c>
      <c r="M768" s="15">
        <v>40.28</v>
      </c>
      <c r="N768" s="15">
        <v>85.88</v>
      </c>
      <c r="O768" s="16">
        <v>86.99</v>
      </c>
      <c r="P768" s="15">
        <v>11.87</v>
      </c>
      <c r="Q768" s="15">
        <v>26.12</v>
      </c>
      <c r="R768" s="15">
        <v>55.37</v>
      </c>
      <c r="T768" s="16">
        <v>74.540000000000006</v>
      </c>
      <c r="U768" s="16">
        <v>74.83</v>
      </c>
      <c r="X768" s="16">
        <v>77.8</v>
      </c>
      <c r="Y768" s="16">
        <v>78.67</v>
      </c>
      <c r="AD768" s="15">
        <v>31.97</v>
      </c>
      <c r="AG768" s="15">
        <v>42.29</v>
      </c>
      <c r="AN768" s="15">
        <v>262.99</v>
      </c>
      <c r="AX768" s="15">
        <v>23.07</v>
      </c>
      <c r="BF768" s="15">
        <v>61.72</v>
      </c>
      <c r="BG768" s="15">
        <v>68</v>
      </c>
    </row>
    <row r="769" spans="1:59">
      <c r="A769" s="71">
        <v>38948</v>
      </c>
      <c r="C769" s="16">
        <v>69.86</v>
      </c>
      <c r="D769" s="16">
        <v>69.069999999999993</v>
      </c>
      <c r="F769" s="16">
        <v>132.75</v>
      </c>
      <c r="G769" s="15">
        <v>125.43</v>
      </c>
      <c r="H769" s="15">
        <v>88.78</v>
      </c>
      <c r="I769" s="15">
        <v>84.86</v>
      </c>
      <c r="J769" s="16">
        <v>48.94</v>
      </c>
      <c r="K769" s="15">
        <v>39.270000000000003</v>
      </c>
      <c r="L769" s="15">
        <v>43.14</v>
      </c>
      <c r="M769" s="15">
        <v>43.92</v>
      </c>
      <c r="N769" s="15">
        <v>88.48</v>
      </c>
      <c r="O769" s="16">
        <v>94.86</v>
      </c>
      <c r="P769" s="15">
        <v>11.75</v>
      </c>
      <c r="Q769" s="15">
        <v>28.43</v>
      </c>
      <c r="R769" s="15">
        <v>55.37</v>
      </c>
      <c r="T769" s="16">
        <v>75.166666666666671</v>
      </c>
      <c r="U769" s="16">
        <v>76.833333333333329</v>
      </c>
      <c r="X769" s="16">
        <v>77</v>
      </c>
      <c r="Y769" s="16">
        <v>80.5</v>
      </c>
      <c r="AA769" s="15">
        <v>119</v>
      </c>
      <c r="AD769" s="15">
        <v>37.090000000000003</v>
      </c>
      <c r="AG769" s="15">
        <v>47.5</v>
      </c>
      <c r="AN769" s="15">
        <v>294.55</v>
      </c>
      <c r="AX769" s="15">
        <v>23.26</v>
      </c>
      <c r="BC769" s="15">
        <v>21.25</v>
      </c>
      <c r="BF769" s="15">
        <v>61.72</v>
      </c>
      <c r="BG769" s="15">
        <v>68</v>
      </c>
    </row>
    <row r="770" spans="1:59">
      <c r="A770" s="71">
        <v>38955</v>
      </c>
      <c r="C770" s="16">
        <v>69.98</v>
      </c>
      <c r="D770" s="16">
        <v>69.69</v>
      </c>
      <c r="F770" s="16">
        <v>139.99</v>
      </c>
      <c r="G770" s="15">
        <v>134.27000000000001</v>
      </c>
      <c r="H770" s="15">
        <v>91.71</v>
      </c>
      <c r="I770" s="15">
        <v>87.95</v>
      </c>
      <c r="J770" s="16">
        <v>49.02</v>
      </c>
      <c r="K770" s="15">
        <v>39.22</v>
      </c>
      <c r="L770" s="15">
        <v>41.68</v>
      </c>
      <c r="M770" s="15">
        <v>44.3</v>
      </c>
      <c r="N770" s="15">
        <v>90.92</v>
      </c>
      <c r="O770" s="16">
        <v>97.22</v>
      </c>
      <c r="P770" s="15">
        <v>11.55</v>
      </c>
      <c r="Q770" s="15">
        <v>28.22</v>
      </c>
      <c r="R770" s="15">
        <v>55.81</v>
      </c>
      <c r="T770" s="16">
        <v>77.2</v>
      </c>
      <c r="U770" s="16">
        <v>76.599999999999994</v>
      </c>
      <c r="X770" s="16">
        <v>78</v>
      </c>
      <c r="Y770" s="16">
        <v>78</v>
      </c>
      <c r="AA770" s="15">
        <v>119.67</v>
      </c>
      <c r="AD770" s="15">
        <v>40.369999999999997</v>
      </c>
      <c r="AG770" s="15">
        <v>56.84</v>
      </c>
      <c r="AN770" s="15">
        <v>337.06</v>
      </c>
      <c r="AX770" s="15">
        <v>23.23</v>
      </c>
      <c r="BC770" s="15">
        <v>19.399999999999999</v>
      </c>
      <c r="BF770" s="15">
        <v>61.72</v>
      </c>
      <c r="BG770" s="15">
        <v>68</v>
      </c>
    </row>
    <row r="771" spans="1:59">
      <c r="A771" s="71">
        <v>38962</v>
      </c>
      <c r="C771" s="16">
        <v>70.23</v>
      </c>
      <c r="D771" s="16">
        <v>69.319999999999993</v>
      </c>
      <c r="F771" s="16">
        <v>146.72</v>
      </c>
      <c r="G771" s="15">
        <v>144.94</v>
      </c>
      <c r="H771" s="15">
        <v>91.82</v>
      </c>
      <c r="I771" s="15">
        <v>88.31</v>
      </c>
      <c r="J771" s="16">
        <v>49.8</v>
      </c>
      <c r="K771" s="15">
        <v>38.909999999999997</v>
      </c>
      <c r="L771" s="15">
        <v>42.41</v>
      </c>
      <c r="M771" s="15">
        <v>43.03</v>
      </c>
      <c r="N771" s="15">
        <v>90.28</v>
      </c>
      <c r="O771" s="16">
        <v>103.63</v>
      </c>
      <c r="P771" s="15">
        <v>11.72</v>
      </c>
      <c r="Q771" s="15">
        <v>27.4</v>
      </c>
      <c r="R771" s="15">
        <v>52.8</v>
      </c>
      <c r="T771" s="16">
        <v>78.333333333333329</v>
      </c>
      <c r="U771" s="16">
        <v>78.5</v>
      </c>
      <c r="X771" s="16">
        <v>81</v>
      </c>
      <c r="Y771" s="16">
        <v>81.5</v>
      </c>
      <c r="AA771" s="15">
        <v>120</v>
      </c>
      <c r="AD771" s="15">
        <v>40.270000000000003</v>
      </c>
      <c r="AG771" s="15">
        <v>58.21</v>
      </c>
      <c r="AN771" s="15">
        <v>350.66</v>
      </c>
      <c r="AX771" s="15">
        <v>22.33</v>
      </c>
      <c r="BC771" s="15">
        <v>20.38</v>
      </c>
      <c r="BF771" s="15">
        <v>61.72</v>
      </c>
      <c r="BG771" s="15">
        <v>68</v>
      </c>
    </row>
    <row r="772" spans="1:59">
      <c r="A772" s="71">
        <v>38969</v>
      </c>
      <c r="C772" s="16">
        <v>70.099999999999994</v>
      </c>
      <c r="D772" s="16">
        <v>69.86</v>
      </c>
      <c r="F772" s="16">
        <v>150.91</v>
      </c>
      <c r="G772" s="15">
        <v>146.38999999999999</v>
      </c>
      <c r="H772" s="15">
        <v>94.05</v>
      </c>
      <c r="I772" s="15">
        <v>89.36</v>
      </c>
      <c r="J772" s="16">
        <v>49.73</v>
      </c>
      <c r="K772" s="15">
        <v>37.46</v>
      </c>
      <c r="L772" s="15">
        <v>41.07</v>
      </c>
      <c r="M772" s="15">
        <v>44.94</v>
      </c>
      <c r="N772" s="15">
        <v>90.75</v>
      </c>
      <c r="O772" s="16">
        <v>105.14</v>
      </c>
      <c r="P772" s="15">
        <v>11.63</v>
      </c>
      <c r="Q772" s="15">
        <v>28.62</v>
      </c>
      <c r="R772" s="15">
        <v>51.96</v>
      </c>
      <c r="T772" s="16">
        <v>79.273333333333326</v>
      </c>
      <c r="U772" s="16">
        <v>79.273333333333326</v>
      </c>
      <c r="X772" s="16">
        <v>83</v>
      </c>
      <c r="Y772" s="16">
        <v>83</v>
      </c>
      <c r="AD772" s="15">
        <v>39.479999999999997</v>
      </c>
      <c r="AG772" s="15">
        <v>55.67</v>
      </c>
      <c r="AN772" s="15">
        <v>373.13</v>
      </c>
      <c r="AX772" s="15">
        <v>22.09</v>
      </c>
      <c r="BC772" s="15">
        <v>20.5</v>
      </c>
      <c r="BF772" s="15">
        <v>61.72</v>
      </c>
      <c r="BG772" s="15">
        <v>68</v>
      </c>
    </row>
    <row r="773" spans="1:59">
      <c r="A773" s="71">
        <v>38976</v>
      </c>
      <c r="C773" s="16">
        <v>69.77</v>
      </c>
      <c r="D773" s="16">
        <v>67.8</v>
      </c>
      <c r="F773" s="16">
        <v>140.65</v>
      </c>
      <c r="G773" s="15">
        <v>129.43</v>
      </c>
      <c r="H773" s="15">
        <v>94.54</v>
      </c>
      <c r="I773" s="15">
        <v>86.92</v>
      </c>
      <c r="J773" s="16">
        <v>45</v>
      </c>
      <c r="K773" s="15">
        <v>34.25</v>
      </c>
      <c r="L773" s="15">
        <v>39.83</v>
      </c>
      <c r="M773" s="15">
        <v>44.91</v>
      </c>
      <c r="N773" s="15">
        <v>88.97</v>
      </c>
      <c r="O773" s="16">
        <v>106.99</v>
      </c>
      <c r="P773" s="15">
        <v>11.66</v>
      </c>
      <c r="Q773" s="15">
        <v>27.78</v>
      </c>
      <c r="R773" s="15">
        <v>54.15</v>
      </c>
      <c r="T773" s="16">
        <v>82</v>
      </c>
      <c r="U773" s="16">
        <v>81.233333333333334</v>
      </c>
      <c r="X773" s="16">
        <v>83</v>
      </c>
      <c r="Y773" s="16">
        <v>84.5</v>
      </c>
      <c r="AA773" s="15">
        <v>120.37</v>
      </c>
      <c r="AD773" s="15">
        <v>40</v>
      </c>
      <c r="AG773" s="15">
        <v>57.11</v>
      </c>
      <c r="AN773" s="15">
        <v>375.94</v>
      </c>
      <c r="AX773" s="15">
        <v>22.99</v>
      </c>
      <c r="BC773" s="15">
        <v>19.88</v>
      </c>
      <c r="BF773" s="15">
        <v>59.9</v>
      </c>
      <c r="BG773" s="15">
        <v>67.2</v>
      </c>
    </row>
    <row r="774" spans="1:59">
      <c r="A774" s="71">
        <v>38983</v>
      </c>
      <c r="C774" s="16">
        <v>69.2</v>
      </c>
      <c r="D774" s="16">
        <v>65.62</v>
      </c>
      <c r="F774" s="16">
        <v>121.29</v>
      </c>
      <c r="G774" s="15">
        <v>125.68</v>
      </c>
      <c r="H774" s="15">
        <v>90.62</v>
      </c>
      <c r="I774" s="15">
        <v>79.59</v>
      </c>
      <c r="J774" s="16">
        <v>40.79</v>
      </c>
      <c r="K774" s="15">
        <v>31.92</v>
      </c>
      <c r="L774" s="15">
        <v>38.47</v>
      </c>
      <c r="M774" s="15">
        <v>41.79</v>
      </c>
      <c r="N774" s="15">
        <v>89.69</v>
      </c>
      <c r="O774" s="16">
        <v>106.62</v>
      </c>
      <c r="P774" s="15">
        <v>11.34</v>
      </c>
      <c r="Q774" s="15">
        <v>28.92</v>
      </c>
      <c r="R774" s="15">
        <v>53.19</v>
      </c>
      <c r="T774" s="16">
        <v>82.743333333333339</v>
      </c>
      <c r="U774" s="16">
        <v>81.766666666666666</v>
      </c>
      <c r="X774" s="16">
        <v>85.7</v>
      </c>
      <c r="Y774" s="16">
        <v>84.9</v>
      </c>
      <c r="AA774" s="15">
        <v>121.74</v>
      </c>
      <c r="AD774" s="15">
        <v>41.09</v>
      </c>
      <c r="AG774" s="15">
        <v>58</v>
      </c>
      <c r="AN774" s="15">
        <v>376.86</v>
      </c>
      <c r="AX774" s="15">
        <v>22.42</v>
      </c>
      <c r="BF774" s="15">
        <v>57.83</v>
      </c>
      <c r="BG774" s="15">
        <v>67</v>
      </c>
    </row>
    <row r="775" spans="1:59">
      <c r="A775" s="71">
        <v>38990</v>
      </c>
      <c r="C775" s="16">
        <v>69.34</v>
      </c>
      <c r="D775" s="16">
        <v>64.239999999999995</v>
      </c>
      <c r="F775" s="16">
        <v>109.98</v>
      </c>
      <c r="G775" s="15">
        <v>116.16</v>
      </c>
      <c r="H775" s="15">
        <v>81.96</v>
      </c>
      <c r="I775" s="15">
        <v>71.55</v>
      </c>
      <c r="J775" s="16">
        <v>40.5</v>
      </c>
      <c r="K775" s="15">
        <v>29.94</v>
      </c>
      <c r="L775" s="15">
        <v>38.369999999999997</v>
      </c>
      <c r="M775" s="15">
        <v>39.380000000000003</v>
      </c>
      <c r="N775" s="15">
        <v>87.51</v>
      </c>
      <c r="O775" s="16">
        <v>107.03</v>
      </c>
      <c r="P775" s="15">
        <v>11.73</v>
      </c>
      <c r="Q775" s="15">
        <v>28.82</v>
      </c>
      <c r="R775" s="15">
        <v>51.4</v>
      </c>
      <c r="T775" s="16">
        <v>83.5</v>
      </c>
      <c r="U775" s="16">
        <v>83.166666666666671</v>
      </c>
      <c r="X775" s="16">
        <v>86.5</v>
      </c>
      <c r="Y775" s="16">
        <v>86.5</v>
      </c>
      <c r="AD775" s="15">
        <v>40.42</v>
      </c>
      <c r="AG775" s="15">
        <v>55</v>
      </c>
      <c r="AN775" s="15">
        <v>370.59</v>
      </c>
      <c r="AX775" s="15">
        <v>22.14</v>
      </c>
      <c r="BC775" s="15">
        <v>19.5</v>
      </c>
      <c r="BF775" s="15">
        <v>57.83</v>
      </c>
      <c r="BG775" s="15">
        <v>67</v>
      </c>
    </row>
    <row r="776" spans="1:59">
      <c r="A776" s="71">
        <v>38997</v>
      </c>
      <c r="C776" s="16">
        <v>69.010000000000005</v>
      </c>
      <c r="D776" s="16">
        <v>65.23</v>
      </c>
      <c r="F776" s="16">
        <v>111.81</v>
      </c>
      <c r="G776" s="15">
        <v>107.43</v>
      </c>
      <c r="H776" s="15">
        <v>78.069999999999993</v>
      </c>
      <c r="I776" s="15">
        <v>68.459999999999994</v>
      </c>
      <c r="J776" s="16">
        <v>37.9</v>
      </c>
      <c r="K776" s="15">
        <v>29.3</v>
      </c>
      <c r="L776" s="15">
        <v>37.81</v>
      </c>
      <c r="M776" s="15">
        <v>37.49</v>
      </c>
      <c r="N776" s="15">
        <v>83.66</v>
      </c>
      <c r="O776" s="16">
        <v>101.64</v>
      </c>
      <c r="P776" s="15">
        <v>11.77</v>
      </c>
      <c r="Q776" s="15">
        <v>28.67</v>
      </c>
      <c r="R776" s="15">
        <v>52.99</v>
      </c>
      <c r="T776" s="16">
        <v>89.333333333333329</v>
      </c>
      <c r="U776" s="16">
        <v>87.376666666666665</v>
      </c>
      <c r="X776" s="16">
        <v>92</v>
      </c>
      <c r="Y776" s="16">
        <v>92</v>
      </c>
      <c r="AD776" s="15">
        <v>40.229999999999997</v>
      </c>
      <c r="AN776" s="15">
        <v>311.47000000000003</v>
      </c>
      <c r="AX776" s="15">
        <v>21.75</v>
      </c>
      <c r="BC776" s="15">
        <v>22.19</v>
      </c>
      <c r="BF776" s="15">
        <v>57.14</v>
      </c>
      <c r="BG776" s="15">
        <v>67</v>
      </c>
    </row>
    <row r="777" spans="1:59">
      <c r="A777" s="71">
        <v>39004</v>
      </c>
      <c r="C777" s="16">
        <v>68.59</v>
      </c>
      <c r="D777" s="16">
        <v>65.569999999999993</v>
      </c>
      <c r="F777" s="16">
        <v>106.11</v>
      </c>
      <c r="G777" s="15">
        <v>104.27</v>
      </c>
      <c r="H777" s="15">
        <v>76.75</v>
      </c>
      <c r="I777" s="15">
        <v>69.010000000000005</v>
      </c>
      <c r="J777" s="16">
        <v>37.86</v>
      </c>
      <c r="K777" s="15">
        <v>29.1</v>
      </c>
      <c r="L777" s="15">
        <v>37.03</v>
      </c>
      <c r="M777" s="15">
        <v>36.06</v>
      </c>
      <c r="N777" s="15">
        <v>82.12</v>
      </c>
      <c r="O777" s="16">
        <v>93.43</v>
      </c>
      <c r="P777" s="15">
        <v>11.62</v>
      </c>
      <c r="Q777" s="15">
        <v>29.43</v>
      </c>
      <c r="R777" s="15">
        <v>53.01</v>
      </c>
      <c r="T777" s="16">
        <v>91.666666666666671</v>
      </c>
      <c r="U777" s="16">
        <v>91.896666666666661</v>
      </c>
      <c r="X777" s="16">
        <v>98</v>
      </c>
      <c r="Y777" s="16">
        <v>96.69</v>
      </c>
      <c r="AA777" s="15">
        <v>126</v>
      </c>
      <c r="AD777" s="15">
        <v>40.54</v>
      </c>
      <c r="AG777" s="15">
        <v>41.44</v>
      </c>
      <c r="AN777" s="15">
        <v>210.55</v>
      </c>
      <c r="AX777" s="15">
        <v>19.670000000000002</v>
      </c>
      <c r="BC777" s="15">
        <v>18.559999999999999</v>
      </c>
      <c r="BF777" s="15">
        <v>57.14</v>
      </c>
      <c r="BG777" s="15">
        <v>67</v>
      </c>
    </row>
    <row r="778" spans="1:59">
      <c r="A778" s="71">
        <v>39011</v>
      </c>
      <c r="C778" s="16">
        <v>68.39</v>
      </c>
      <c r="D778" s="16">
        <v>65.48</v>
      </c>
      <c r="F778" s="16">
        <v>101.06</v>
      </c>
      <c r="G778" s="15">
        <v>97.26</v>
      </c>
      <c r="H778" s="15">
        <v>76.75</v>
      </c>
      <c r="I778" s="15">
        <v>68.58</v>
      </c>
      <c r="J778" s="16">
        <v>36.700000000000003</v>
      </c>
      <c r="K778" s="15">
        <v>29.27</v>
      </c>
      <c r="L778" s="15">
        <v>34.340000000000003</v>
      </c>
      <c r="M778" s="15">
        <v>35.92</v>
      </c>
      <c r="N778" s="15">
        <v>80.28</v>
      </c>
      <c r="O778" s="16">
        <v>89.91</v>
      </c>
      <c r="P778" s="15">
        <v>11.7</v>
      </c>
      <c r="Q778" s="15">
        <v>28.52</v>
      </c>
      <c r="R778" s="15">
        <v>53.28</v>
      </c>
      <c r="T778" s="16">
        <v>95.033333333333346</v>
      </c>
      <c r="U778" s="16">
        <v>95.2</v>
      </c>
      <c r="X778" s="16">
        <v>97.3</v>
      </c>
      <c r="Y778" s="16">
        <v>97.3</v>
      </c>
      <c r="AA778" s="15">
        <v>127</v>
      </c>
      <c r="AD778" s="15">
        <v>39.74</v>
      </c>
      <c r="AG778" s="15">
        <v>36.520000000000003</v>
      </c>
      <c r="AN778" s="15">
        <v>201.8</v>
      </c>
      <c r="AX778" s="15">
        <v>19.75</v>
      </c>
      <c r="BF778" s="15">
        <v>57.14</v>
      </c>
      <c r="BG778" s="15">
        <v>69</v>
      </c>
    </row>
    <row r="779" spans="1:59">
      <c r="A779" s="71">
        <v>39018</v>
      </c>
      <c r="C779" s="16">
        <v>68.27</v>
      </c>
      <c r="D779" s="16">
        <v>65.569999999999993</v>
      </c>
      <c r="F779" s="16">
        <v>95.81</v>
      </c>
      <c r="G779" s="15">
        <v>91.03</v>
      </c>
      <c r="H779" s="15">
        <v>76.260000000000005</v>
      </c>
      <c r="I779" s="15">
        <v>68.91</v>
      </c>
      <c r="J779" s="16">
        <v>35.57</v>
      </c>
      <c r="K779" s="15">
        <v>29.3</v>
      </c>
      <c r="L779" s="15">
        <v>34.130000000000003</v>
      </c>
      <c r="M779" s="15">
        <v>36.44</v>
      </c>
      <c r="N779" s="15">
        <v>79.97</v>
      </c>
      <c r="O779" s="16">
        <v>91.5</v>
      </c>
      <c r="P779" s="15">
        <v>11.57</v>
      </c>
      <c r="Q779" s="15">
        <v>30.63</v>
      </c>
      <c r="R779" s="15">
        <v>60</v>
      </c>
      <c r="T779" s="16">
        <v>96.5</v>
      </c>
      <c r="U779" s="16">
        <v>99.2</v>
      </c>
      <c r="X779" s="16">
        <v>98</v>
      </c>
      <c r="Y779" s="16">
        <v>100.8</v>
      </c>
      <c r="AA779" s="15">
        <v>132</v>
      </c>
      <c r="AD779" s="15">
        <v>40</v>
      </c>
      <c r="AG779" s="15">
        <v>32.64</v>
      </c>
      <c r="AN779" s="15">
        <v>201.47</v>
      </c>
      <c r="AX779" s="15">
        <v>18.45</v>
      </c>
      <c r="BC779" s="15">
        <v>15.73</v>
      </c>
      <c r="BF779" s="15">
        <v>61.67</v>
      </c>
      <c r="BG779" s="15">
        <v>77</v>
      </c>
    </row>
    <row r="780" spans="1:59">
      <c r="A780" s="71">
        <v>39025</v>
      </c>
      <c r="C780" s="16">
        <v>68.010000000000005</v>
      </c>
      <c r="D780" s="16">
        <v>65.510000000000005</v>
      </c>
      <c r="F780" s="16">
        <v>96.34</v>
      </c>
      <c r="G780" s="15">
        <v>91.89</v>
      </c>
      <c r="H780" s="15">
        <v>75.03</v>
      </c>
      <c r="I780" s="15">
        <v>65.599999999999994</v>
      </c>
      <c r="J780" s="16">
        <v>36.85</v>
      </c>
      <c r="K780" s="15">
        <v>29.08</v>
      </c>
      <c r="L780" s="15">
        <v>33.4</v>
      </c>
      <c r="M780" s="15">
        <v>33.72</v>
      </c>
      <c r="N780" s="15">
        <v>80.3</v>
      </c>
      <c r="O780" s="16">
        <v>87.17</v>
      </c>
      <c r="P780" s="15">
        <v>11.14</v>
      </c>
      <c r="Q780" s="15">
        <v>31.39</v>
      </c>
      <c r="R780" s="15">
        <v>63.11</v>
      </c>
      <c r="T780" s="16">
        <v>99.666666666666671</v>
      </c>
      <c r="U780" s="16">
        <v>100</v>
      </c>
      <c r="X780" s="16">
        <v>103</v>
      </c>
      <c r="Y780" s="16">
        <v>103</v>
      </c>
      <c r="AA780" s="15">
        <v>128.4</v>
      </c>
      <c r="AD780" s="15">
        <v>39.700000000000003</v>
      </c>
      <c r="AG780" s="15">
        <v>31.14</v>
      </c>
      <c r="AN780" s="15">
        <v>202.7</v>
      </c>
      <c r="AX780" s="15">
        <v>18.46</v>
      </c>
      <c r="BC780" s="15">
        <v>17.75</v>
      </c>
      <c r="BF780" s="15">
        <v>72.97</v>
      </c>
      <c r="BG780" s="15">
        <v>91</v>
      </c>
    </row>
    <row r="781" spans="1:59">
      <c r="A781" s="71">
        <v>39032</v>
      </c>
      <c r="C781" s="16">
        <v>68.16</v>
      </c>
      <c r="D781" s="16">
        <v>65.989999999999995</v>
      </c>
      <c r="F781" s="16">
        <v>95.38</v>
      </c>
      <c r="G781" s="15">
        <v>92.53</v>
      </c>
      <c r="H781" s="15">
        <v>70.930000000000007</v>
      </c>
      <c r="I781" s="15">
        <v>63.13</v>
      </c>
      <c r="J781" s="16">
        <v>37.53</v>
      </c>
      <c r="K781" s="15">
        <v>29.09</v>
      </c>
      <c r="L781" s="15">
        <v>32.130000000000003</v>
      </c>
      <c r="M781" s="15">
        <v>34.68</v>
      </c>
      <c r="N781" s="15">
        <v>79.7</v>
      </c>
      <c r="O781" s="16">
        <v>85.85</v>
      </c>
      <c r="P781" s="15">
        <v>11.54</v>
      </c>
      <c r="Q781" s="15">
        <v>36.75</v>
      </c>
      <c r="R781" s="15">
        <v>64.3</v>
      </c>
      <c r="T781" s="16">
        <v>97.76</v>
      </c>
      <c r="U781" s="16">
        <v>97.633333333333326</v>
      </c>
      <c r="X781" s="16">
        <v>100.97</v>
      </c>
      <c r="Y781" s="16">
        <v>100.59</v>
      </c>
      <c r="AD781" s="15">
        <v>37.369999999999997</v>
      </c>
      <c r="AG781" s="15">
        <v>29.15</v>
      </c>
      <c r="AN781" s="15">
        <v>202.2</v>
      </c>
      <c r="AX781" s="15">
        <v>19.37</v>
      </c>
      <c r="BC781" s="15">
        <v>17</v>
      </c>
      <c r="BF781" s="15">
        <v>82.28</v>
      </c>
      <c r="BG781" s="15">
        <v>97</v>
      </c>
    </row>
    <row r="782" spans="1:59">
      <c r="A782" s="71">
        <v>39039</v>
      </c>
      <c r="C782" s="16">
        <v>68.17</v>
      </c>
      <c r="D782" s="16">
        <v>66.260000000000005</v>
      </c>
      <c r="F782" s="16">
        <v>93.65</v>
      </c>
      <c r="G782" s="15">
        <v>94.55</v>
      </c>
      <c r="H782" s="15">
        <v>66</v>
      </c>
      <c r="I782" s="15">
        <v>61.73</v>
      </c>
      <c r="J782" s="16">
        <v>36.869999999999997</v>
      </c>
      <c r="K782" s="15">
        <v>29.23</v>
      </c>
      <c r="L782" s="15">
        <v>31.43</v>
      </c>
      <c r="M782" s="15">
        <v>35.869999999999997</v>
      </c>
      <c r="N782" s="15">
        <v>79.69</v>
      </c>
      <c r="O782" s="16">
        <v>83.5</v>
      </c>
      <c r="P782" s="15">
        <v>11.71</v>
      </c>
      <c r="Q782" s="15">
        <v>35.31</v>
      </c>
      <c r="R782" s="15">
        <v>70.180000000000007</v>
      </c>
      <c r="T782" s="16">
        <v>98.103333333333339</v>
      </c>
      <c r="U782" s="16">
        <v>98.316666666666663</v>
      </c>
      <c r="X782" s="16">
        <v>101</v>
      </c>
      <c r="Y782" s="16">
        <v>101</v>
      </c>
      <c r="AD782" s="15">
        <v>39.74</v>
      </c>
      <c r="AG782" s="15">
        <v>29.82</v>
      </c>
      <c r="AN782" s="15">
        <v>201.61</v>
      </c>
      <c r="AX782" s="15">
        <v>17.77</v>
      </c>
      <c r="BC782" s="15">
        <v>15.06</v>
      </c>
      <c r="BF782" s="15">
        <v>88.8</v>
      </c>
      <c r="BG782" s="15">
        <v>106</v>
      </c>
    </row>
    <row r="783" spans="1:59">
      <c r="A783" s="71">
        <v>39046</v>
      </c>
      <c r="C783" s="16">
        <v>67.900000000000006</v>
      </c>
      <c r="D783" s="16">
        <v>66.31</v>
      </c>
      <c r="F783" s="16">
        <v>95.1</v>
      </c>
      <c r="G783" s="15">
        <v>89.36</v>
      </c>
      <c r="H783" s="15">
        <v>66.489999999999995</v>
      </c>
      <c r="I783" s="15">
        <v>60.95</v>
      </c>
      <c r="J783" s="16">
        <v>37.89</v>
      </c>
      <c r="K783" s="15">
        <v>29.03</v>
      </c>
      <c r="L783" s="15">
        <v>32.68</v>
      </c>
      <c r="M783" s="15">
        <v>35.380000000000003</v>
      </c>
      <c r="N783" s="15">
        <v>81.72</v>
      </c>
      <c r="O783" s="16">
        <v>88.28</v>
      </c>
      <c r="P783" s="15">
        <v>11.36</v>
      </c>
      <c r="Q783" s="15">
        <v>34.18</v>
      </c>
      <c r="R783" s="15">
        <v>75.11</v>
      </c>
      <c r="T783" s="16">
        <v>94.816666666666663</v>
      </c>
      <c r="U783" s="16">
        <v>97.04</v>
      </c>
      <c r="X783" s="16">
        <v>99.06</v>
      </c>
      <c r="Y783" s="16">
        <v>99.06</v>
      </c>
      <c r="AD783" s="15">
        <v>39.340000000000003</v>
      </c>
      <c r="AG783" s="15">
        <v>30.08</v>
      </c>
      <c r="AN783" s="15">
        <v>199.33</v>
      </c>
      <c r="AX783" s="15">
        <v>18.2</v>
      </c>
      <c r="BF783" s="15">
        <v>97.79</v>
      </c>
      <c r="BG783" s="15">
        <v>106</v>
      </c>
    </row>
    <row r="784" spans="1:59">
      <c r="A784" s="71">
        <v>39053</v>
      </c>
      <c r="C784" s="16">
        <v>68.16</v>
      </c>
      <c r="D784" s="16">
        <v>65.83</v>
      </c>
      <c r="F784" s="16">
        <v>97.88</v>
      </c>
      <c r="G784" s="15">
        <v>91.09</v>
      </c>
      <c r="H784" s="15">
        <v>71.180000000000007</v>
      </c>
      <c r="I784" s="15">
        <v>61.67</v>
      </c>
      <c r="J784" s="16">
        <v>37.76</v>
      </c>
      <c r="K784" s="15">
        <v>29.14</v>
      </c>
      <c r="L784" s="15">
        <v>32.21</v>
      </c>
      <c r="M784" s="15">
        <v>34.81</v>
      </c>
      <c r="N784" s="15">
        <v>82.71</v>
      </c>
      <c r="O784" s="16">
        <v>92.57</v>
      </c>
      <c r="P784" s="15">
        <v>11.52</v>
      </c>
      <c r="Q784" s="15">
        <v>37.67</v>
      </c>
      <c r="R784" s="15">
        <v>73.959999999999994</v>
      </c>
      <c r="T784" s="16">
        <v>91.286666666666648</v>
      </c>
      <c r="U784" s="16">
        <v>90.813333333333333</v>
      </c>
      <c r="X784" s="16">
        <v>96.88</v>
      </c>
      <c r="Y784" s="16">
        <v>91.44</v>
      </c>
      <c r="AA784" s="15">
        <v>128.38</v>
      </c>
      <c r="AD784" s="15">
        <v>39.92</v>
      </c>
      <c r="AG784" s="15">
        <v>30.86</v>
      </c>
      <c r="AN784" s="15">
        <v>197.83</v>
      </c>
      <c r="AP784" s="15">
        <v>95.56</v>
      </c>
      <c r="AW784" s="15">
        <v>17</v>
      </c>
      <c r="AX784" s="15">
        <v>17.55</v>
      </c>
      <c r="BC784" s="15">
        <v>16</v>
      </c>
      <c r="BF784" s="15">
        <v>97.79</v>
      </c>
      <c r="BG784" s="15">
        <v>103</v>
      </c>
    </row>
    <row r="785" spans="1:59">
      <c r="A785" s="71">
        <v>39060</v>
      </c>
      <c r="C785" s="16">
        <v>68.19</v>
      </c>
      <c r="D785" s="16">
        <v>66.13</v>
      </c>
      <c r="F785" s="16">
        <v>106.09</v>
      </c>
      <c r="G785" s="15">
        <v>96.99</v>
      </c>
      <c r="H785" s="15">
        <v>72.45</v>
      </c>
      <c r="I785" s="15">
        <v>66.63</v>
      </c>
      <c r="J785" s="16">
        <v>40.270000000000003</v>
      </c>
      <c r="K785" s="15">
        <v>29.26</v>
      </c>
      <c r="L785" s="15">
        <v>34.06</v>
      </c>
      <c r="M785" s="15">
        <v>37.82</v>
      </c>
      <c r="N785" s="15">
        <v>84.1</v>
      </c>
      <c r="O785" s="16">
        <v>94.57</v>
      </c>
      <c r="P785" s="15">
        <v>11.45</v>
      </c>
      <c r="Q785" s="15">
        <v>35.96</v>
      </c>
      <c r="R785" s="15">
        <v>67.180000000000007</v>
      </c>
      <c r="T785" s="16">
        <v>79.676666666666662</v>
      </c>
      <c r="U785" s="16">
        <v>81.326666666666668</v>
      </c>
      <c r="X785" s="16">
        <v>84.17</v>
      </c>
      <c r="Y785" s="16">
        <v>87.64</v>
      </c>
      <c r="AD785" s="15">
        <v>40.18</v>
      </c>
      <c r="AG785" s="15">
        <v>31.7</v>
      </c>
      <c r="AN785" s="15">
        <v>199.2</v>
      </c>
      <c r="AP785" s="15">
        <v>95.96</v>
      </c>
      <c r="AW785" s="15">
        <v>16.329999999999998</v>
      </c>
      <c r="AX785" s="15">
        <v>17.71</v>
      </c>
      <c r="BC785" s="15">
        <v>16.75</v>
      </c>
      <c r="BF785" s="15">
        <v>94.8</v>
      </c>
      <c r="BG785" s="15">
        <v>103</v>
      </c>
    </row>
    <row r="786" spans="1:59">
      <c r="A786" s="71">
        <v>39067</v>
      </c>
      <c r="C786" s="16">
        <v>68.760000000000005</v>
      </c>
      <c r="D786" s="16">
        <v>66.39</v>
      </c>
      <c r="F786" s="16">
        <v>114.87</v>
      </c>
      <c r="G786" s="15">
        <v>105.72</v>
      </c>
      <c r="H786" s="15">
        <v>75.05</v>
      </c>
      <c r="I786" s="15">
        <v>72.38</v>
      </c>
      <c r="J786" s="16">
        <v>42.83</v>
      </c>
      <c r="K786" s="15">
        <v>31.6</v>
      </c>
      <c r="L786" s="15">
        <v>36.369999999999997</v>
      </c>
      <c r="M786" s="15">
        <v>40.36</v>
      </c>
      <c r="N786" s="15">
        <v>89.28</v>
      </c>
      <c r="O786" s="16">
        <v>98.19</v>
      </c>
      <c r="P786" s="15">
        <v>11.33</v>
      </c>
      <c r="Q786" s="15">
        <v>34.229999999999997</v>
      </c>
      <c r="R786" s="15">
        <v>53.01</v>
      </c>
      <c r="T786" s="16">
        <v>69.05</v>
      </c>
      <c r="U786" s="16">
        <v>70.476666666666659</v>
      </c>
      <c r="X786" s="16">
        <v>73.45</v>
      </c>
      <c r="Y786" s="16">
        <v>73.209999999999994</v>
      </c>
      <c r="AA786" s="15">
        <v>129</v>
      </c>
      <c r="AD786" s="15">
        <v>39.69</v>
      </c>
      <c r="AG786" s="15">
        <v>31.27</v>
      </c>
      <c r="AN786" s="15">
        <v>199</v>
      </c>
      <c r="AP786" s="15">
        <v>95.66</v>
      </c>
      <c r="AW786" s="15">
        <v>16.22</v>
      </c>
      <c r="AX786" s="15">
        <v>17.72</v>
      </c>
      <c r="BC786" s="15">
        <v>18</v>
      </c>
      <c r="BF786" s="15">
        <v>94.8</v>
      </c>
      <c r="BG786" s="15">
        <v>103</v>
      </c>
    </row>
    <row r="787" spans="1:59">
      <c r="A787" s="71">
        <v>39074</v>
      </c>
      <c r="C787" s="16">
        <v>69.11</v>
      </c>
      <c r="D787" s="16">
        <v>67.63</v>
      </c>
      <c r="F787" s="16">
        <v>121.5</v>
      </c>
      <c r="G787" s="15">
        <v>110.3</v>
      </c>
      <c r="H787" s="15">
        <v>77.12</v>
      </c>
      <c r="I787" s="15">
        <v>72.86</v>
      </c>
      <c r="J787" s="16">
        <v>44.6</v>
      </c>
      <c r="K787" s="15">
        <v>32.6</v>
      </c>
      <c r="L787" s="15">
        <v>38.049999999999997</v>
      </c>
      <c r="M787" s="15">
        <v>44.16</v>
      </c>
      <c r="N787" s="15">
        <v>94.45</v>
      </c>
      <c r="O787" s="16">
        <v>103.21</v>
      </c>
      <c r="P787" s="15">
        <v>11.67</v>
      </c>
      <c r="Q787" s="15">
        <v>33.450000000000003</v>
      </c>
      <c r="R787" s="15">
        <v>50.88</v>
      </c>
      <c r="T787" s="16">
        <v>67.75</v>
      </c>
      <c r="U787" s="16">
        <v>67.36666666666666</v>
      </c>
      <c r="X787" s="16">
        <v>70.75</v>
      </c>
      <c r="Y787" s="16">
        <v>70.400000000000006</v>
      </c>
      <c r="AA787" s="15">
        <v>129</v>
      </c>
      <c r="AD787" s="15">
        <v>39.020000000000003</v>
      </c>
      <c r="AG787" s="15">
        <v>32.950000000000003</v>
      </c>
      <c r="AN787" s="15">
        <v>190.32</v>
      </c>
      <c r="AP787" s="15">
        <v>96</v>
      </c>
      <c r="AW787" s="15">
        <v>16.399999999999999</v>
      </c>
      <c r="AX787" s="15">
        <v>18</v>
      </c>
      <c r="BC787" s="15">
        <v>17</v>
      </c>
      <c r="BF787" s="15">
        <v>93.92</v>
      </c>
      <c r="BG787" s="15">
        <v>89.6</v>
      </c>
    </row>
    <row r="788" spans="1:59">
      <c r="A788" s="71">
        <v>39081</v>
      </c>
      <c r="C788" s="16">
        <v>69.45</v>
      </c>
      <c r="D788" s="16">
        <v>63.33</v>
      </c>
      <c r="F788" s="16">
        <v>122.34</v>
      </c>
      <c r="G788" s="15">
        <v>114.65</v>
      </c>
      <c r="H788" s="15">
        <v>76.64</v>
      </c>
      <c r="I788" s="15">
        <v>72.760000000000005</v>
      </c>
      <c r="J788" s="16">
        <v>46.45</v>
      </c>
      <c r="K788" s="15">
        <v>33.47</v>
      </c>
      <c r="L788" s="15">
        <v>39.06</v>
      </c>
      <c r="M788" s="15">
        <v>45.72</v>
      </c>
      <c r="N788" s="15">
        <v>91.64</v>
      </c>
      <c r="O788" s="16">
        <v>105.73</v>
      </c>
      <c r="P788" s="15">
        <v>11.68</v>
      </c>
      <c r="Q788" s="15">
        <v>34.46</v>
      </c>
      <c r="R788" s="15">
        <v>52.69</v>
      </c>
      <c r="T788" s="16">
        <v>66</v>
      </c>
      <c r="U788" s="16">
        <v>66</v>
      </c>
      <c r="X788" s="16">
        <v>69</v>
      </c>
      <c r="Y788" s="16">
        <v>69</v>
      </c>
      <c r="AD788" s="15">
        <v>40.08</v>
      </c>
      <c r="AG788" s="15">
        <v>33.42</v>
      </c>
      <c r="AN788" s="15">
        <v>187.92</v>
      </c>
      <c r="AP788" s="15">
        <v>95.46</v>
      </c>
      <c r="AX788" s="15">
        <v>16.43</v>
      </c>
      <c r="BC788" s="15">
        <v>17</v>
      </c>
      <c r="BF788" s="15">
        <v>73.91</v>
      </c>
      <c r="BG788" s="15">
        <v>83</v>
      </c>
    </row>
    <row r="789" spans="1:59">
      <c r="A789" s="71">
        <v>39088</v>
      </c>
      <c r="C789" s="16">
        <v>70.08</v>
      </c>
      <c r="D789" s="16">
        <v>70.31</v>
      </c>
      <c r="F789" s="16">
        <v>119.38</v>
      </c>
      <c r="G789" s="15">
        <v>121.16</v>
      </c>
      <c r="H789" s="15">
        <v>77.19</v>
      </c>
      <c r="I789" s="15">
        <v>74.319999999999993</v>
      </c>
      <c r="J789" s="16">
        <v>46.95</v>
      </c>
      <c r="K789" s="15">
        <v>33.04</v>
      </c>
      <c r="L789" s="15">
        <v>40.090000000000003</v>
      </c>
      <c r="M789" s="15">
        <v>45.99</v>
      </c>
      <c r="N789" s="15">
        <v>95.4</v>
      </c>
      <c r="O789" s="16">
        <v>112.1</v>
      </c>
      <c r="P789" s="15">
        <v>11.66</v>
      </c>
      <c r="Q789" s="15">
        <v>36.75</v>
      </c>
      <c r="R789" s="15">
        <v>52.4</v>
      </c>
      <c r="T789" s="16">
        <v>65.166666666666671</v>
      </c>
      <c r="U789" s="16">
        <v>65.166666666666671</v>
      </c>
      <c r="X789" s="16">
        <v>68</v>
      </c>
      <c r="Y789" s="16">
        <v>68</v>
      </c>
      <c r="AA789" s="15">
        <v>117.58</v>
      </c>
      <c r="AD789" s="15">
        <v>40</v>
      </c>
      <c r="AG789" s="15">
        <v>36</v>
      </c>
      <c r="AN789" s="15">
        <v>186.25</v>
      </c>
      <c r="AW789" s="15">
        <v>18</v>
      </c>
      <c r="AX789" s="15">
        <v>17.97</v>
      </c>
      <c r="BF789" s="15">
        <v>73.91</v>
      </c>
      <c r="BG789" s="15">
        <v>87.67</v>
      </c>
    </row>
    <row r="790" spans="1:59">
      <c r="A790" s="71">
        <v>39095</v>
      </c>
      <c r="C790" s="16">
        <v>70.239999999999995</v>
      </c>
      <c r="D790" s="16">
        <v>70.59</v>
      </c>
      <c r="F790" s="16">
        <v>124.47</v>
      </c>
      <c r="G790" s="15">
        <v>124.69</v>
      </c>
      <c r="H790" s="15">
        <v>80.180000000000007</v>
      </c>
      <c r="I790" s="15">
        <v>77.27</v>
      </c>
      <c r="J790" s="16">
        <v>47.41</v>
      </c>
      <c r="K790" s="15">
        <v>33.270000000000003</v>
      </c>
      <c r="L790" s="15">
        <v>40.67</v>
      </c>
      <c r="M790" s="15">
        <v>47.07</v>
      </c>
      <c r="N790" s="15">
        <v>95.21</v>
      </c>
      <c r="O790" s="16">
        <v>118.17</v>
      </c>
      <c r="P790" s="15">
        <v>11.72</v>
      </c>
      <c r="Q790" s="15">
        <v>38.85</v>
      </c>
      <c r="R790" s="15">
        <v>55.2</v>
      </c>
      <c r="T790" s="16">
        <v>64.133333333333326</v>
      </c>
      <c r="U790" s="16">
        <v>64.133333333333326</v>
      </c>
      <c r="X790" s="16">
        <v>67.099999999999994</v>
      </c>
      <c r="Y790" s="16">
        <v>67.099999999999994</v>
      </c>
      <c r="AA790" s="15">
        <v>117</v>
      </c>
      <c r="AD790" s="15">
        <v>41.28</v>
      </c>
      <c r="AG790" s="15">
        <v>35.65</v>
      </c>
      <c r="AN790" s="15">
        <v>183.11</v>
      </c>
      <c r="AP790" s="15">
        <v>95.3</v>
      </c>
      <c r="AW790" s="15">
        <v>17</v>
      </c>
      <c r="AX790" s="15">
        <v>16.84</v>
      </c>
      <c r="BC790" s="15">
        <v>17.28</v>
      </c>
      <c r="BF790" s="15">
        <v>79.69</v>
      </c>
      <c r="BG790" s="15">
        <v>99.8</v>
      </c>
    </row>
    <row r="791" spans="1:59">
      <c r="A791" s="71">
        <v>39102</v>
      </c>
      <c r="C791" s="16">
        <v>70.81</v>
      </c>
      <c r="D791" s="16">
        <v>71.599999999999994</v>
      </c>
      <c r="F791" s="16">
        <v>127.52</v>
      </c>
      <c r="G791" s="15">
        <v>126.4</v>
      </c>
      <c r="H791" s="15">
        <v>86.04</v>
      </c>
      <c r="I791" s="15">
        <v>83.09</v>
      </c>
      <c r="J791" s="16">
        <v>49.01</v>
      </c>
      <c r="K791" s="15">
        <v>33.75</v>
      </c>
      <c r="L791" s="15">
        <v>40.96</v>
      </c>
      <c r="M791" s="15">
        <v>47.93</v>
      </c>
      <c r="N791" s="15">
        <v>96.96</v>
      </c>
      <c r="O791" s="16">
        <v>123.89</v>
      </c>
      <c r="P791" s="15">
        <v>11.4</v>
      </c>
      <c r="Q791" s="15">
        <v>38.86</v>
      </c>
      <c r="R791" s="15">
        <v>54.05</v>
      </c>
      <c r="T791" s="16">
        <v>63.166666666666671</v>
      </c>
      <c r="U791" s="16">
        <v>63.166666666666671</v>
      </c>
      <c r="X791" s="16">
        <v>67</v>
      </c>
      <c r="Y791" s="16">
        <v>67</v>
      </c>
      <c r="AA791" s="15">
        <v>117.17</v>
      </c>
      <c r="AD791" s="15">
        <v>43.33</v>
      </c>
      <c r="AG791" s="15">
        <v>37.47</v>
      </c>
      <c r="AN791" s="15">
        <v>179.57</v>
      </c>
      <c r="AP791" s="15">
        <v>94.72</v>
      </c>
      <c r="AW791" s="15">
        <v>17</v>
      </c>
      <c r="AX791" s="15">
        <v>18.41</v>
      </c>
      <c r="BC791" s="15">
        <v>18</v>
      </c>
      <c r="BF791" s="15">
        <v>97.19</v>
      </c>
      <c r="BG791" s="15">
        <v>119.75</v>
      </c>
    </row>
    <row r="792" spans="1:59">
      <c r="A792" s="71">
        <v>39109</v>
      </c>
      <c r="C792" s="16">
        <v>71.25</v>
      </c>
      <c r="D792" s="16">
        <v>72.58</v>
      </c>
      <c r="F792" s="16">
        <v>132.30000000000001</v>
      </c>
      <c r="G792" s="15">
        <v>132.55000000000001</v>
      </c>
      <c r="H792" s="15">
        <v>89.69</v>
      </c>
      <c r="I792" s="15">
        <v>86.72</v>
      </c>
      <c r="J792" s="16">
        <v>50.65</v>
      </c>
      <c r="K792" s="15">
        <v>35.33</v>
      </c>
      <c r="L792" s="15">
        <v>44.9</v>
      </c>
      <c r="M792" s="15">
        <v>48.22</v>
      </c>
      <c r="N792" s="15">
        <v>97.1</v>
      </c>
      <c r="O792" s="16">
        <v>127.35</v>
      </c>
      <c r="P792" s="15">
        <v>11.08</v>
      </c>
      <c r="Q792" s="15">
        <v>38.159999999999997</v>
      </c>
      <c r="R792" s="15">
        <v>47.99</v>
      </c>
      <c r="T792" s="16">
        <v>65.203333333333333</v>
      </c>
      <c r="U792" s="16">
        <v>64.849999999999994</v>
      </c>
      <c r="X792" s="16">
        <v>69.25</v>
      </c>
      <c r="Y792" s="16">
        <v>69.25</v>
      </c>
      <c r="AD792" s="15">
        <v>45</v>
      </c>
      <c r="AG792" s="15">
        <v>37.619999999999997</v>
      </c>
      <c r="AN792" s="15">
        <v>171.75</v>
      </c>
      <c r="AP792" s="15">
        <v>95.86</v>
      </c>
      <c r="AW792" s="15">
        <v>17</v>
      </c>
      <c r="AX792" s="15">
        <v>17.52</v>
      </c>
      <c r="BC792" s="15">
        <v>17</v>
      </c>
      <c r="BF792" s="15">
        <v>114.2</v>
      </c>
      <c r="BG792" s="15">
        <v>129.6</v>
      </c>
    </row>
    <row r="793" spans="1:59">
      <c r="A793" s="71">
        <v>39116</v>
      </c>
      <c r="C793" s="16">
        <v>71.489999999999995</v>
      </c>
      <c r="D793" s="16">
        <v>73.08</v>
      </c>
      <c r="F793" s="16">
        <v>134.63999999999999</v>
      </c>
      <c r="G793" s="15">
        <v>137.44</v>
      </c>
      <c r="H793" s="15">
        <v>92.48</v>
      </c>
      <c r="I793" s="15">
        <v>90.07</v>
      </c>
      <c r="J793" s="16">
        <v>49.78</v>
      </c>
      <c r="K793" s="15">
        <v>35.549999999999997</v>
      </c>
      <c r="L793" s="15">
        <v>41.56</v>
      </c>
      <c r="M793" s="15">
        <v>47.67</v>
      </c>
      <c r="N793" s="15">
        <v>94.07</v>
      </c>
      <c r="O793" s="16">
        <v>126.98</v>
      </c>
      <c r="P793" s="15">
        <v>11.27</v>
      </c>
      <c r="Q793" s="15">
        <v>38.79</v>
      </c>
      <c r="R793" s="15">
        <v>43.35</v>
      </c>
      <c r="T793" s="16">
        <v>66.166666666666671</v>
      </c>
      <c r="U793" s="16">
        <v>65.583333333333329</v>
      </c>
      <c r="X793" s="16">
        <v>70</v>
      </c>
      <c r="Y793" s="16">
        <v>70</v>
      </c>
      <c r="AA793" s="15">
        <v>118.92</v>
      </c>
      <c r="AD793" s="15">
        <v>44.58</v>
      </c>
      <c r="AG793" s="15">
        <v>36.4</v>
      </c>
      <c r="AN793" s="15">
        <v>174.02</v>
      </c>
      <c r="AP793" s="15">
        <v>96</v>
      </c>
      <c r="AW793" s="15">
        <v>16.86</v>
      </c>
      <c r="AX793" s="15">
        <v>17.96</v>
      </c>
      <c r="BC793" s="15">
        <v>17.8</v>
      </c>
      <c r="BF793" s="15">
        <v>122.35</v>
      </c>
      <c r="BG793" s="15">
        <v>124.6</v>
      </c>
    </row>
    <row r="794" spans="1:59">
      <c r="A794" s="71">
        <v>39123</v>
      </c>
      <c r="C794" s="16">
        <v>73.239999999999995</v>
      </c>
      <c r="D794" s="16">
        <v>75.06</v>
      </c>
      <c r="F794" s="16">
        <v>138.26</v>
      </c>
      <c r="G794" s="15">
        <v>146.80000000000001</v>
      </c>
      <c r="H794" s="15">
        <v>96.64</v>
      </c>
      <c r="I794" s="15">
        <v>93.34</v>
      </c>
      <c r="J794" s="16">
        <v>52.51</v>
      </c>
      <c r="K794" s="15">
        <v>36.89</v>
      </c>
      <c r="L794" s="15">
        <v>44.23</v>
      </c>
      <c r="M794" s="15">
        <v>50.9</v>
      </c>
      <c r="N794" s="15">
        <v>98.34</v>
      </c>
      <c r="O794" s="16">
        <v>128.02000000000001</v>
      </c>
      <c r="P794" s="15">
        <v>10.77</v>
      </c>
      <c r="Q794" s="15">
        <v>38.28</v>
      </c>
      <c r="R794" s="15">
        <v>44.25</v>
      </c>
      <c r="T794" s="16">
        <v>66.7</v>
      </c>
      <c r="U794" s="16">
        <v>66.303333333333327</v>
      </c>
      <c r="X794" s="16">
        <v>69.099999999999994</v>
      </c>
      <c r="Y794" s="16">
        <v>69.099999999999994</v>
      </c>
      <c r="AA794" s="15">
        <v>118.81</v>
      </c>
      <c r="AD794" s="15">
        <v>44.17</v>
      </c>
      <c r="AG794" s="15">
        <v>35.630000000000003</v>
      </c>
      <c r="AN794" s="15">
        <v>175.25</v>
      </c>
      <c r="AP794" s="15">
        <v>93.35</v>
      </c>
      <c r="AW794" s="15">
        <v>17.5</v>
      </c>
      <c r="AX794" s="15">
        <v>18.82</v>
      </c>
      <c r="BC794" s="15">
        <v>19</v>
      </c>
      <c r="BF794" s="15">
        <v>111.21</v>
      </c>
      <c r="BG794" s="15">
        <v>100.4</v>
      </c>
    </row>
    <row r="795" spans="1:59">
      <c r="A795" s="71">
        <v>39130</v>
      </c>
      <c r="C795" s="16">
        <v>73.52</v>
      </c>
      <c r="D795" s="16">
        <v>78.209999999999994</v>
      </c>
      <c r="F795" s="16">
        <v>143.94999999999999</v>
      </c>
      <c r="G795" s="15">
        <v>160.85</v>
      </c>
      <c r="H795" s="15">
        <v>100.68</v>
      </c>
      <c r="I795" s="15">
        <v>98.11</v>
      </c>
      <c r="J795" s="16">
        <v>54.15</v>
      </c>
      <c r="K795" s="15">
        <v>39.46</v>
      </c>
      <c r="L795" s="15">
        <v>48.18</v>
      </c>
      <c r="M795" s="15">
        <v>54.28</v>
      </c>
      <c r="N795" s="15">
        <v>99.47</v>
      </c>
      <c r="O795" s="16">
        <v>131.34</v>
      </c>
      <c r="P795" s="15">
        <v>10.94</v>
      </c>
      <c r="Q795" s="15">
        <v>37.82</v>
      </c>
      <c r="R795" s="15">
        <v>48.19</v>
      </c>
      <c r="T795" s="16">
        <v>67.2</v>
      </c>
      <c r="U795" s="16">
        <v>67.206666666666663</v>
      </c>
      <c r="X795" s="16">
        <v>70.2</v>
      </c>
      <c r="Y795" s="16">
        <v>70.22</v>
      </c>
      <c r="AA795" s="15">
        <v>115.1</v>
      </c>
      <c r="AD795" s="15">
        <v>46.47</v>
      </c>
      <c r="AG795" s="15">
        <v>31.03</v>
      </c>
      <c r="AN795" s="15">
        <v>177.65</v>
      </c>
      <c r="AP795" s="15">
        <v>94</v>
      </c>
      <c r="AW795" s="15">
        <v>17.5</v>
      </c>
      <c r="AX795" s="15">
        <v>20.47</v>
      </c>
      <c r="BC795" s="15">
        <v>18</v>
      </c>
      <c r="BF795" s="15">
        <v>85.97</v>
      </c>
      <c r="BG795" s="15">
        <v>94</v>
      </c>
    </row>
    <row r="796" spans="1:59">
      <c r="A796" s="71">
        <v>39137</v>
      </c>
      <c r="C796" s="16">
        <v>74.03</v>
      </c>
      <c r="D796" s="16">
        <v>80.010000000000005</v>
      </c>
      <c r="F796" s="16">
        <v>151.13</v>
      </c>
      <c r="G796" s="15">
        <v>169.82</v>
      </c>
      <c r="H796" s="15">
        <v>104.45</v>
      </c>
      <c r="I796" s="15">
        <v>101.42</v>
      </c>
      <c r="J796" s="16">
        <v>54.78</v>
      </c>
      <c r="K796" s="15">
        <v>40.299999999999997</v>
      </c>
      <c r="L796" s="15">
        <v>53.55</v>
      </c>
      <c r="M796" s="15">
        <v>56.23</v>
      </c>
      <c r="N796" s="15">
        <v>102.4</v>
      </c>
      <c r="O796" s="16">
        <v>123.36</v>
      </c>
      <c r="P796" s="15">
        <v>10.77</v>
      </c>
      <c r="Q796" s="15">
        <v>38.46</v>
      </c>
      <c r="R796" s="15">
        <v>50.34</v>
      </c>
      <c r="T796" s="16">
        <v>67.19</v>
      </c>
      <c r="U796" s="16">
        <v>67.19</v>
      </c>
      <c r="X796" s="16">
        <v>70.94</v>
      </c>
      <c r="Y796" s="16">
        <v>70.94</v>
      </c>
      <c r="AA796" s="15">
        <v>118.95</v>
      </c>
      <c r="AD796" s="15">
        <v>48.69</v>
      </c>
      <c r="AG796" s="15">
        <v>28.22</v>
      </c>
      <c r="AN796" s="15">
        <v>184.33</v>
      </c>
      <c r="AP796" s="15">
        <v>95.64</v>
      </c>
      <c r="AW796" s="15">
        <v>16</v>
      </c>
      <c r="AX796" s="15">
        <v>22.73</v>
      </c>
      <c r="BC796" s="15">
        <v>17</v>
      </c>
      <c r="BF796" s="15">
        <v>85.97</v>
      </c>
      <c r="BG796" s="15">
        <v>98.25</v>
      </c>
    </row>
    <row r="797" spans="1:59">
      <c r="A797" s="71">
        <v>39144</v>
      </c>
      <c r="C797" s="16">
        <v>74.27</v>
      </c>
      <c r="D797" s="16">
        <v>78.33</v>
      </c>
      <c r="F797" s="16">
        <v>152.16999999999999</v>
      </c>
      <c r="G797" s="15">
        <v>168.94</v>
      </c>
      <c r="H797" s="15">
        <v>106.87</v>
      </c>
      <c r="I797" s="15">
        <v>101.69</v>
      </c>
      <c r="J797" s="16">
        <v>54.83</v>
      </c>
      <c r="K797" s="15">
        <v>41.31</v>
      </c>
      <c r="L797" s="15">
        <v>51.33</v>
      </c>
      <c r="M797" s="15">
        <v>56.85</v>
      </c>
      <c r="N797" s="15">
        <v>108.42</v>
      </c>
      <c r="O797" s="16">
        <v>121.78</v>
      </c>
      <c r="P797" s="15">
        <v>10.89</v>
      </c>
      <c r="Q797" s="15">
        <v>38.56</v>
      </c>
      <c r="R797" s="15">
        <v>48.88</v>
      </c>
      <c r="T797" s="16">
        <v>67.900000000000006</v>
      </c>
      <c r="U797" s="16">
        <v>68.266666666666666</v>
      </c>
      <c r="X797" s="16">
        <v>70.900000000000006</v>
      </c>
      <c r="Y797" s="16">
        <v>70.900000000000006</v>
      </c>
      <c r="AA797" s="15">
        <v>117</v>
      </c>
      <c r="AD797" s="15">
        <v>52.04</v>
      </c>
      <c r="AG797" s="15">
        <v>29.39</v>
      </c>
      <c r="AN797" s="15">
        <v>194.51</v>
      </c>
      <c r="AP797" s="15">
        <v>95.07</v>
      </c>
      <c r="AW797" s="15">
        <v>18.329999999999998</v>
      </c>
      <c r="AX797" s="15">
        <v>24.7</v>
      </c>
      <c r="BC797" s="15">
        <v>17</v>
      </c>
      <c r="BF797" s="15">
        <v>91.37</v>
      </c>
      <c r="BG797" s="15">
        <v>101.4</v>
      </c>
    </row>
    <row r="798" spans="1:59">
      <c r="A798" s="71">
        <v>39151</v>
      </c>
      <c r="C798" s="16">
        <v>75.53</v>
      </c>
      <c r="D798" s="16">
        <v>79.02</v>
      </c>
      <c r="F798" s="16">
        <v>151.47999999999999</v>
      </c>
      <c r="G798" s="15">
        <v>172.54</v>
      </c>
      <c r="H798" s="15">
        <v>107.5</v>
      </c>
      <c r="I798" s="15">
        <v>101.47</v>
      </c>
      <c r="J798" s="16">
        <v>56.67</v>
      </c>
      <c r="K798" s="15">
        <v>40.58</v>
      </c>
      <c r="L798" s="15">
        <v>50.49</v>
      </c>
      <c r="M798" s="15">
        <v>56.45</v>
      </c>
      <c r="N798" s="15">
        <v>109.89</v>
      </c>
      <c r="O798" s="16">
        <v>116.41</v>
      </c>
      <c r="P798" s="15">
        <v>10.9</v>
      </c>
      <c r="Q798" s="15">
        <v>38.99</v>
      </c>
      <c r="R798" s="15">
        <v>49.48</v>
      </c>
      <c r="T798" s="16">
        <v>67.833333333333329</v>
      </c>
      <c r="U798" s="16">
        <v>67.833333333333329</v>
      </c>
      <c r="X798" s="16">
        <v>70.5</v>
      </c>
      <c r="Y798" s="16">
        <v>70.5</v>
      </c>
      <c r="AA798" s="15">
        <v>116.31</v>
      </c>
      <c r="AD798" s="15">
        <v>50.72</v>
      </c>
      <c r="AG798" s="15">
        <v>29.66</v>
      </c>
      <c r="AN798" s="15">
        <v>201.89</v>
      </c>
      <c r="AP798" s="15">
        <v>95.2</v>
      </c>
      <c r="AX798" s="15">
        <v>26.07</v>
      </c>
      <c r="BC798" s="15">
        <v>20</v>
      </c>
      <c r="BF798" s="15">
        <v>93.38</v>
      </c>
      <c r="BG798" s="15">
        <v>102</v>
      </c>
    </row>
    <row r="799" spans="1:59">
      <c r="A799" s="71">
        <v>39158</v>
      </c>
      <c r="C799" s="16">
        <v>75.69</v>
      </c>
      <c r="D799" s="16">
        <v>78.010000000000005</v>
      </c>
      <c r="F799" s="16">
        <v>152.44</v>
      </c>
      <c r="G799" s="15">
        <v>176.87</v>
      </c>
      <c r="H799" s="15">
        <v>107.96</v>
      </c>
      <c r="I799" s="15">
        <v>101.43</v>
      </c>
      <c r="J799" s="16">
        <v>56.92</v>
      </c>
      <c r="K799" s="15">
        <v>40.74</v>
      </c>
      <c r="L799" s="15">
        <v>52.92</v>
      </c>
      <c r="M799" s="15">
        <v>56.4</v>
      </c>
      <c r="N799" s="15">
        <v>111.99</v>
      </c>
      <c r="O799" s="16">
        <v>123.49</v>
      </c>
      <c r="P799" s="15">
        <v>11.01</v>
      </c>
      <c r="Q799" s="15">
        <v>38.770000000000003</v>
      </c>
      <c r="R799" s="15">
        <v>49.36</v>
      </c>
      <c r="T799" s="16">
        <v>68.776666666666671</v>
      </c>
      <c r="U799" s="16">
        <v>68.819999999999993</v>
      </c>
      <c r="X799" s="16">
        <v>71</v>
      </c>
      <c r="Y799" s="16">
        <v>71</v>
      </c>
      <c r="AA799" s="15">
        <v>117.16</v>
      </c>
      <c r="AD799" s="15">
        <v>51</v>
      </c>
      <c r="AG799" s="15">
        <v>30.32</v>
      </c>
      <c r="AN799" s="15">
        <v>208.51</v>
      </c>
      <c r="AP799" s="15">
        <v>93.09</v>
      </c>
      <c r="AW799" s="15">
        <v>20</v>
      </c>
      <c r="AX799" s="15">
        <v>26.47</v>
      </c>
      <c r="BC799" s="15">
        <v>21.5</v>
      </c>
      <c r="BF799" s="15">
        <v>93.38</v>
      </c>
      <c r="BG799" s="15">
        <v>102</v>
      </c>
    </row>
    <row r="800" spans="1:59">
      <c r="A800" s="71">
        <v>39165</v>
      </c>
      <c r="C800" s="16">
        <v>75.95</v>
      </c>
      <c r="D800" s="16">
        <v>78.709999999999994</v>
      </c>
      <c r="F800" s="16">
        <v>152.47</v>
      </c>
      <c r="G800" s="15">
        <v>176.23</v>
      </c>
      <c r="H800" s="15">
        <v>109.73</v>
      </c>
      <c r="I800" s="15">
        <v>101.23</v>
      </c>
      <c r="J800" s="16">
        <v>56.96</v>
      </c>
      <c r="K800" s="15">
        <v>41.39</v>
      </c>
      <c r="L800" s="15">
        <v>54.27</v>
      </c>
      <c r="M800" s="15">
        <v>57.22</v>
      </c>
      <c r="N800" s="15">
        <v>108.12</v>
      </c>
      <c r="O800" s="16">
        <v>126.88</v>
      </c>
      <c r="P800" s="15">
        <v>10.87</v>
      </c>
      <c r="Q800" s="15">
        <v>38.86</v>
      </c>
      <c r="R800" s="15">
        <v>49.6</v>
      </c>
      <c r="T800" s="16">
        <v>68.333333333333329</v>
      </c>
      <c r="U800" s="16">
        <v>68.533333333333331</v>
      </c>
      <c r="X800" s="16">
        <v>70.5</v>
      </c>
      <c r="Y800" s="16">
        <v>70.5</v>
      </c>
      <c r="AA800" s="15">
        <v>116</v>
      </c>
      <c r="AD800" s="15">
        <v>49.11</v>
      </c>
      <c r="AG800" s="15">
        <v>37.159999999999997</v>
      </c>
      <c r="AN800" s="15">
        <v>216.09</v>
      </c>
      <c r="AP800" s="15">
        <v>95.75</v>
      </c>
      <c r="AW800" s="15">
        <v>20</v>
      </c>
      <c r="AX800" s="15">
        <v>26.13</v>
      </c>
      <c r="BC800" s="15">
        <v>19.7</v>
      </c>
      <c r="BF800" s="15">
        <v>93.38</v>
      </c>
      <c r="BG800" s="15">
        <v>102</v>
      </c>
    </row>
    <row r="801" spans="1:59">
      <c r="A801" s="71">
        <v>39172</v>
      </c>
      <c r="C801" s="16">
        <v>76.319999999999993</v>
      </c>
      <c r="D801" s="16">
        <v>78.66</v>
      </c>
      <c r="F801" s="16">
        <v>153.52000000000001</v>
      </c>
      <c r="G801" s="15">
        <v>177.79</v>
      </c>
      <c r="H801" s="15">
        <v>106.68</v>
      </c>
      <c r="I801" s="15">
        <v>101.44</v>
      </c>
      <c r="J801" s="16">
        <v>55.98</v>
      </c>
      <c r="K801" s="15">
        <v>39.81</v>
      </c>
      <c r="L801" s="15">
        <v>52.99</v>
      </c>
      <c r="M801" s="15">
        <v>56.69</v>
      </c>
      <c r="N801" s="15">
        <v>109.65</v>
      </c>
      <c r="O801" s="16">
        <v>125.47</v>
      </c>
      <c r="P801" s="15">
        <v>10.77</v>
      </c>
      <c r="Q801" s="15">
        <v>37.380000000000003</v>
      </c>
      <c r="R801" s="15">
        <v>43.63</v>
      </c>
      <c r="T801" s="16">
        <v>69.216666666666669</v>
      </c>
      <c r="U801" s="16">
        <v>69.913333333333341</v>
      </c>
      <c r="X801" s="16">
        <v>72.650000000000006</v>
      </c>
      <c r="Y801" s="16">
        <v>73.040000000000006</v>
      </c>
      <c r="AA801" s="15">
        <v>122.5</v>
      </c>
      <c r="AD801" s="15">
        <v>50.46</v>
      </c>
      <c r="AG801" s="15">
        <v>39.32</v>
      </c>
      <c r="AN801" s="15">
        <v>215.41</v>
      </c>
      <c r="AP801" s="15">
        <v>96.8</v>
      </c>
      <c r="AW801" s="15">
        <v>19</v>
      </c>
      <c r="AX801" s="15">
        <v>27.21</v>
      </c>
      <c r="BC801" s="15">
        <v>22</v>
      </c>
      <c r="BF801" s="15">
        <v>93.38</v>
      </c>
      <c r="BG801" s="15">
        <v>102</v>
      </c>
    </row>
    <row r="802" spans="1:59">
      <c r="A802" s="71">
        <v>39179</v>
      </c>
      <c r="C802" s="16">
        <v>76.66</v>
      </c>
      <c r="D802" s="16">
        <v>78.73</v>
      </c>
      <c r="F802" s="16">
        <v>159.29</v>
      </c>
      <c r="G802" s="15">
        <v>186.02</v>
      </c>
      <c r="H802" s="15">
        <v>108.61</v>
      </c>
      <c r="I802" s="15">
        <v>101.68</v>
      </c>
      <c r="J802" s="16">
        <v>57.11</v>
      </c>
      <c r="K802" s="15">
        <v>39.68</v>
      </c>
      <c r="L802" s="15">
        <v>53.18</v>
      </c>
      <c r="M802" s="15">
        <v>56.9</v>
      </c>
      <c r="N802" s="15">
        <v>109.73</v>
      </c>
      <c r="O802" s="16">
        <v>127.74</v>
      </c>
      <c r="P802" s="15">
        <v>10.91</v>
      </c>
      <c r="Q802" s="15">
        <v>37.14</v>
      </c>
      <c r="R802" s="15">
        <v>39.31</v>
      </c>
      <c r="T802" s="16">
        <v>70.349999999999994</v>
      </c>
      <c r="U802" s="16">
        <v>70.016666666666666</v>
      </c>
      <c r="X802" s="16">
        <v>73.400000000000006</v>
      </c>
      <c r="Y802" s="16">
        <v>73.400000000000006</v>
      </c>
      <c r="AA802" s="15">
        <v>120</v>
      </c>
      <c r="AD802" s="15">
        <v>50.92</v>
      </c>
      <c r="AG802" s="15">
        <v>38</v>
      </c>
      <c r="AN802" s="15">
        <v>222.49</v>
      </c>
      <c r="AP802" s="15">
        <v>95</v>
      </c>
      <c r="AW802" s="15">
        <v>19.489999999999998</v>
      </c>
      <c r="AX802" s="15">
        <v>26.04</v>
      </c>
      <c r="BF802" s="15">
        <v>93.38</v>
      </c>
      <c r="BG802" s="15">
        <v>93</v>
      </c>
    </row>
    <row r="803" spans="1:59">
      <c r="A803" s="71">
        <v>39186</v>
      </c>
      <c r="C803" s="16">
        <v>76.89</v>
      </c>
      <c r="D803" s="16">
        <v>78.53</v>
      </c>
      <c r="F803" s="16">
        <v>168.4</v>
      </c>
      <c r="G803" s="15">
        <v>193.35</v>
      </c>
      <c r="H803" s="15">
        <v>107.5</v>
      </c>
      <c r="I803" s="15">
        <v>101.7</v>
      </c>
      <c r="J803" s="16">
        <v>58.64</v>
      </c>
      <c r="K803" s="15">
        <v>39.85</v>
      </c>
      <c r="L803" s="15">
        <v>54.66</v>
      </c>
      <c r="M803" s="15">
        <v>57.74</v>
      </c>
      <c r="N803" s="15">
        <v>111.02</v>
      </c>
      <c r="O803" s="16">
        <v>125.91</v>
      </c>
      <c r="P803" s="15">
        <v>10.85</v>
      </c>
      <c r="Q803" s="15">
        <v>36.57</v>
      </c>
      <c r="R803" s="15">
        <v>44.11</v>
      </c>
      <c r="T803" s="16">
        <v>70.966666666666669</v>
      </c>
      <c r="U803" s="16">
        <v>70.819999999999993</v>
      </c>
      <c r="X803" s="16">
        <v>73.900000000000006</v>
      </c>
      <c r="Y803" s="16">
        <v>73.900000000000006</v>
      </c>
      <c r="AD803" s="15">
        <v>51</v>
      </c>
      <c r="AG803" s="15">
        <v>39.94</v>
      </c>
      <c r="AN803" s="15">
        <v>228.31</v>
      </c>
      <c r="AX803" s="15">
        <v>26.43</v>
      </c>
      <c r="BF803" s="15">
        <v>78.38</v>
      </c>
      <c r="BG803" s="15">
        <v>87</v>
      </c>
    </row>
    <row r="804" spans="1:59">
      <c r="A804" s="71">
        <v>39193</v>
      </c>
      <c r="C804" s="16">
        <v>77.37</v>
      </c>
      <c r="D804" s="16">
        <v>78.37</v>
      </c>
      <c r="F804" s="16">
        <v>169.9</v>
      </c>
      <c r="G804" s="15">
        <v>194.06</v>
      </c>
      <c r="H804" s="15">
        <v>111.27</v>
      </c>
      <c r="I804" s="15">
        <v>105.23</v>
      </c>
      <c r="J804" s="16">
        <v>60.34</v>
      </c>
      <c r="K804" s="15">
        <v>42.86</v>
      </c>
      <c r="L804" s="15">
        <v>55.67</v>
      </c>
      <c r="M804" s="15">
        <v>57.97</v>
      </c>
      <c r="N804" s="15">
        <v>110.31</v>
      </c>
      <c r="O804" s="16">
        <v>126.48</v>
      </c>
      <c r="P804" s="15">
        <v>10.98</v>
      </c>
      <c r="Q804" s="15">
        <v>37.119999999999997</v>
      </c>
      <c r="R804" s="15">
        <v>44.71</v>
      </c>
      <c r="T804" s="16">
        <v>71.333333333333329</v>
      </c>
      <c r="U804" s="16">
        <v>71.333333333333329</v>
      </c>
      <c r="X804" s="16">
        <v>75</v>
      </c>
      <c r="Y804" s="16">
        <v>75</v>
      </c>
      <c r="AD804" s="15">
        <v>50.9</v>
      </c>
      <c r="AG804" s="15">
        <v>40.31</v>
      </c>
      <c r="AN804" s="15">
        <v>232.74</v>
      </c>
      <c r="AP804" s="15">
        <v>96.5</v>
      </c>
      <c r="AW804" s="15">
        <v>20.93</v>
      </c>
      <c r="AX804" s="15">
        <v>36.58</v>
      </c>
      <c r="BC804" s="15">
        <v>22.71</v>
      </c>
      <c r="BF804" s="15">
        <v>78.38</v>
      </c>
      <c r="BG804" s="15">
        <v>91</v>
      </c>
    </row>
    <row r="805" spans="1:59">
      <c r="A805" s="71">
        <v>39200</v>
      </c>
      <c r="C805" s="16">
        <v>77.59</v>
      </c>
      <c r="D805" s="16">
        <v>78.349999999999994</v>
      </c>
      <c r="F805" s="16">
        <v>173.2</v>
      </c>
      <c r="G805" s="15">
        <v>195.14</v>
      </c>
      <c r="H805" s="15">
        <v>111.67</v>
      </c>
      <c r="I805" s="15">
        <v>106.75</v>
      </c>
      <c r="J805" s="16">
        <v>60.12</v>
      </c>
      <c r="K805" s="15">
        <v>43.76</v>
      </c>
      <c r="L805" s="15">
        <v>56.25</v>
      </c>
      <c r="M805" s="15">
        <v>58.14</v>
      </c>
      <c r="N805" s="15">
        <v>111.37</v>
      </c>
      <c r="O805" s="16">
        <v>127.79</v>
      </c>
      <c r="P805" s="15">
        <v>11.05</v>
      </c>
      <c r="Q805" s="15">
        <v>36.75</v>
      </c>
      <c r="R805" s="15">
        <v>43.96</v>
      </c>
      <c r="T805" s="16">
        <v>72.2</v>
      </c>
      <c r="U805" s="16">
        <v>71.8</v>
      </c>
      <c r="X805" s="16">
        <v>75.2</v>
      </c>
      <c r="Y805" s="16">
        <v>75.2</v>
      </c>
      <c r="AD805" s="15">
        <v>49.67</v>
      </c>
      <c r="AG805" s="15">
        <v>39.770000000000003</v>
      </c>
      <c r="AN805" s="15">
        <v>231.94</v>
      </c>
      <c r="AP805" s="15">
        <v>96.71</v>
      </c>
      <c r="AW805" s="15">
        <v>32</v>
      </c>
      <c r="AX805" s="15">
        <v>38.619999999999997</v>
      </c>
      <c r="BC805" s="15">
        <v>26</v>
      </c>
      <c r="BF805" s="15">
        <v>86.43</v>
      </c>
      <c r="BG805" s="15">
        <v>102.2</v>
      </c>
    </row>
    <row r="806" spans="1:59">
      <c r="A806" s="71">
        <v>39207</v>
      </c>
      <c r="C806" s="16">
        <v>78.09</v>
      </c>
      <c r="D806" s="16">
        <v>79.25</v>
      </c>
      <c r="F806" s="16">
        <v>173.22</v>
      </c>
      <c r="G806" s="15">
        <v>199.27</v>
      </c>
      <c r="H806" s="15">
        <v>113.37</v>
      </c>
      <c r="I806" s="15">
        <v>107.99</v>
      </c>
      <c r="J806" s="16">
        <v>60.42</v>
      </c>
      <c r="K806" s="15">
        <v>44.17</v>
      </c>
      <c r="L806" s="15">
        <v>58.75</v>
      </c>
      <c r="M806" s="15">
        <v>57.69</v>
      </c>
      <c r="N806" s="15">
        <v>110.93</v>
      </c>
      <c r="O806" s="16">
        <v>127.74</v>
      </c>
      <c r="P806" s="15">
        <v>10.85</v>
      </c>
      <c r="Q806" s="15">
        <v>37.840000000000003</v>
      </c>
      <c r="R806" s="15">
        <v>39.43</v>
      </c>
      <c r="T806" s="16">
        <v>72.833333333333329</v>
      </c>
      <c r="U806" s="16">
        <v>72.833333333333329</v>
      </c>
      <c r="X806" s="16">
        <v>76</v>
      </c>
      <c r="Y806" s="16">
        <v>76</v>
      </c>
      <c r="AA806" s="15">
        <v>120</v>
      </c>
      <c r="AD806" s="15">
        <v>50</v>
      </c>
      <c r="AG806" s="15">
        <v>40.06</v>
      </c>
      <c r="AN806" s="15">
        <v>231.68</v>
      </c>
      <c r="AW806" s="15">
        <v>29.67</v>
      </c>
      <c r="AX806" s="15">
        <v>37.92</v>
      </c>
      <c r="BC806" s="15">
        <v>23</v>
      </c>
      <c r="BF806" s="15">
        <v>97.18</v>
      </c>
      <c r="BG806" s="15">
        <v>106</v>
      </c>
    </row>
    <row r="807" spans="1:59">
      <c r="A807" s="71">
        <v>39214</v>
      </c>
      <c r="C807" s="16">
        <v>78.61</v>
      </c>
      <c r="D807" s="16">
        <v>81.760000000000005</v>
      </c>
      <c r="F807" s="16">
        <v>173.47</v>
      </c>
      <c r="G807" s="15">
        <v>187.62</v>
      </c>
      <c r="H807" s="15">
        <v>117.05</v>
      </c>
      <c r="I807" s="15">
        <v>111.37</v>
      </c>
      <c r="J807" s="16">
        <v>60.29</v>
      </c>
      <c r="K807" s="15">
        <v>43.56</v>
      </c>
      <c r="L807" s="15">
        <v>54.63</v>
      </c>
      <c r="M807" s="15">
        <v>58.76</v>
      </c>
      <c r="N807" s="15">
        <v>109.61</v>
      </c>
      <c r="O807" s="16">
        <v>125.92</v>
      </c>
      <c r="P807" s="15">
        <v>10.98</v>
      </c>
      <c r="Q807" s="15">
        <v>37.72</v>
      </c>
      <c r="R807" s="15">
        <v>37.99</v>
      </c>
      <c r="T807" s="16">
        <v>73.233333333333334</v>
      </c>
      <c r="U807" s="16">
        <v>73.233333333333334</v>
      </c>
      <c r="X807" s="16">
        <v>75.5</v>
      </c>
      <c r="Y807" s="16">
        <v>75.5</v>
      </c>
      <c r="AA807" s="15">
        <v>120</v>
      </c>
      <c r="AD807" s="15">
        <v>49.19</v>
      </c>
      <c r="AG807" s="15">
        <v>41.15</v>
      </c>
      <c r="AN807" s="15">
        <v>232.36</v>
      </c>
      <c r="AP807" s="15">
        <v>95</v>
      </c>
      <c r="AW807" s="15">
        <v>26</v>
      </c>
      <c r="AX807" s="15">
        <v>38.049999999999997</v>
      </c>
      <c r="BF807" s="15">
        <v>97.18</v>
      </c>
      <c r="BG807" s="15">
        <v>99.4</v>
      </c>
    </row>
    <row r="808" spans="1:59">
      <c r="A808" s="71">
        <v>39221</v>
      </c>
      <c r="C808" s="16">
        <v>79.599999999999994</v>
      </c>
      <c r="D808" s="16">
        <v>82.87</v>
      </c>
      <c r="F808" s="16">
        <v>171.63</v>
      </c>
      <c r="G808" s="15">
        <v>181.69</v>
      </c>
      <c r="H808" s="15">
        <v>116.12</v>
      </c>
      <c r="I808" s="15">
        <v>111.36</v>
      </c>
      <c r="J808" s="16">
        <v>60.93</v>
      </c>
      <c r="K808" s="15">
        <v>42.88</v>
      </c>
      <c r="L808" s="15">
        <v>57.02</v>
      </c>
      <c r="M808" s="15">
        <v>58.14</v>
      </c>
      <c r="N808" s="15">
        <v>110.16</v>
      </c>
      <c r="O808" s="16">
        <v>126.56</v>
      </c>
      <c r="P808" s="15">
        <v>10.79</v>
      </c>
      <c r="Q808" s="15">
        <v>37.17</v>
      </c>
      <c r="R808" s="15">
        <v>37.51</v>
      </c>
      <c r="T808" s="16">
        <v>74</v>
      </c>
      <c r="U808" s="16">
        <v>73.666666666666671</v>
      </c>
      <c r="X808" s="16">
        <v>77</v>
      </c>
      <c r="Y808" s="16">
        <v>77</v>
      </c>
      <c r="AD808" s="15">
        <v>51.72</v>
      </c>
      <c r="AG808" s="15">
        <v>46.4</v>
      </c>
      <c r="AN808" s="15">
        <v>231.62</v>
      </c>
      <c r="AW808" s="15">
        <v>28</v>
      </c>
      <c r="AX808" s="15">
        <v>38.25</v>
      </c>
      <c r="BC808" s="15">
        <v>26</v>
      </c>
      <c r="BF808" s="15">
        <v>86.19</v>
      </c>
      <c r="BG808" s="15">
        <v>92.6</v>
      </c>
    </row>
    <row r="809" spans="1:59">
      <c r="A809" s="71">
        <v>39228</v>
      </c>
      <c r="C809" s="16">
        <v>80.09</v>
      </c>
      <c r="D809" s="16">
        <v>82.89</v>
      </c>
      <c r="F809" s="16">
        <v>165.46</v>
      </c>
      <c r="G809" s="15">
        <v>161.93</v>
      </c>
      <c r="H809" s="15">
        <v>117.07</v>
      </c>
      <c r="I809" s="15">
        <v>109.54</v>
      </c>
      <c r="J809" s="16">
        <v>61.26</v>
      </c>
      <c r="K809" s="15">
        <v>42.65</v>
      </c>
      <c r="L809" s="15">
        <v>60.2</v>
      </c>
      <c r="M809" s="15">
        <v>59.4</v>
      </c>
      <c r="N809" s="15">
        <v>108.6</v>
      </c>
      <c r="O809" s="16">
        <v>126.43</v>
      </c>
      <c r="P809" s="15">
        <v>11.02</v>
      </c>
      <c r="Q809" s="15">
        <v>36.72</v>
      </c>
      <c r="R809" s="15">
        <v>38.520000000000003</v>
      </c>
      <c r="T809" s="16">
        <v>74.599999999999994</v>
      </c>
      <c r="U809" s="16">
        <v>74.599999999999994</v>
      </c>
      <c r="X809" s="16">
        <v>77.599999999999994</v>
      </c>
      <c r="Y809" s="16">
        <v>77.599999999999994</v>
      </c>
      <c r="AD809" s="15">
        <v>51.94</v>
      </c>
      <c r="AG809" s="15">
        <v>42.51</v>
      </c>
      <c r="AN809" s="15">
        <v>234.77</v>
      </c>
      <c r="AP809" s="15">
        <v>97.69</v>
      </c>
      <c r="AW809" s="15">
        <v>27</v>
      </c>
      <c r="AX809" s="15">
        <v>38.83</v>
      </c>
      <c r="BC809" s="15">
        <v>24.5</v>
      </c>
      <c r="BF809" s="15">
        <v>81.599999999999994</v>
      </c>
      <c r="BG809" s="15">
        <v>91</v>
      </c>
    </row>
    <row r="810" spans="1:59">
      <c r="A810" s="71">
        <v>39235</v>
      </c>
      <c r="C810" s="16">
        <v>80.180000000000007</v>
      </c>
      <c r="D810" s="16">
        <v>82.74</v>
      </c>
      <c r="F810" s="16">
        <v>161.05000000000001</v>
      </c>
      <c r="G810" s="15">
        <v>150.71</v>
      </c>
      <c r="H810" s="15">
        <v>111.41</v>
      </c>
      <c r="I810" s="15">
        <v>105.02</v>
      </c>
      <c r="J810" s="16">
        <v>61.27</v>
      </c>
      <c r="K810" s="15">
        <v>44.36</v>
      </c>
      <c r="L810" s="15">
        <v>60.08</v>
      </c>
      <c r="M810" s="15">
        <v>59.37</v>
      </c>
      <c r="N810" s="15">
        <v>108.87</v>
      </c>
      <c r="O810" s="16">
        <v>123.82</v>
      </c>
      <c r="P810" s="15">
        <v>10.95</v>
      </c>
      <c r="Q810" s="15">
        <v>37.29</v>
      </c>
      <c r="R810" s="15">
        <v>37.83</v>
      </c>
      <c r="T810" s="16">
        <v>75.283333333333331</v>
      </c>
      <c r="U810" s="16">
        <v>75</v>
      </c>
      <c r="X810" s="16">
        <v>78</v>
      </c>
      <c r="Y810" s="16">
        <v>78</v>
      </c>
      <c r="AD810" s="15">
        <v>52.25</v>
      </c>
      <c r="AG810" s="15">
        <v>45.83</v>
      </c>
      <c r="AN810" s="15">
        <v>236.91</v>
      </c>
      <c r="AP810" s="15">
        <v>96</v>
      </c>
      <c r="AX810" s="15">
        <v>39.08</v>
      </c>
      <c r="BF810" s="15">
        <v>81.599999999999994</v>
      </c>
      <c r="BG810" s="15">
        <v>96.5</v>
      </c>
    </row>
    <row r="811" spans="1:59">
      <c r="A811" s="71">
        <v>39242</v>
      </c>
      <c r="C811" s="16">
        <v>80.42</v>
      </c>
      <c r="D811" s="16">
        <v>81.88</v>
      </c>
      <c r="F811" s="16">
        <v>152.41999999999999</v>
      </c>
      <c r="G811" s="15">
        <v>140.09</v>
      </c>
      <c r="H811" s="15">
        <v>104.48</v>
      </c>
      <c r="I811" s="15">
        <v>99.87</v>
      </c>
      <c r="J811" s="16">
        <v>62.1</v>
      </c>
      <c r="K811" s="15">
        <v>46.14</v>
      </c>
      <c r="L811" s="15">
        <v>63.14</v>
      </c>
      <c r="M811" s="15">
        <v>59.73</v>
      </c>
      <c r="N811" s="15">
        <v>109.52</v>
      </c>
      <c r="O811" s="16">
        <v>121.69</v>
      </c>
      <c r="P811" s="15">
        <v>11.08</v>
      </c>
      <c r="Q811" s="15">
        <v>36.72</v>
      </c>
      <c r="R811" s="15">
        <v>36.53</v>
      </c>
      <c r="T811" s="16">
        <v>77.400000000000006</v>
      </c>
      <c r="U811" s="16">
        <v>76.599999999999994</v>
      </c>
      <c r="X811" s="16">
        <v>82</v>
      </c>
      <c r="Y811" s="16">
        <v>79.599999999999994</v>
      </c>
      <c r="AD811" s="15">
        <v>56.46</v>
      </c>
      <c r="AG811" s="15">
        <v>46.08</v>
      </c>
      <c r="AN811" s="15">
        <v>239.59</v>
      </c>
      <c r="AP811" s="15">
        <v>95.65</v>
      </c>
      <c r="AW811" s="15">
        <v>26</v>
      </c>
      <c r="AX811" s="15">
        <v>38.51</v>
      </c>
      <c r="BF811" s="15">
        <v>74.38</v>
      </c>
      <c r="BG811" s="15">
        <v>78.8</v>
      </c>
    </row>
    <row r="812" spans="1:59">
      <c r="A812" s="71">
        <v>39249</v>
      </c>
      <c r="C812" s="16">
        <v>80.09</v>
      </c>
      <c r="D812" s="16">
        <v>79.91</v>
      </c>
      <c r="F812" s="16">
        <v>148.09</v>
      </c>
      <c r="G812" s="15">
        <v>139.28</v>
      </c>
      <c r="H812" s="15">
        <v>104.46</v>
      </c>
      <c r="I812" s="15">
        <v>98.37</v>
      </c>
      <c r="J812" s="16">
        <v>63.97</v>
      </c>
      <c r="K812" s="15">
        <v>45.99</v>
      </c>
      <c r="L812" s="15">
        <v>66.650000000000006</v>
      </c>
      <c r="M812" s="15">
        <v>60.51</v>
      </c>
      <c r="N812" s="15">
        <v>108.77</v>
      </c>
      <c r="O812" s="16">
        <v>123.73</v>
      </c>
      <c r="P812" s="15">
        <v>11</v>
      </c>
      <c r="Q812" s="15">
        <v>37.21</v>
      </c>
      <c r="R812" s="15">
        <v>38.67</v>
      </c>
      <c r="T812" s="16">
        <v>78.266666666666666</v>
      </c>
      <c r="U812" s="16">
        <v>78.2</v>
      </c>
      <c r="X812" s="16">
        <v>82</v>
      </c>
      <c r="Y812" s="16">
        <v>82</v>
      </c>
      <c r="AD812" s="15">
        <v>59.61</v>
      </c>
      <c r="AG812" s="15">
        <v>52.66</v>
      </c>
      <c r="AN812" s="15">
        <v>244.84</v>
      </c>
      <c r="AP812" s="15">
        <v>96</v>
      </c>
      <c r="AW812" s="15">
        <v>26.66</v>
      </c>
      <c r="AX812" s="15">
        <v>38.51</v>
      </c>
      <c r="BC812" s="15">
        <v>26</v>
      </c>
      <c r="BF812" s="15">
        <v>67.14</v>
      </c>
      <c r="BG812" s="15">
        <v>78.8</v>
      </c>
    </row>
    <row r="813" spans="1:59">
      <c r="A813" s="71">
        <v>39256</v>
      </c>
      <c r="C813" s="16">
        <v>80.12</v>
      </c>
      <c r="D813" s="16">
        <v>80.599999999999994</v>
      </c>
      <c r="F813" s="16">
        <v>147.13999999999999</v>
      </c>
      <c r="G813" s="15">
        <v>144.27000000000001</v>
      </c>
      <c r="H813" s="15">
        <v>105.61</v>
      </c>
      <c r="I813" s="15">
        <v>96.51</v>
      </c>
      <c r="J813" s="16">
        <v>64.63</v>
      </c>
      <c r="K813" s="15">
        <v>50.43</v>
      </c>
      <c r="L813" s="15">
        <v>67.69</v>
      </c>
      <c r="M813" s="15">
        <v>60.99</v>
      </c>
      <c r="N813" s="15">
        <v>110.09</v>
      </c>
      <c r="O813" s="16">
        <v>121.9</v>
      </c>
      <c r="P813" s="15">
        <v>10.85</v>
      </c>
      <c r="Q813" s="15">
        <v>38.54</v>
      </c>
      <c r="R813" s="15">
        <v>41.66</v>
      </c>
      <c r="T813" s="16">
        <v>80.733333333333334</v>
      </c>
      <c r="U813" s="16">
        <v>80.13333333333334</v>
      </c>
      <c r="X813" s="16">
        <v>83.2</v>
      </c>
      <c r="Y813" s="16">
        <v>83.2</v>
      </c>
      <c r="AD813" s="15">
        <v>59.86</v>
      </c>
      <c r="AG813" s="15">
        <v>51.54</v>
      </c>
      <c r="AN813" s="15">
        <v>251.18</v>
      </c>
      <c r="AP813" s="15">
        <v>94.5</v>
      </c>
      <c r="AW813" s="15">
        <v>25.4</v>
      </c>
      <c r="AX813" s="15">
        <v>36.54</v>
      </c>
      <c r="BC813" s="15">
        <v>28.59</v>
      </c>
      <c r="BF813" s="15">
        <v>71.14</v>
      </c>
      <c r="BG813" s="15">
        <v>87.8</v>
      </c>
    </row>
    <row r="814" spans="1:59">
      <c r="A814" s="71">
        <v>39263</v>
      </c>
      <c r="C814" s="16">
        <v>80.28</v>
      </c>
      <c r="D814" s="16">
        <v>80.680000000000007</v>
      </c>
      <c r="F814" s="16">
        <v>153.53</v>
      </c>
      <c r="G814" s="15">
        <v>144.72999999999999</v>
      </c>
      <c r="H814" s="15">
        <v>101.11</v>
      </c>
      <c r="I814" s="15">
        <v>92.67</v>
      </c>
      <c r="J814" s="16">
        <v>63.96</v>
      </c>
      <c r="K814" s="15">
        <v>49.7</v>
      </c>
      <c r="L814" s="15">
        <v>67.88</v>
      </c>
      <c r="M814" s="15">
        <v>61.15</v>
      </c>
      <c r="N814" s="15">
        <v>110.37</v>
      </c>
      <c r="O814" s="16">
        <v>121.69</v>
      </c>
      <c r="P814" s="15">
        <v>10.87</v>
      </c>
      <c r="Q814" s="15">
        <v>36.950000000000003</v>
      </c>
      <c r="R814" s="15">
        <v>45.03</v>
      </c>
      <c r="T814" s="16">
        <v>81.900000000000006</v>
      </c>
      <c r="U814" s="16">
        <v>81.900000000000006</v>
      </c>
      <c r="X814" s="16">
        <v>84.9</v>
      </c>
      <c r="Y814" s="16">
        <v>84.9</v>
      </c>
      <c r="AD814" s="15">
        <v>59.15</v>
      </c>
      <c r="AG814" s="15">
        <v>48.71</v>
      </c>
      <c r="AN814" s="15">
        <v>259.57</v>
      </c>
      <c r="AP814" s="15">
        <v>88</v>
      </c>
      <c r="AW814" s="15">
        <v>26.75</v>
      </c>
      <c r="AX814" s="15">
        <v>34.06</v>
      </c>
      <c r="BC814" s="15">
        <v>26.46</v>
      </c>
      <c r="BF814" s="15">
        <v>83.73</v>
      </c>
      <c r="BG814" s="15">
        <v>101</v>
      </c>
    </row>
    <row r="815" spans="1:59">
      <c r="A815" s="71">
        <v>39270</v>
      </c>
      <c r="C815" s="16">
        <v>80.36</v>
      </c>
      <c r="D815" s="16">
        <v>81.12</v>
      </c>
      <c r="F815" s="16">
        <v>162.53</v>
      </c>
      <c r="G815" s="15">
        <v>145.28</v>
      </c>
      <c r="H815" s="15">
        <v>94.46</v>
      </c>
      <c r="I815" s="15">
        <v>92.38</v>
      </c>
      <c r="J815" s="16">
        <v>65.06</v>
      </c>
      <c r="K815" s="15">
        <v>49.19</v>
      </c>
      <c r="L815" s="15">
        <v>67.650000000000006</v>
      </c>
      <c r="M815" s="15">
        <v>61.63</v>
      </c>
      <c r="N815" s="15">
        <v>111.15</v>
      </c>
      <c r="O815" s="16">
        <v>123.09</v>
      </c>
      <c r="P815" s="15">
        <v>11.04</v>
      </c>
      <c r="Q815" s="15">
        <v>37</v>
      </c>
      <c r="R815" s="15">
        <v>48.8</v>
      </c>
      <c r="T815" s="16">
        <v>83</v>
      </c>
      <c r="U815" s="16">
        <v>82.5</v>
      </c>
      <c r="X815" s="16">
        <v>87</v>
      </c>
      <c r="Y815" s="16">
        <v>85.5</v>
      </c>
      <c r="AD815" s="15">
        <v>59.7</v>
      </c>
      <c r="AG815" s="15">
        <v>47.98</v>
      </c>
      <c r="AN815" s="15">
        <v>263.61</v>
      </c>
      <c r="AP815" s="15">
        <v>96</v>
      </c>
      <c r="AW815" s="15">
        <v>29</v>
      </c>
      <c r="AX815" s="15">
        <v>31.82</v>
      </c>
      <c r="BC815" s="15">
        <v>28.3</v>
      </c>
      <c r="BF815" s="15">
        <v>97.5</v>
      </c>
      <c r="BG815" s="15">
        <v>107.5</v>
      </c>
    </row>
    <row r="816" spans="1:59">
      <c r="A816" s="71">
        <v>39277</v>
      </c>
      <c r="C816" s="16">
        <v>80.55</v>
      </c>
      <c r="D816" s="16">
        <v>81.239999999999995</v>
      </c>
      <c r="F816" s="16">
        <v>165.87</v>
      </c>
      <c r="G816" s="15">
        <v>143.24</v>
      </c>
      <c r="H816" s="15">
        <v>99.29</v>
      </c>
      <c r="I816" s="15">
        <v>92.99</v>
      </c>
      <c r="J816" s="16">
        <v>65.7</v>
      </c>
      <c r="K816" s="15">
        <v>50.87</v>
      </c>
      <c r="L816" s="15">
        <v>66.099999999999994</v>
      </c>
      <c r="M816" s="15">
        <v>62.3</v>
      </c>
      <c r="N816" s="15">
        <v>110.82</v>
      </c>
      <c r="O816" s="16">
        <v>127.09</v>
      </c>
      <c r="P816" s="15">
        <v>10.85</v>
      </c>
      <c r="Q816" s="15">
        <v>36.78</v>
      </c>
      <c r="R816" s="15">
        <v>50.07</v>
      </c>
      <c r="T816" s="16">
        <v>83.033333333333346</v>
      </c>
      <c r="U816" s="16">
        <v>82.5</v>
      </c>
      <c r="X816" s="16">
        <v>86.1</v>
      </c>
      <c r="Y816" s="16">
        <v>85.5</v>
      </c>
      <c r="AA816" s="15">
        <v>125.29</v>
      </c>
      <c r="AD816" s="15">
        <v>59.79</v>
      </c>
      <c r="AG816" s="15">
        <v>48.71</v>
      </c>
      <c r="AN816" s="15">
        <v>271.3</v>
      </c>
      <c r="AP816" s="15">
        <v>96</v>
      </c>
      <c r="AW816" s="15">
        <v>26.6</v>
      </c>
      <c r="AX816" s="15">
        <v>31.85</v>
      </c>
      <c r="BC816" s="15">
        <v>29.51</v>
      </c>
      <c r="BF816" s="15">
        <v>99.5</v>
      </c>
      <c r="BG816" s="15">
        <v>114</v>
      </c>
    </row>
    <row r="817" spans="1:59">
      <c r="A817" s="71">
        <v>39284</v>
      </c>
      <c r="C817" s="16">
        <v>80.64</v>
      </c>
      <c r="D817" s="16">
        <v>80.510000000000005</v>
      </c>
      <c r="F817" s="16">
        <v>159.55000000000001</v>
      </c>
      <c r="G817" s="15">
        <v>141.16</v>
      </c>
      <c r="H817" s="15">
        <v>97.55</v>
      </c>
      <c r="I817" s="15">
        <v>93.07</v>
      </c>
      <c r="J817" s="16">
        <v>64.260000000000005</v>
      </c>
      <c r="K817" s="15">
        <v>50.51</v>
      </c>
      <c r="L817" s="15">
        <v>66.959999999999994</v>
      </c>
      <c r="M817" s="15">
        <v>62.26</v>
      </c>
      <c r="N817" s="15">
        <v>111.83</v>
      </c>
      <c r="O817" s="16">
        <v>127.4</v>
      </c>
      <c r="P817" s="15">
        <v>11.03</v>
      </c>
      <c r="Q817" s="15">
        <v>36.56</v>
      </c>
      <c r="R817" s="15">
        <v>54.09</v>
      </c>
      <c r="T817" s="16">
        <v>84.483333333333334</v>
      </c>
      <c r="U817" s="16">
        <v>82.8</v>
      </c>
      <c r="X817" s="16">
        <v>88.25</v>
      </c>
      <c r="Y817" s="16">
        <v>85.8</v>
      </c>
      <c r="AD817" s="15">
        <v>60.31</v>
      </c>
      <c r="AG817" s="15">
        <v>49.64</v>
      </c>
      <c r="AN817" s="15">
        <v>278.45</v>
      </c>
      <c r="AP817" s="15">
        <v>96</v>
      </c>
      <c r="AW817" s="15">
        <v>28</v>
      </c>
      <c r="AX817" s="15">
        <v>29.45</v>
      </c>
      <c r="BC817" s="15">
        <v>24.41</v>
      </c>
      <c r="BF817" s="15">
        <v>107.81</v>
      </c>
      <c r="BG817" s="15">
        <v>118.2</v>
      </c>
    </row>
    <row r="818" spans="1:59">
      <c r="A818" s="71">
        <v>39291</v>
      </c>
      <c r="C818" s="16">
        <v>80.260000000000005</v>
      </c>
      <c r="D818" s="16">
        <v>78.62</v>
      </c>
      <c r="F818" s="16">
        <v>154.05000000000001</v>
      </c>
      <c r="G818" s="15">
        <v>142.75</v>
      </c>
      <c r="H818" s="15">
        <v>97.07</v>
      </c>
      <c r="I818" s="15">
        <v>93.24</v>
      </c>
      <c r="J818" s="16">
        <v>64.5</v>
      </c>
      <c r="K818" s="15">
        <v>50.88</v>
      </c>
      <c r="L818" s="15">
        <v>68.59</v>
      </c>
      <c r="M818" s="15">
        <v>62.89</v>
      </c>
      <c r="N818" s="15">
        <v>110.77</v>
      </c>
      <c r="O818" s="16">
        <v>130.12</v>
      </c>
      <c r="P818" s="15">
        <v>11</v>
      </c>
      <c r="Q818" s="15">
        <v>36.22</v>
      </c>
      <c r="R818" s="15">
        <v>53.93</v>
      </c>
      <c r="T818" s="16">
        <v>84.7</v>
      </c>
      <c r="U818" s="16">
        <v>84.6</v>
      </c>
      <c r="X818" s="16">
        <v>87.7</v>
      </c>
      <c r="Y818" s="16">
        <v>90</v>
      </c>
      <c r="AD818" s="15">
        <v>59.72</v>
      </c>
      <c r="AG818" s="15">
        <v>49.06</v>
      </c>
      <c r="AN818" s="15">
        <v>282.07</v>
      </c>
      <c r="AP818" s="15">
        <v>95.4</v>
      </c>
      <c r="AW818" s="15">
        <v>22.99</v>
      </c>
      <c r="AX818" s="15">
        <v>24.2</v>
      </c>
      <c r="BC818" s="15">
        <v>23.61</v>
      </c>
      <c r="BF818" s="15">
        <v>110.34</v>
      </c>
      <c r="BG818" s="15">
        <v>119</v>
      </c>
    </row>
    <row r="819" spans="1:59">
      <c r="A819" s="71">
        <v>39298</v>
      </c>
      <c r="C819" s="16">
        <v>80.08</v>
      </c>
      <c r="D819" s="16">
        <v>77.7</v>
      </c>
      <c r="F819" s="16">
        <v>156.13999999999999</v>
      </c>
      <c r="G819" s="15">
        <v>142.97</v>
      </c>
      <c r="H819" s="15">
        <v>98.78</v>
      </c>
      <c r="I819" s="15">
        <v>93.32</v>
      </c>
      <c r="J819" s="16">
        <v>65.540000000000006</v>
      </c>
      <c r="K819" s="15">
        <v>50.59</v>
      </c>
      <c r="L819" s="15">
        <v>68.8</v>
      </c>
      <c r="M819" s="15">
        <v>61.94</v>
      </c>
      <c r="N819" s="15">
        <v>112.27</v>
      </c>
      <c r="O819" s="16">
        <v>128.97</v>
      </c>
      <c r="P819" s="15">
        <v>10.97</v>
      </c>
      <c r="Q819" s="15">
        <v>36.44</v>
      </c>
      <c r="R819" s="15">
        <v>51.95</v>
      </c>
      <c r="T819" s="16">
        <v>85.333333333333329</v>
      </c>
      <c r="U819" s="16">
        <v>84.333333333333329</v>
      </c>
      <c r="X819" s="16">
        <v>88</v>
      </c>
      <c r="Y819" s="16">
        <v>88</v>
      </c>
      <c r="AD819" s="15">
        <v>59.86</v>
      </c>
      <c r="AG819" s="15">
        <v>50.69</v>
      </c>
      <c r="AN819" s="15">
        <v>284.52999999999997</v>
      </c>
      <c r="AP819" s="15">
        <v>95.5</v>
      </c>
      <c r="AW819" s="15">
        <v>19.97</v>
      </c>
      <c r="AX819" s="15">
        <v>21.6</v>
      </c>
      <c r="BF819" s="15">
        <v>110.34</v>
      </c>
      <c r="BG819" s="15">
        <v>110.6</v>
      </c>
    </row>
    <row r="820" spans="1:59">
      <c r="A820" s="71">
        <v>39305</v>
      </c>
      <c r="C820" s="16">
        <v>80.599999999999994</v>
      </c>
      <c r="D820" s="16">
        <v>77.88</v>
      </c>
      <c r="F820" s="16">
        <v>155.72999999999999</v>
      </c>
      <c r="G820" s="15">
        <v>143.69999999999999</v>
      </c>
      <c r="H820" s="15">
        <v>99.15</v>
      </c>
      <c r="I820" s="15">
        <v>92.98</v>
      </c>
      <c r="J820" s="16">
        <v>64.989999999999995</v>
      </c>
      <c r="K820" s="15">
        <v>50.26</v>
      </c>
      <c r="L820" s="15">
        <v>66.48</v>
      </c>
      <c r="M820" s="15">
        <v>61.78</v>
      </c>
      <c r="N820" s="15">
        <v>111.45</v>
      </c>
      <c r="O820" s="16">
        <v>128.41</v>
      </c>
      <c r="P820" s="15">
        <v>11.04</v>
      </c>
      <c r="Q820" s="15">
        <v>36.64</v>
      </c>
      <c r="R820" s="15">
        <v>50.12</v>
      </c>
      <c r="T820" s="16">
        <v>84.066666666666663</v>
      </c>
      <c r="U820" s="16">
        <v>84.316666666666677</v>
      </c>
      <c r="X820" s="16">
        <v>86</v>
      </c>
      <c r="Y820" s="16">
        <v>88</v>
      </c>
      <c r="AB820" s="15">
        <v>138.41999999999999</v>
      </c>
      <c r="AD820" s="15">
        <v>58.21</v>
      </c>
      <c r="AG820" s="15">
        <v>50.24</v>
      </c>
      <c r="AN820" s="15">
        <v>286.94</v>
      </c>
      <c r="AP820" s="15">
        <v>96</v>
      </c>
      <c r="AW820" s="15">
        <v>19.75</v>
      </c>
      <c r="AX820" s="15">
        <v>20.82</v>
      </c>
      <c r="BC820" s="15">
        <v>20</v>
      </c>
      <c r="BF820" s="15">
        <v>96.57</v>
      </c>
      <c r="BG820" s="15">
        <v>104</v>
      </c>
    </row>
    <row r="821" spans="1:59">
      <c r="A821" s="71">
        <v>39312</v>
      </c>
      <c r="C821" s="16">
        <v>80.89</v>
      </c>
      <c r="D821" s="16">
        <v>79.97</v>
      </c>
      <c r="F821" s="16">
        <v>160.9</v>
      </c>
      <c r="G821" s="15">
        <v>146.18</v>
      </c>
      <c r="H821" s="15">
        <v>101.25</v>
      </c>
      <c r="I821" s="15">
        <v>93.02</v>
      </c>
      <c r="J821" s="16">
        <v>65.2</v>
      </c>
      <c r="K821" s="15">
        <v>49.92</v>
      </c>
      <c r="L821" s="15">
        <v>62.49</v>
      </c>
      <c r="M821" s="15">
        <v>62.02</v>
      </c>
      <c r="N821" s="15">
        <v>113.83</v>
      </c>
      <c r="O821" s="16">
        <v>127.1</v>
      </c>
      <c r="P821" s="15">
        <v>10.93</v>
      </c>
      <c r="Q821" s="15">
        <v>36.4</v>
      </c>
      <c r="R821" s="15">
        <v>58.9</v>
      </c>
      <c r="T821" s="16">
        <v>87.233333333333334</v>
      </c>
      <c r="U821" s="16">
        <v>86.333333333333329</v>
      </c>
      <c r="X821" s="16">
        <v>91.8</v>
      </c>
      <c r="Y821" s="16">
        <v>90</v>
      </c>
      <c r="AA821" s="15">
        <v>125.8</v>
      </c>
      <c r="AB821" s="15">
        <v>151.65</v>
      </c>
      <c r="AD821" s="15">
        <v>60.12</v>
      </c>
      <c r="AG821" s="15">
        <v>51.31</v>
      </c>
      <c r="AN821" s="15">
        <v>286.23</v>
      </c>
      <c r="AP821" s="15">
        <v>96</v>
      </c>
      <c r="AW821" s="15">
        <v>19.91</v>
      </c>
      <c r="AX821" s="15">
        <v>19.75</v>
      </c>
      <c r="BC821" s="15">
        <v>20</v>
      </c>
      <c r="BF821" s="15">
        <v>94.27</v>
      </c>
      <c r="BG821" s="15">
        <v>105</v>
      </c>
    </row>
    <row r="822" spans="1:59">
      <c r="A822" s="71">
        <v>39319</v>
      </c>
      <c r="C822" s="16">
        <v>81.14</v>
      </c>
      <c r="D822" s="16">
        <v>79.75</v>
      </c>
      <c r="F822" s="16">
        <v>163.19999999999999</v>
      </c>
      <c r="G822" s="15">
        <v>149.18</v>
      </c>
      <c r="H822" s="15">
        <v>101.28</v>
      </c>
      <c r="I822" s="15">
        <v>97.61</v>
      </c>
      <c r="J822" s="16">
        <v>65.3</v>
      </c>
      <c r="K822" s="15">
        <v>49.93</v>
      </c>
      <c r="L822" s="15">
        <v>64.56</v>
      </c>
      <c r="M822" s="15">
        <v>61.61</v>
      </c>
      <c r="N822" s="15">
        <v>111.5</v>
      </c>
      <c r="O822" s="16">
        <v>130.44999999999999</v>
      </c>
      <c r="P822" s="15">
        <v>11.02</v>
      </c>
      <c r="Q822" s="15">
        <v>37.369999999999997</v>
      </c>
      <c r="R822" s="15">
        <v>59.13</v>
      </c>
      <c r="T822" s="16">
        <v>86.466666666666654</v>
      </c>
      <c r="U822" s="16">
        <v>86.233333333333334</v>
      </c>
      <c r="X822" s="16">
        <v>90.7</v>
      </c>
      <c r="Y822" s="16">
        <v>90</v>
      </c>
      <c r="AA822" s="15">
        <v>128</v>
      </c>
      <c r="AB822" s="15">
        <v>143.16999999999999</v>
      </c>
      <c r="AD822" s="15">
        <v>59.33</v>
      </c>
      <c r="AG822" s="15">
        <v>48.05</v>
      </c>
      <c r="AN822" s="15">
        <v>288.17</v>
      </c>
      <c r="AP822" s="15">
        <v>95.4</v>
      </c>
      <c r="AW822" s="15">
        <v>18</v>
      </c>
      <c r="AX822" s="15">
        <v>19.809999999999999</v>
      </c>
      <c r="BC822" s="15">
        <v>18.5</v>
      </c>
      <c r="BF822" s="15">
        <v>98.49</v>
      </c>
      <c r="BG822" s="15">
        <v>116.2</v>
      </c>
    </row>
    <row r="823" spans="1:59">
      <c r="A823" s="71">
        <v>39326</v>
      </c>
      <c r="C823" s="16">
        <v>81.239999999999995</v>
      </c>
      <c r="D823" s="16">
        <v>80.56</v>
      </c>
      <c r="F823" s="16">
        <v>173.07</v>
      </c>
      <c r="G823" s="15">
        <v>153.82</v>
      </c>
      <c r="H823" s="15">
        <v>102.42</v>
      </c>
      <c r="I823" s="15">
        <v>100.86</v>
      </c>
      <c r="J823" s="16">
        <v>65.12</v>
      </c>
      <c r="K823" s="15">
        <v>49.11</v>
      </c>
      <c r="L823" s="15">
        <v>61.31</v>
      </c>
      <c r="M823" s="15">
        <v>59.37</v>
      </c>
      <c r="N823" s="15">
        <v>114.64</v>
      </c>
      <c r="O823" s="16">
        <v>130.01</v>
      </c>
      <c r="P823" s="15">
        <v>11.14</v>
      </c>
      <c r="Q823" s="15">
        <v>37.1</v>
      </c>
      <c r="R823" s="15">
        <v>59.84</v>
      </c>
      <c r="T823" s="16">
        <v>88.5</v>
      </c>
      <c r="U823" s="16">
        <v>88.886666666666656</v>
      </c>
      <c r="X823" s="16">
        <v>91</v>
      </c>
      <c r="Y823" s="16">
        <v>90.8</v>
      </c>
      <c r="AA823" s="15">
        <v>128</v>
      </c>
      <c r="AB823" s="15">
        <v>139.66999999999999</v>
      </c>
      <c r="AD823" s="15">
        <v>61.78</v>
      </c>
      <c r="AG823" s="15">
        <v>48.56</v>
      </c>
      <c r="AN823" s="15">
        <v>287.89</v>
      </c>
      <c r="AP823" s="15">
        <v>95.73</v>
      </c>
      <c r="AW823" s="15">
        <v>19</v>
      </c>
      <c r="AX823" s="15">
        <v>20.91</v>
      </c>
      <c r="BC823" s="15">
        <v>19.170000000000002</v>
      </c>
      <c r="BF823" s="15">
        <v>112.97</v>
      </c>
      <c r="BG823" s="15">
        <v>127.4</v>
      </c>
    </row>
    <row r="824" spans="1:59">
      <c r="A824" s="71">
        <v>39333</v>
      </c>
      <c r="C824" s="16">
        <v>81.260000000000005</v>
      </c>
      <c r="D824" s="16">
        <v>80.37</v>
      </c>
      <c r="F824" s="16">
        <v>174.7</v>
      </c>
      <c r="G824" s="15">
        <v>156.36000000000001</v>
      </c>
      <c r="H824" s="15">
        <v>104.26</v>
      </c>
      <c r="I824" s="15">
        <v>100.51</v>
      </c>
      <c r="J824" s="16">
        <v>64.83</v>
      </c>
      <c r="K824" s="15">
        <v>48.8</v>
      </c>
      <c r="L824" s="15">
        <v>64.260000000000005</v>
      </c>
      <c r="M824" s="15">
        <v>62.95</v>
      </c>
      <c r="N824" s="15">
        <v>113.93</v>
      </c>
      <c r="O824" s="16">
        <v>131.30000000000001</v>
      </c>
      <c r="P824" s="15">
        <v>10.84</v>
      </c>
      <c r="Q824" s="15">
        <v>36.880000000000003</v>
      </c>
      <c r="R824" s="15">
        <v>59.91</v>
      </c>
      <c r="T824" s="16">
        <v>89</v>
      </c>
      <c r="U824" s="16">
        <v>88.376666666666665</v>
      </c>
      <c r="X824" s="16">
        <v>93</v>
      </c>
      <c r="Y824" s="16">
        <v>92.5</v>
      </c>
      <c r="AB824" s="15">
        <v>149.65</v>
      </c>
      <c r="AD824" s="15">
        <v>59.35</v>
      </c>
      <c r="AG824" s="15">
        <v>48.29</v>
      </c>
      <c r="AN824" s="15">
        <v>290.14</v>
      </c>
      <c r="AP824" s="15">
        <v>95.53</v>
      </c>
      <c r="AW824" s="15">
        <v>18.93</v>
      </c>
      <c r="AX824" s="15">
        <v>20.09</v>
      </c>
      <c r="BC824" s="15">
        <v>18.329999999999998</v>
      </c>
      <c r="BF824" s="15">
        <v>121.96</v>
      </c>
      <c r="BG824" s="15">
        <v>131</v>
      </c>
    </row>
    <row r="825" spans="1:59">
      <c r="A825" s="71">
        <v>39340</v>
      </c>
      <c r="C825" s="16">
        <v>80.89</v>
      </c>
      <c r="D825" s="16">
        <v>77.91</v>
      </c>
      <c r="F825" s="16">
        <v>169.15</v>
      </c>
      <c r="G825" s="15">
        <v>156.32</v>
      </c>
      <c r="H825" s="15">
        <v>103.9</v>
      </c>
      <c r="I825" s="15">
        <v>100.2</v>
      </c>
      <c r="J825" s="16">
        <v>64.22</v>
      </c>
      <c r="K825" s="15">
        <v>47.12</v>
      </c>
      <c r="L825" s="15">
        <v>62.55</v>
      </c>
      <c r="M825" s="15">
        <v>61.17</v>
      </c>
      <c r="N825" s="15">
        <v>114.59</v>
      </c>
      <c r="O825" s="16">
        <v>132.72999999999999</v>
      </c>
      <c r="P825" s="15">
        <v>11.04</v>
      </c>
      <c r="Q825" s="15">
        <v>37.06</v>
      </c>
      <c r="R825" s="15">
        <v>63.23</v>
      </c>
      <c r="T825" s="16">
        <v>89.93</v>
      </c>
      <c r="U825" s="16">
        <v>90.323333333333338</v>
      </c>
      <c r="X825" s="16">
        <v>93.83</v>
      </c>
      <c r="Y825" s="16">
        <v>94</v>
      </c>
      <c r="AA825" s="15">
        <v>135</v>
      </c>
      <c r="AB825" s="15">
        <v>152.44999999999999</v>
      </c>
      <c r="AD825" s="15">
        <v>59.45</v>
      </c>
      <c r="AG825" s="15">
        <v>49.29</v>
      </c>
      <c r="AN825" s="15">
        <v>289.86</v>
      </c>
      <c r="AP825" s="15">
        <v>96.38</v>
      </c>
      <c r="AW825" s="15">
        <v>18.53</v>
      </c>
      <c r="AX825" s="15">
        <v>19.79</v>
      </c>
      <c r="BC825" s="15">
        <v>16.579999999999998</v>
      </c>
      <c r="BF825" s="15">
        <v>121.96</v>
      </c>
      <c r="BG825" s="15">
        <v>131</v>
      </c>
    </row>
    <row r="826" spans="1:59">
      <c r="A826" s="71">
        <v>39347</v>
      </c>
      <c r="C826" s="16">
        <v>80.58</v>
      </c>
      <c r="D826" s="16">
        <v>74.12</v>
      </c>
      <c r="F826" s="16">
        <v>153.56</v>
      </c>
      <c r="G826" s="15">
        <v>148.62</v>
      </c>
      <c r="H826" s="15">
        <v>103.12</v>
      </c>
      <c r="I826" s="15">
        <v>96.75</v>
      </c>
      <c r="J826" s="16">
        <v>64.84</v>
      </c>
      <c r="K826" s="15">
        <v>46.52</v>
      </c>
      <c r="L826" s="15">
        <v>62.29</v>
      </c>
      <c r="M826" s="15">
        <v>61.77</v>
      </c>
      <c r="N826" s="15">
        <v>113.02</v>
      </c>
      <c r="O826" s="16">
        <v>131.81</v>
      </c>
      <c r="P826" s="15">
        <v>11.1</v>
      </c>
      <c r="Q826" s="15">
        <v>37.96</v>
      </c>
      <c r="R826" s="15">
        <v>74.760000000000005</v>
      </c>
      <c r="T826" s="16">
        <v>89.706666666666663</v>
      </c>
      <c r="U826" s="16">
        <v>90.333333333333329</v>
      </c>
      <c r="X826" s="16">
        <v>93</v>
      </c>
      <c r="Y826" s="16">
        <v>94</v>
      </c>
      <c r="AB826" s="15">
        <v>158.72</v>
      </c>
      <c r="AD826" s="15">
        <v>59.83</v>
      </c>
      <c r="AG826" s="15">
        <v>48.54</v>
      </c>
      <c r="AN826" s="15">
        <v>288.39</v>
      </c>
      <c r="AP826" s="15">
        <v>95.66</v>
      </c>
      <c r="AW826" s="15">
        <v>18</v>
      </c>
      <c r="AX826" s="15">
        <v>20.48</v>
      </c>
      <c r="BF826" s="15">
        <v>121.96</v>
      </c>
      <c r="BG826" s="15">
        <v>131</v>
      </c>
    </row>
    <row r="827" spans="1:59">
      <c r="A827" s="71">
        <v>39354</v>
      </c>
      <c r="C827" s="16">
        <v>79.680000000000007</v>
      </c>
      <c r="D827" s="16">
        <v>70.66</v>
      </c>
      <c r="F827" s="16">
        <v>136.65</v>
      </c>
      <c r="G827" s="15">
        <v>137.21</v>
      </c>
      <c r="H827" s="15">
        <v>95.47</v>
      </c>
      <c r="I827" s="15">
        <v>86.86</v>
      </c>
      <c r="J827" s="16">
        <v>64.75</v>
      </c>
      <c r="K827" s="15">
        <v>46.18</v>
      </c>
      <c r="L827" s="15">
        <v>63.21</v>
      </c>
      <c r="M827" s="15">
        <v>60.77</v>
      </c>
      <c r="N827" s="15">
        <v>115.62</v>
      </c>
      <c r="O827" s="16">
        <v>131.94</v>
      </c>
      <c r="P827" s="15">
        <v>11.11</v>
      </c>
      <c r="Q827" s="15">
        <v>37.35</v>
      </c>
      <c r="R827" s="15">
        <v>75.37</v>
      </c>
      <c r="T827" s="16">
        <v>91.103333333333339</v>
      </c>
      <c r="U827" s="16">
        <v>90.833333333333329</v>
      </c>
      <c r="X827" s="16">
        <v>93.6</v>
      </c>
      <c r="Y827" s="16">
        <v>95</v>
      </c>
      <c r="AA827" s="15">
        <v>130</v>
      </c>
      <c r="AB827" s="15">
        <v>158.71</v>
      </c>
      <c r="AD827" s="15">
        <v>59.41</v>
      </c>
      <c r="AG827" s="15">
        <v>47.67</v>
      </c>
      <c r="AN827" s="15">
        <v>287.98</v>
      </c>
      <c r="AP827" s="15">
        <v>95.63</v>
      </c>
      <c r="AX827" s="15">
        <v>19.899999999999999</v>
      </c>
      <c r="BC827" s="15">
        <v>17.5</v>
      </c>
      <c r="BF827" s="15">
        <v>121.96</v>
      </c>
      <c r="BG827" s="15">
        <v>126.8</v>
      </c>
    </row>
    <row r="828" spans="1:59">
      <c r="A828" s="71">
        <v>39361</v>
      </c>
      <c r="C828" s="16">
        <v>79.27</v>
      </c>
      <c r="D828" s="16">
        <v>70.36</v>
      </c>
      <c r="F828" s="16">
        <v>137.5</v>
      </c>
      <c r="G828" s="15">
        <v>130.08000000000001</v>
      </c>
      <c r="H828" s="15">
        <v>87.35</v>
      </c>
      <c r="I828" s="15">
        <v>76.569999999999993</v>
      </c>
      <c r="J828" s="16">
        <v>63.58</v>
      </c>
      <c r="K828" s="15">
        <v>45.34</v>
      </c>
      <c r="L828" s="15">
        <v>64.64</v>
      </c>
      <c r="M828" s="15">
        <v>57.08</v>
      </c>
      <c r="N828" s="15">
        <v>113.1</v>
      </c>
      <c r="O828" s="16">
        <v>126.58</v>
      </c>
      <c r="P828" s="15">
        <v>11.4</v>
      </c>
      <c r="Q828" s="15">
        <v>36.520000000000003</v>
      </c>
      <c r="R828" s="15">
        <v>74.48</v>
      </c>
      <c r="T828" s="16">
        <v>91.55</v>
      </c>
      <c r="U828" s="16">
        <v>90.926666666666662</v>
      </c>
      <c r="X828" s="16">
        <v>95</v>
      </c>
      <c r="Y828" s="16">
        <v>94.1</v>
      </c>
      <c r="AB828" s="15">
        <v>158.44999999999999</v>
      </c>
      <c r="AD828" s="15">
        <v>60</v>
      </c>
      <c r="AG828" s="15">
        <v>48.14</v>
      </c>
      <c r="AN828" s="15">
        <v>284.33999999999997</v>
      </c>
      <c r="AP828" s="15">
        <v>95.33</v>
      </c>
      <c r="AW828" s="15">
        <v>21</v>
      </c>
      <c r="AX828" s="15">
        <v>19.89</v>
      </c>
      <c r="BC828" s="15">
        <v>19</v>
      </c>
      <c r="BF828" s="15">
        <v>114.97</v>
      </c>
      <c r="BG828" s="15">
        <v>119.6</v>
      </c>
    </row>
    <row r="829" spans="1:59">
      <c r="A829" s="71">
        <v>39368</v>
      </c>
      <c r="C829" s="16">
        <v>78.36</v>
      </c>
      <c r="D829" s="16">
        <v>70.05</v>
      </c>
      <c r="F829" s="16">
        <v>128.13</v>
      </c>
      <c r="G829" s="15">
        <v>122.73</v>
      </c>
      <c r="H829" s="15">
        <v>81.819999999999993</v>
      </c>
      <c r="I829" s="15">
        <v>73.05</v>
      </c>
      <c r="J829" s="16">
        <v>64.37</v>
      </c>
      <c r="K829" s="15">
        <v>45.4</v>
      </c>
      <c r="L829" s="15">
        <v>64.3</v>
      </c>
      <c r="M829" s="15">
        <v>58.41</v>
      </c>
      <c r="N829" s="15">
        <v>113.51</v>
      </c>
      <c r="O829" s="16">
        <v>118.13</v>
      </c>
      <c r="P829" s="15">
        <v>11.73</v>
      </c>
      <c r="Q829" s="15">
        <v>37.020000000000003</v>
      </c>
      <c r="R829" s="15">
        <v>72.739999999999995</v>
      </c>
      <c r="T829" s="16">
        <v>91.833333333333329</v>
      </c>
      <c r="U829" s="16">
        <v>91.833333333333329</v>
      </c>
      <c r="X829" s="16">
        <v>95</v>
      </c>
      <c r="Y829" s="16">
        <v>95</v>
      </c>
      <c r="AB829" s="15">
        <v>159</v>
      </c>
      <c r="AD829" s="15">
        <v>57.27</v>
      </c>
      <c r="AG829" s="15">
        <v>56.33</v>
      </c>
      <c r="AN829" s="15">
        <v>270.64999999999998</v>
      </c>
      <c r="AP829" s="15">
        <v>95.14</v>
      </c>
      <c r="AW829" s="15">
        <v>19.5</v>
      </c>
      <c r="AX829" s="15">
        <v>20.329999999999998</v>
      </c>
      <c r="BC829" s="15">
        <v>19.43</v>
      </c>
      <c r="BF829" s="15">
        <v>108.44</v>
      </c>
      <c r="BG829" s="15">
        <v>111.75</v>
      </c>
    </row>
    <row r="830" spans="1:59">
      <c r="A830" s="71">
        <v>39375</v>
      </c>
      <c r="C830" s="16">
        <v>78.3</v>
      </c>
      <c r="D830" s="16">
        <v>71.209999999999994</v>
      </c>
      <c r="F830" s="16">
        <v>127.66</v>
      </c>
      <c r="G830" s="15">
        <v>122.91</v>
      </c>
      <c r="H830" s="15">
        <v>81.64</v>
      </c>
      <c r="I830" s="15">
        <v>73.430000000000007</v>
      </c>
      <c r="J830" s="16">
        <v>64.349999999999994</v>
      </c>
      <c r="K830" s="15">
        <v>44.74</v>
      </c>
      <c r="L830" s="15">
        <v>66.010000000000005</v>
      </c>
      <c r="M830" s="15">
        <v>58.9</v>
      </c>
      <c r="N830" s="15">
        <v>113.48</v>
      </c>
      <c r="O830" s="16">
        <v>115.65</v>
      </c>
      <c r="P830" s="15">
        <v>11.32</v>
      </c>
      <c r="Q830" s="15">
        <v>37.229999999999997</v>
      </c>
      <c r="R830" s="15">
        <v>67.11</v>
      </c>
      <c r="T830" s="16">
        <v>92.333333333333329</v>
      </c>
      <c r="U830" s="16">
        <v>92.333333333333329</v>
      </c>
      <c r="X830" s="16">
        <v>95</v>
      </c>
      <c r="Y830" s="16">
        <v>95</v>
      </c>
      <c r="AA830" s="15">
        <v>132.88999999999999</v>
      </c>
      <c r="AB830" s="15">
        <v>163.63999999999999</v>
      </c>
      <c r="AD830" s="15">
        <v>59.33</v>
      </c>
      <c r="AG830" s="15">
        <v>48.9</v>
      </c>
      <c r="AN830" s="15">
        <v>251.35</v>
      </c>
      <c r="AP830" s="15">
        <v>94.94</v>
      </c>
      <c r="AW830" s="15">
        <v>19.13</v>
      </c>
      <c r="AX830" s="15">
        <v>19.95</v>
      </c>
      <c r="BC830" s="15">
        <v>18.489999999999998</v>
      </c>
      <c r="BF830" s="15">
        <v>101.67</v>
      </c>
      <c r="BG830" s="15">
        <v>111</v>
      </c>
    </row>
    <row r="831" spans="1:59">
      <c r="A831" s="71">
        <v>39382</v>
      </c>
      <c r="C831" s="16">
        <v>78.05</v>
      </c>
      <c r="D831" s="16">
        <v>70.75</v>
      </c>
      <c r="F831" s="16">
        <v>128.4</v>
      </c>
      <c r="G831" s="15">
        <v>122.46</v>
      </c>
      <c r="H831" s="15">
        <v>80.5</v>
      </c>
      <c r="I831" s="15">
        <v>73.069999999999993</v>
      </c>
      <c r="J831" s="16">
        <v>64.03</v>
      </c>
      <c r="K831" s="15">
        <v>44.74</v>
      </c>
      <c r="L831" s="15">
        <v>63.89</v>
      </c>
      <c r="M831" s="15">
        <v>60.31</v>
      </c>
      <c r="N831" s="15">
        <v>113.22</v>
      </c>
      <c r="O831" s="16">
        <v>112.51</v>
      </c>
      <c r="P831" s="15">
        <v>11.04</v>
      </c>
      <c r="Q831" s="15">
        <v>36.450000000000003</v>
      </c>
      <c r="R831" s="15">
        <v>64.239999999999995</v>
      </c>
      <c r="T831" s="16">
        <v>93.043333333333337</v>
      </c>
      <c r="U831" s="16">
        <v>92.38</v>
      </c>
      <c r="X831" s="16">
        <v>96</v>
      </c>
      <c r="Y831" s="16">
        <v>96</v>
      </c>
      <c r="AA831" s="15">
        <v>135</v>
      </c>
      <c r="AB831" s="15">
        <v>135</v>
      </c>
      <c r="AD831" s="15">
        <v>60</v>
      </c>
      <c r="AG831" s="15">
        <v>48.52</v>
      </c>
      <c r="AN831" s="15">
        <v>239.31</v>
      </c>
      <c r="AP831" s="15">
        <v>96.38</v>
      </c>
      <c r="AW831" s="15">
        <v>18.37</v>
      </c>
      <c r="AX831" s="15">
        <v>18.23</v>
      </c>
      <c r="BC831" s="15">
        <v>17</v>
      </c>
      <c r="BF831" s="15">
        <v>101.67</v>
      </c>
      <c r="BG831" s="15">
        <v>111.4</v>
      </c>
    </row>
    <row r="832" spans="1:59">
      <c r="A832" s="71">
        <v>39389</v>
      </c>
      <c r="C832" s="16">
        <v>77.53</v>
      </c>
      <c r="D832" s="16">
        <v>70.760000000000005</v>
      </c>
      <c r="F832" s="16">
        <v>128.94</v>
      </c>
      <c r="G832" s="15">
        <v>121.92</v>
      </c>
      <c r="H832" s="15">
        <v>76.66</v>
      </c>
      <c r="I832" s="15">
        <v>73.040000000000006</v>
      </c>
      <c r="J832" s="16">
        <v>63.71</v>
      </c>
      <c r="K832" s="15">
        <v>42.79</v>
      </c>
      <c r="L832" s="15">
        <v>63.37</v>
      </c>
      <c r="M832" s="15">
        <v>58.51</v>
      </c>
      <c r="N832" s="15">
        <v>114.49</v>
      </c>
      <c r="O832" s="16">
        <v>112.51</v>
      </c>
      <c r="P832" s="15">
        <v>11.28</v>
      </c>
      <c r="Q832" s="15">
        <v>36.54</v>
      </c>
      <c r="R832" s="15">
        <v>59.09</v>
      </c>
      <c r="T832" s="16">
        <v>93.556666666666672</v>
      </c>
      <c r="U832" s="16">
        <v>93.333333333333329</v>
      </c>
      <c r="X832" s="16">
        <v>97</v>
      </c>
      <c r="Y832" s="16">
        <v>97</v>
      </c>
      <c r="AA832" s="15">
        <v>135</v>
      </c>
      <c r="AB832" s="15">
        <v>176.05</v>
      </c>
      <c r="AD832" s="15">
        <v>59.63</v>
      </c>
      <c r="AG832" s="15">
        <v>48.04</v>
      </c>
      <c r="AN832" s="15">
        <v>218.44</v>
      </c>
      <c r="AP832" s="15">
        <v>95.75</v>
      </c>
      <c r="AW832" s="15">
        <v>16.71</v>
      </c>
      <c r="AX832" s="15">
        <v>18.440000000000001</v>
      </c>
      <c r="BC832" s="15">
        <v>15.05</v>
      </c>
      <c r="BF832" s="15">
        <v>102.67</v>
      </c>
      <c r="BG832" s="15">
        <v>119.2</v>
      </c>
    </row>
    <row r="833" spans="1:59">
      <c r="A833" s="71">
        <v>39396</v>
      </c>
      <c r="C833" s="16">
        <v>77.34</v>
      </c>
      <c r="D833" s="16">
        <v>71.53</v>
      </c>
      <c r="F833" s="16">
        <v>127.53</v>
      </c>
      <c r="G833" s="15">
        <v>118.83</v>
      </c>
      <c r="H833" s="15">
        <v>74.7</v>
      </c>
      <c r="I833" s="15">
        <v>72.33</v>
      </c>
      <c r="J833" s="16">
        <v>62.65</v>
      </c>
      <c r="K833" s="15">
        <v>42.16</v>
      </c>
      <c r="L833" s="15">
        <v>61.39</v>
      </c>
      <c r="M833" s="15">
        <v>57.89</v>
      </c>
      <c r="N833" s="15">
        <v>114.63</v>
      </c>
      <c r="O833" s="16">
        <v>111.06</v>
      </c>
      <c r="P833" s="15">
        <v>11.31</v>
      </c>
      <c r="Q833" s="15">
        <v>36.65</v>
      </c>
      <c r="R833" s="15">
        <v>59.95</v>
      </c>
      <c r="T833" s="16">
        <v>93.623333333333335</v>
      </c>
      <c r="U833" s="16">
        <v>93.623333333333335</v>
      </c>
      <c r="X833" s="16">
        <v>96.6</v>
      </c>
      <c r="Y833" s="16">
        <v>96.6</v>
      </c>
      <c r="AA833" s="15">
        <v>135</v>
      </c>
      <c r="AB833" s="15">
        <v>135</v>
      </c>
      <c r="AD833" s="15">
        <v>58.57</v>
      </c>
      <c r="AG833" s="15">
        <v>48.21</v>
      </c>
      <c r="AN833" s="15">
        <v>204.47</v>
      </c>
      <c r="AP833" s="15">
        <v>95.33</v>
      </c>
      <c r="AW833" s="15">
        <v>13.17</v>
      </c>
      <c r="AX833" s="15">
        <v>17.84</v>
      </c>
      <c r="BC833" s="15">
        <v>17</v>
      </c>
      <c r="BF833" s="15">
        <v>114.69</v>
      </c>
      <c r="BG833" s="15">
        <v>137</v>
      </c>
    </row>
    <row r="834" spans="1:59">
      <c r="A834" s="71">
        <v>39403</v>
      </c>
      <c r="C834" s="16">
        <v>77.14</v>
      </c>
      <c r="D834" s="16">
        <v>73.13</v>
      </c>
      <c r="F834" s="16">
        <v>124.22</v>
      </c>
      <c r="G834" s="15">
        <v>112.41</v>
      </c>
      <c r="H834" s="15">
        <v>76.2</v>
      </c>
      <c r="I834" s="15">
        <v>71.48</v>
      </c>
      <c r="J834" s="16">
        <v>63.17</v>
      </c>
      <c r="K834" s="15">
        <v>41.71</v>
      </c>
      <c r="L834" s="15">
        <v>60.68</v>
      </c>
      <c r="M834" s="15">
        <v>57.44</v>
      </c>
      <c r="N834" s="15">
        <v>114.83</v>
      </c>
      <c r="O834" s="16">
        <v>111.91</v>
      </c>
      <c r="P834" s="15">
        <v>11.08</v>
      </c>
      <c r="Q834" s="15">
        <v>37.26</v>
      </c>
      <c r="R834" s="15">
        <v>69.040000000000006</v>
      </c>
      <c r="T834" s="16">
        <v>92.23</v>
      </c>
      <c r="U834" s="16">
        <v>92.086666666666659</v>
      </c>
      <c r="X834" s="16">
        <v>94.93</v>
      </c>
      <c r="Y834" s="16">
        <v>94.5</v>
      </c>
      <c r="AA834" s="15">
        <v>135</v>
      </c>
      <c r="AB834" s="15">
        <v>174</v>
      </c>
      <c r="AD834" s="15">
        <v>60.05</v>
      </c>
      <c r="AG834" s="15">
        <v>47.79</v>
      </c>
      <c r="AN834" s="15">
        <v>200</v>
      </c>
      <c r="AP834" s="15">
        <v>96.74</v>
      </c>
      <c r="AX834" s="15">
        <v>17.77</v>
      </c>
      <c r="BC834" s="15">
        <v>15.43</v>
      </c>
      <c r="BF834" s="15">
        <v>135.5</v>
      </c>
      <c r="BG834" s="15">
        <v>152.5</v>
      </c>
    </row>
    <row r="835" spans="1:59">
      <c r="A835" s="71">
        <v>39410</v>
      </c>
      <c r="C835" s="16">
        <v>76.8</v>
      </c>
      <c r="D835" s="16">
        <v>72.13</v>
      </c>
      <c r="F835" s="16">
        <v>121.4</v>
      </c>
      <c r="G835" s="15">
        <v>108.35</v>
      </c>
      <c r="H835" s="15">
        <v>73.7</v>
      </c>
      <c r="I835" s="15">
        <v>69.58</v>
      </c>
      <c r="J835" s="16">
        <v>62.39</v>
      </c>
      <c r="K835" s="15">
        <v>41.9</v>
      </c>
      <c r="L835" s="15">
        <v>59.5</v>
      </c>
      <c r="M835" s="15">
        <v>57.47</v>
      </c>
      <c r="N835" s="15">
        <v>113.97</v>
      </c>
      <c r="O835" s="16">
        <v>111.95</v>
      </c>
      <c r="P835" s="15">
        <v>11.09</v>
      </c>
      <c r="Q835" s="15">
        <v>38.049999999999997</v>
      </c>
      <c r="R835" s="15">
        <v>75.11</v>
      </c>
      <c r="T835" s="16">
        <v>90.653333333333322</v>
      </c>
      <c r="U835" s="16">
        <v>92.166666666666671</v>
      </c>
      <c r="X835" s="16">
        <v>94</v>
      </c>
      <c r="Y835" s="16">
        <v>96</v>
      </c>
      <c r="AA835" s="15">
        <v>135</v>
      </c>
      <c r="AD835" s="15">
        <v>60</v>
      </c>
      <c r="AG835" s="15">
        <v>48.76</v>
      </c>
      <c r="AN835" s="15">
        <v>196.73</v>
      </c>
      <c r="AW835" s="15">
        <v>17.75</v>
      </c>
      <c r="AX835" s="15">
        <v>18.309999999999999</v>
      </c>
      <c r="BF835" s="15">
        <v>149.37</v>
      </c>
      <c r="BG835" s="15">
        <v>158.25</v>
      </c>
    </row>
    <row r="836" spans="1:59">
      <c r="A836" s="71">
        <v>39417</v>
      </c>
      <c r="C836" s="16">
        <v>76.430000000000007</v>
      </c>
      <c r="D836" s="16">
        <v>70.36</v>
      </c>
      <c r="F836" s="16">
        <v>122.89</v>
      </c>
      <c r="G836" s="15">
        <v>106.58</v>
      </c>
      <c r="H836" s="15">
        <v>74.39</v>
      </c>
      <c r="I836" s="15">
        <v>67.2</v>
      </c>
      <c r="J836" s="16">
        <v>60.63</v>
      </c>
      <c r="K836" s="15">
        <v>41.98</v>
      </c>
      <c r="L836" s="15">
        <v>59.5</v>
      </c>
      <c r="M836" s="15">
        <v>58.12</v>
      </c>
      <c r="N836" s="15">
        <v>113.76</v>
      </c>
      <c r="O836" s="16">
        <v>114.46</v>
      </c>
      <c r="P836" s="15">
        <v>11.25</v>
      </c>
      <c r="Q836" s="15">
        <v>38.5</v>
      </c>
      <c r="R836" s="15">
        <v>74.33</v>
      </c>
      <c r="T836" s="16">
        <v>89.67</v>
      </c>
      <c r="U836" s="16">
        <v>88.77</v>
      </c>
      <c r="X836" s="16">
        <v>92.07</v>
      </c>
      <c r="Y836" s="16">
        <v>91.61</v>
      </c>
      <c r="AB836" s="15">
        <v>145</v>
      </c>
      <c r="AD836" s="15">
        <v>60</v>
      </c>
      <c r="AG836" s="15">
        <v>48.57</v>
      </c>
      <c r="AN836" s="15">
        <v>195.3</v>
      </c>
      <c r="AP836" s="15">
        <v>96.53</v>
      </c>
      <c r="AW836" s="15">
        <v>16</v>
      </c>
      <c r="AX836" s="15">
        <v>17.54</v>
      </c>
      <c r="BC836" s="15">
        <v>16.600000000000001</v>
      </c>
      <c r="BF836" s="15">
        <v>152.49</v>
      </c>
      <c r="BG836" s="15">
        <v>159</v>
      </c>
    </row>
    <row r="837" spans="1:59">
      <c r="A837" s="71">
        <v>39424</v>
      </c>
      <c r="C837" s="16">
        <v>76.180000000000007</v>
      </c>
      <c r="D837" s="16">
        <v>70.400000000000006</v>
      </c>
      <c r="F837" s="16">
        <v>123.72</v>
      </c>
      <c r="G837" s="15">
        <v>100.56</v>
      </c>
      <c r="H837" s="15">
        <v>75.37</v>
      </c>
      <c r="I837" s="15">
        <v>66.5</v>
      </c>
      <c r="J837" s="16">
        <v>64.53</v>
      </c>
      <c r="K837" s="15">
        <v>42.61</v>
      </c>
      <c r="L837" s="15">
        <v>59.34</v>
      </c>
      <c r="M837" s="15">
        <v>59.74</v>
      </c>
      <c r="N837" s="15">
        <v>113.86</v>
      </c>
      <c r="O837" s="16">
        <v>113.2</v>
      </c>
      <c r="P837" s="15">
        <v>11.37</v>
      </c>
      <c r="Q837" s="15">
        <v>38.32</v>
      </c>
      <c r="R837" s="15">
        <v>54.41</v>
      </c>
      <c r="T837" s="16">
        <v>85.61</v>
      </c>
      <c r="U837" s="16">
        <v>85.8</v>
      </c>
      <c r="X837" s="16">
        <v>88</v>
      </c>
      <c r="Y837" s="16">
        <v>88.43</v>
      </c>
      <c r="AA837" s="15">
        <v>135</v>
      </c>
      <c r="AB837" s="15">
        <v>164</v>
      </c>
      <c r="AD837" s="15">
        <v>58.84</v>
      </c>
      <c r="AG837" s="15">
        <v>47.42</v>
      </c>
      <c r="AN837" s="15">
        <v>190.65</v>
      </c>
      <c r="AP837" s="15">
        <v>96.32</v>
      </c>
      <c r="AW837" s="15">
        <v>17.25</v>
      </c>
      <c r="AX837" s="15">
        <v>17.190000000000001</v>
      </c>
      <c r="BF837" s="15">
        <v>152.49</v>
      </c>
      <c r="BG837" s="15">
        <v>159</v>
      </c>
    </row>
    <row r="838" spans="1:59">
      <c r="A838" s="71">
        <v>39431</v>
      </c>
      <c r="C838" s="16">
        <v>75.8</v>
      </c>
      <c r="D838" s="16">
        <v>70.52</v>
      </c>
      <c r="F838" s="16">
        <v>123.8</v>
      </c>
      <c r="G838" s="15">
        <v>102.22</v>
      </c>
      <c r="H838" s="15">
        <v>75.209999999999994</v>
      </c>
      <c r="I838" s="15">
        <v>66.33</v>
      </c>
      <c r="J838" s="16">
        <v>63.01</v>
      </c>
      <c r="K838" s="15">
        <v>42.31</v>
      </c>
      <c r="L838" s="15">
        <v>58.6</v>
      </c>
      <c r="M838" s="15">
        <v>60.44</v>
      </c>
      <c r="N838" s="15">
        <v>116.77</v>
      </c>
      <c r="O838" s="16">
        <v>113.9</v>
      </c>
      <c r="P838" s="15">
        <v>11.17</v>
      </c>
      <c r="Q838" s="15">
        <v>36.659999999999997</v>
      </c>
      <c r="R838" s="15">
        <v>61.86</v>
      </c>
      <c r="T838" s="16">
        <v>83.14</v>
      </c>
      <c r="U838" s="16">
        <v>83</v>
      </c>
      <c r="X838" s="16">
        <v>85.25</v>
      </c>
      <c r="Y838" s="16">
        <v>86</v>
      </c>
      <c r="AA838" s="15">
        <v>135</v>
      </c>
      <c r="AB838" s="15">
        <v>158</v>
      </c>
      <c r="AD838" s="15">
        <v>58.45</v>
      </c>
      <c r="AG838" s="15">
        <v>48.78</v>
      </c>
      <c r="AN838" s="15">
        <v>188</v>
      </c>
      <c r="AP838" s="15">
        <v>96.95</v>
      </c>
      <c r="AW838" s="15">
        <v>16</v>
      </c>
      <c r="AX838" s="15">
        <v>18.25</v>
      </c>
      <c r="BF838" s="15">
        <v>152.49</v>
      </c>
      <c r="BG838" s="15">
        <v>159</v>
      </c>
    </row>
    <row r="839" spans="1:59">
      <c r="A839" s="71">
        <v>39438</v>
      </c>
      <c r="C839" s="16">
        <v>76.38</v>
      </c>
      <c r="D839" s="16">
        <v>72.349999999999994</v>
      </c>
      <c r="F839" s="16">
        <v>123.85</v>
      </c>
      <c r="G839" s="15">
        <v>105.24</v>
      </c>
      <c r="H839" s="15">
        <v>73.510000000000005</v>
      </c>
      <c r="I839" s="15">
        <v>67.400000000000006</v>
      </c>
      <c r="J839" s="16">
        <v>63.32</v>
      </c>
      <c r="K839" s="15">
        <v>41.92</v>
      </c>
      <c r="L839" s="15">
        <v>59.46</v>
      </c>
      <c r="M839" s="15">
        <v>59.31</v>
      </c>
      <c r="N839" s="15">
        <v>116.03</v>
      </c>
      <c r="O839" s="16">
        <v>113.48</v>
      </c>
      <c r="P839" s="15">
        <v>11.26</v>
      </c>
      <c r="Q839" s="15">
        <v>36.520000000000003</v>
      </c>
      <c r="R839" s="15">
        <v>59.53</v>
      </c>
      <c r="T839" s="16">
        <v>75.599999999999994</v>
      </c>
      <c r="U839" s="16">
        <v>75.599999999999994</v>
      </c>
      <c r="X839" s="16">
        <v>78.599999999999994</v>
      </c>
      <c r="Y839" s="16">
        <v>78.599999999999994</v>
      </c>
      <c r="AB839" s="15">
        <v>152.54</v>
      </c>
      <c r="AD839" s="15">
        <v>59.46</v>
      </c>
      <c r="AG839" s="15">
        <v>48</v>
      </c>
      <c r="AN839" s="15">
        <v>172.38</v>
      </c>
      <c r="AP839" s="15">
        <v>97</v>
      </c>
      <c r="AW839" s="15">
        <v>19</v>
      </c>
      <c r="AX839" s="15">
        <v>18.2</v>
      </c>
      <c r="BC839" s="15">
        <v>16.86</v>
      </c>
      <c r="BF839" s="15">
        <v>152.49</v>
      </c>
      <c r="BG839" s="15">
        <v>161.80000000000001</v>
      </c>
    </row>
    <row r="840" spans="1:59">
      <c r="A840" s="71">
        <v>39445</v>
      </c>
      <c r="C840" s="16">
        <v>76.28</v>
      </c>
      <c r="D840" s="16">
        <v>74.599999999999994</v>
      </c>
      <c r="F840" s="16">
        <v>123.91</v>
      </c>
      <c r="G840" s="15">
        <v>110.06</v>
      </c>
      <c r="H840" s="15">
        <v>76.06</v>
      </c>
      <c r="I840" s="15">
        <v>68.47</v>
      </c>
      <c r="J840" s="16">
        <v>62.58</v>
      </c>
      <c r="K840" s="15">
        <v>42.32</v>
      </c>
      <c r="L840" s="15">
        <v>60.39</v>
      </c>
      <c r="M840" s="15">
        <v>61.09</v>
      </c>
      <c r="N840" s="15">
        <v>115.62</v>
      </c>
      <c r="O840" s="16">
        <v>116.07</v>
      </c>
      <c r="P840" s="15">
        <v>11.19</v>
      </c>
      <c r="Q840" s="15">
        <v>36.56</v>
      </c>
      <c r="R840" s="15">
        <v>56.1</v>
      </c>
      <c r="T840" s="16">
        <v>72.5</v>
      </c>
      <c r="U840" s="16">
        <v>72.5</v>
      </c>
      <c r="X840" s="16">
        <v>75.5</v>
      </c>
      <c r="Y840" s="16">
        <v>75.5</v>
      </c>
      <c r="AA840" s="15">
        <v>135</v>
      </c>
      <c r="AB840" s="15">
        <v>158</v>
      </c>
      <c r="AD840" s="15">
        <v>59.86</v>
      </c>
      <c r="AG840" s="15">
        <v>48.45</v>
      </c>
      <c r="AN840" s="15">
        <v>173.81</v>
      </c>
      <c r="AP840" s="15">
        <v>98</v>
      </c>
      <c r="AW840" s="15">
        <v>17</v>
      </c>
      <c r="AX840" s="15">
        <v>17.78</v>
      </c>
      <c r="BC840" s="15">
        <v>16</v>
      </c>
      <c r="BF840" s="15">
        <v>153.66999999999999</v>
      </c>
      <c r="BG840" s="15">
        <v>165</v>
      </c>
    </row>
    <row r="841" spans="1:59">
      <c r="A841" s="71">
        <v>39452</v>
      </c>
      <c r="C841" s="16">
        <v>76.430000000000007</v>
      </c>
      <c r="D841" s="16">
        <v>77.53</v>
      </c>
      <c r="F841" s="16">
        <v>125.18</v>
      </c>
      <c r="G841" s="15">
        <v>112.5</v>
      </c>
      <c r="H841" s="15">
        <v>75.64</v>
      </c>
      <c r="I841" s="15">
        <v>69.97</v>
      </c>
      <c r="J841" s="16">
        <v>62.46</v>
      </c>
      <c r="K841" s="15">
        <v>42.03</v>
      </c>
      <c r="L841" s="15">
        <v>59.41</v>
      </c>
      <c r="M841" s="15">
        <v>60.52</v>
      </c>
      <c r="N841" s="15">
        <v>118.1</v>
      </c>
      <c r="O841" s="16">
        <v>117.28</v>
      </c>
      <c r="P841" s="15">
        <v>11</v>
      </c>
      <c r="Q841" s="15">
        <v>36.4</v>
      </c>
      <c r="R841" s="15">
        <v>59.53</v>
      </c>
      <c r="T841" s="16">
        <v>71.333333333333329</v>
      </c>
      <c r="U841" s="16">
        <v>71.333333333333329</v>
      </c>
      <c r="X841" s="16">
        <v>74.25</v>
      </c>
      <c r="Y841" s="16">
        <v>74.25</v>
      </c>
      <c r="AA841" s="15">
        <v>133</v>
      </c>
      <c r="AB841" s="15">
        <v>158.5</v>
      </c>
      <c r="AD841" s="15">
        <v>59</v>
      </c>
      <c r="AG841" s="15">
        <v>47.6</v>
      </c>
      <c r="AN841" s="15">
        <v>174.36</v>
      </c>
      <c r="AP841" s="15">
        <v>97.27</v>
      </c>
      <c r="AX841" s="15">
        <v>17.649999999999999</v>
      </c>
      <c r="BF841" s="15">
        <v>153.66999999999999</v>
      </c>
      <c r="BG841" s="15">
        <v>163</v>
      </c>
    </row>
    <row r="842" spans="1:59">
      <c r="A842" s="71">
        <v>39459</v>
      </c>
      <c r="C842" s="16">
        <v>76.58</v>
      </c>
      <c r="D842" s="16">
        <v>78.73</v>
      </c>
      <c r="F842" s="16">
        <v>127.07</v>
      </c>
      <c r="G842" s="15">
        <v>112.08</v>
      </c>
      <c r="H842" s="15">
        <v>75.84</v>
      </c>
      <c r="I842" s="15">
        <v>70.569999999999993</v>
      </c>
      <c r="J842" s="16">
        <v>64.069999999999993</v>
      </c>
      <c r="K842" s="15">
        <v>41.96</v>
      </c>
      <c r="L842" s="15">
        <v>60.44</v>
      </c>
      <c r="M842" s="15">
        <v>60.81</v>
      </c>
      <c r="N842" s="15">
        <v>118.64</v>
      </c>
      <c r="O842" s="16">
        <v>121.28</v>
      </c>
      <c r="P842" s="15">
        <v>11.25</v>
      </c>
      <c r="Q842" s="15">
        <v>36.64</v>
      </c>
      <c r="R842" s="15">
        <v>53.06</v>
      </c>
      <c r="T842" s="16">
        <v>70.03</v>
      </c>
      <c r="U842" s="16">
        <v>70.176666666666662</v>
      </c>
      <c r="X842" s="16">
        <v>72.52</v>
      </c>
      <c r="Y842" s="16">
        <v>73</v>
      </c>
      <c r="AB842" s="15">
        <v>158.44</v>
      </c>
      <c r="AD842" s="15">
        <v>56.98</v>
      </c>
      <c r="AG842" s="15">
        <v>48.28</v>
      </c>
      <c r="AN842" s="15">
        <v>172.32</v>
      </c>
      <c r="AP842" s="15">
        <v>96.77</v>
      </c>
      <c r="AW842" s="15">
        <v>16.2</v>
      </c>
      <c r="AX842" s="15">
        <v>17.02</v>
      </c>
      <c r="BC842" s="15">
        <v>18</v>
      </c>
      <c r="BF842" s="15">
        <v>153.66999999999999</v>
      </c>
      <c r="BG842" s="15">
        <v>157.80000000000001</v>
      </c>
    </row>
    <row r="843" spans="1:59">
      <c r="A843" s="71">
        <v>39466</v>
      </c>
      <c r="C843" s="16">
        <v>76.63</v>
      </c>
      <c r="D843" s="16">
        <v>73.819999999999993</v>
      </c>
      <c r="F843" s="16">
        <v>126.77</v>
      </c>
      <c r="G843" s="15">
        <v>111.85</v>
      </c>
      <c r="H843" s="15">
        <v>76.12</v>
      </c>
      <c r="I843" s="15">
        <v>70.64</v>
      </c>
      <c r="J843" s="16">
        <v>62.69</v>
      </c>
      <c r="K843" s="15">
        <v>42.5</v>
      </c>
      <c r="L843" s="15">
        <v>58.99</v>
      </c>
      <c r="M843" s="15">
        <v>60.56</v>
      </c>
      <c r="N843" s="15">
        <v>118.02</v>
      </c>
      <c r="O843" s="16">
        <v>120.6</v>
      </c>
      <c r="P843" s="15">
        <v>11.2</v>
      </c>
      <c r="Q843" s="15">
        <v>39.43</v>
      </c>
      <c r="R843" s="15">
        <v>47.97</v>
      </c>
      <c r="T843" s="16">
        <v>69.433333333333323</v>
      </c>
      <c r="U843" s="16">
        <v>69.44</v>
      </c>
      <c r="X843" s="16">
        <v>73.099999999999994</v>
      </c>
      <c r="Y843" s="16">
        <v>73.099999999999994</v>
      </c>
      <c r="AA843" s="15">
        <v>131.62</v>
      </c>
      <c r="AB843" s="15">
        <v>153.29</v>
      </c>
      <c r="AD843" s="15">
        <v>57</v>
      </c>
      <c r="AG843" s="15">
        <v>46.85</v>
      </c>
      <c r="AN843" s="15">
        <v>173.45</v>
      </c>
      <c r="AP843" s="15">
        <v>97.05</v>
      </c>
      <c r="AW843" s="15">
        <v>16.8</v>
      </c>
      <c r="AX843" s="15">
        <v>16.79</v>
      </c>
      <c r="BF843" s="15">
        <v>146.9</v>
      </c>
      <c r="BG843" s="15">
        <v>156</v>
      </c>
    </row>
    <row r="844" spans="1:59">
      <c r="A844" s="71">
        <v>39473</v>
      </c>
      <c r="C844" s="16">
        <v>76.7</v>
      </c>
      <c r="D844" s="16">
        <v>74.2</v>
      </c>
      <c r="F844" s="16">
        <v>128.49</v>
      </c>
      <c r="G844" s="15">
        <v>113.85</v>
      </c>
      <c r="H844" s="15">
        <v>79.12</v>
      </c>
      <c r="I844" s="15">
        <v>73.989999999999995</v>
      </c>
      <c r="J844" s="16">
        <v>61.89</v>
      </c>
      <c r="K844" s="15">
        <v>42.24</v>
      </c>
      <c r="L844" s="15">
        <v>60.32</v>
      </c>
      <c r="M844" s="15">
        <v>61.13</v>
      </c>
      <c r="N844" s="15">
        <v>118.72</v>
      </c>
      <c r="O844" s="16">
        <v>122.78</v>
      </c>
      <c r="P844" s="15">
        <v>11.16</v>
      </c>
      <c r="Q844" s="15">
        <v>37.06</v>
      </c>
      <c r="R844" s="15">
        <v>47.91</v>
      </c>
      <c r="T844" s="16">
        <v>70.75</v>
      </c>
      <c r="U844" s="16">
        <v>70.75</v>
      </c>
      <c r="X844" s="16">
        <v>73.75</v>
      </c>
      <c r="Y844" s="16">
        <v>73.75</v>
      </c>
      <c r="AD844" s="15">
        <v>56</v>
      </c>
      <c r="AG844" s="15">
        <v>47</v>
      </c>
      <c r="AN844" s="15">
        <v>174.15</v>
      </c>
      <c r="AX844" s="15">
        <v>17.75</v>
      </c>
      <c r="BF844" s="15">
        <v>147.94999999999999</v>
      </c>
      <c r="BG844" s="15">
        <v>156</v>
      </c>
    </row>
    <row r="845" spans="1:59">
      <c r="A845" s="71">
        <v>39480</v>
      </c>
      <c r="C845" s="16">
        <v>76.86</v>
      </c>
      <c r="D845" s="16">
        <v>76.12</v>
      </c>
      <c r="F845" s="16">
        <v>134.41</v>
      </c>
      <c r="G845" s="15">
        <v>116.34</v>
      </c>
      <c r="H845" s="15">
        <v>82.72</v>
      </c>
      <c r="I845" s="15">
        <v>78.38</v>
      </c>
      <c r="J845" s="16">
        <v>58.94</v>
      </c>
      <c r="K845" s="15">
        <v>43.03</v>
      </c>
      <c r="L845" s="15">
        <v>61.45</v>
      </c>
      <c r="M845" s="15">
        <v>63.28</v>
      </c>
      <c r="N845" s="15">
        <v>119.4</v>
      </c>
      <c r="O845" s="16">
        <v>126</v>
      </c>
      <c r="P845" s="15">
        <v>11.38</v>
      </c>
      <c r="Q845" s="15">
        <v>37.200000000000003</v>
      </c>
      <c r="R845" s="15">
        <v>48.76</v>
      </c>
      <c r="T845" s="16">
        <v>72.053333333333342</v>
      </c>
      <c r="U845" s="16">
        <v>72.069999999999993</v>
      </c>
      <c r="X845" s="16">
        <v>74</v>
      </c>
      <c r="Y845" s="16">
        <v>74</v>
      </c>
      <c r="AA845" s="15">
        <v>134</v>
      </c>
      <c r="AB845" s="15">
        <v>154</v>
      </c>
      <c r="AD845" s="15">
        <v>56.75</v>
      </c>
      <c r="AG845" s="15">
        <v>47.89</v>
      </c>
      <c r="AN845" s="15">
        <v>173.13</v>
      </c>
      <c r="AP845" s="15">
        <v>98</v>
      </c>
      <c r="AW845" s="15">
        <v>17.329999999999998</v>
      </c>
      <c r="AX845" s="15">
        <v>17.07</v>
      </c>
      <c r="BC845" s="15">
        <v>16.690000000000001</v>
      </c>
      <c r="BF845" s="15">
        <v>147.94999999999999</v>
      </c>
      <c r="BG845" s="15">
        <v>156</v>
      </c>
    </row>
    <row r="846" spans="1:59">
      <c r="A846" s="71">
        <v>39487</v>
      </c>
      <c r="C846" s="16">
        <v>77.16</v>
      </c>
      <c r="D846" s="16">
        <v>78.3</v>
      </c>
      <c r="F846" s="16">
        <v>141.63</v>
      </c>
      <c r="G846" s="15">
        <v>121.48</v>
      </c>
      <c r="H846" s="15">
        <v>86.89</v>
      </c>
      <c r="I846" s="15">
        <v>81.7</v>
      </c>
      <c r="J846" s="16">
        <v>59.75</v>
      </c>
      <c r="K846" s="15">
        <v>42.82</v>
      </c>
      <c r="L846" s="15">
        <v>61.17</v>
      </c>
      <c r="M846" s="15">
        <v>62.71</v>
      </c>
      <c r="N846" s="15">
        <v>119.96</v>
      </c>
      <c r="O846" s="15">
        <v>128.47</v>
      </c>
      <c r="P846" s="16">
        <v>11.19</v>
      </c>
      <c r="Q846" s="15">
        <v>37.33</v>
      </c>
      <c r="R846" s="15">
        <v>46.29</v>
      </c>
      <c r="T846" s="16">
        <v>72.5</v>
      </c>
      <c r="U846" s="16">
        <v>72.5</v>
      </c>
      <c r="X846" s="16">
        <v>75.5</v>
      </c>
      <c r="Y846" s="16">
        <v>75.5</v>
      </c>
      <c r="AB846" s="15">
        <v>158.33000000000001</v>
      </c>
      <c r="AD846" s="15">
        <v>54.04</v>
      </c>
      <c r="AG846" s="15">
        <v>47.01</v>
      </c>
      <c r="AN846" s="15">
        <v>173.64</v>
      </c>
      <c r="AP846" s="15">
        <v>98</v>
      </c>
      <c r="AW846" s="15">
        <v>16.899999999999999</v>
      </c>
      <c r="AX846" s="15">
        <v>17.8</v>
      </c>
      <c r="BC846" s="15">
        <v>19.309999999999999</v>
      </c>
      <c r="BF846" s="15">
        <v>147.94999999999999</v>
      </c>
      <c r="BG846" s="15">
        <v>156</v>
      </c>
    </row>
    <row r="847" spans="1:59">
      <c r="A847" s="71">
        <v>39494</v>
      </c>
      <c r="C847" s="16">
        <v>77.86</v>
      </c>
      <c r="D847" s="16">
        <v>80.95</v>
      </c>
      <c r="F847" s="16">
        <v>148.78</v>
      </c>
      <c r="G847" s="15">
        <v>133.78</v>
      </c>
      <c r="H847" s="15">
        <v>88.23</v>
      </c>
      <c r="I847" s="15">
        <v>83.95</v>
      </c>
      <c r="J847" s="16">
        <v>58.49</v>
      </c>
      <c r="K847" s="15">
        <v>43.21</v>
      </c>
      <c r="L847" s="15">
        <v>59.58</v>
      </c>
      <c r="M847" s="15">
        <v>62.57</v>
      </c>
      <c r="N847" s="15">
        <v>120.35</v>
      </c>
      <c r="O847" s="16">
        <v>130.75</v>
      </c>
      <c r="P847" s="15">
        <v>11.43</v>
      </c>
      <c r="Q847" s="15">
        <v>36.869999999999997</v>
      </c>
      <c r="R847" s="15">
        <v>48.38</v>
      </c>
      <c r="T847" s="16">
        <v>73.333333333333329</v>
      </c>
      <c r="U847" s="16">
        <v>73.333333333333329</v>
      </c>
      <c r="X847" s="16">
        <v>76</v>
      </c>
      <c r="Y847" s="16">
        <v>76</v>
      </c>
      <c r="AB847" s="15">
        <v>158.63999999999999</v>
      </c>
      <c r="AG847" s="15">
        <v>49</v>
      </c>
      <c r="AN847" s="15">
        <v>172.67</v>
      </c>
      <c r="AW847" s="15">
        <v>18</v>
      </c>
      <c r="AX847" s="15">
        <v>18.5</v>
      </c>
      <c r="BC847" s="15">
        <v>20</v>
      </c>
      <c r="BF847" s="15">
        <v>147.94999999999999</v>
      </c>
      <c r="BG847" s="15">
        <v>156</v>
      </c>
    </row>
    <row r="848" spans="1:59">
      <c r="A848" s="71">
        <v>39501</v>
      </c>
      <c r="C848" s="16">
        <v>78.3</v>
      </c>
      <c r="D848" s="16">
        <v>80.78</v>
      </c>
      <c r="F848" s="16">
        <v>149.12</v>
      </c>
      <c r="G848" s="15">
        <v>141.16999999999999</v>
      </c>
      <c r="H848" s="15">
        <v>88.57</v>
      </c>
      <c r="I848" s="15">
        <v>82.38</v>
      </c>
      <c r="J848" s="16">
        <v>61.82</v>
      </c>
      <c r="K848" s="15">
        <v>43.98</v>
      </c>
      <c r="L848" s="15">
        <v>61.45</v>
      </c>
      <c r="M848" s="15">
        <v>64</v>
      </c>
      <c r="N848" s="15">
        <v>119.28</v>
      </c>
      <c r="O848" s="16">
        <v>131.4</v>
      </c>
      <c r="P848" s="15">
        <v>11.5</v>
      </c>
      <c r="Q848" s="15">
        <v>37.520000000000003</v>
      </c>
      <c r="R848" s="15">
        <v>48.98</v>
      </c>
      <c r="T848" s="16">
        <v>73.706666666666663</v>
      </c>
      <c r="U848" s="16">
        <v>73.706666666666663</v>
      </c>
      <c r="X848" s="16">
        <v>77</v>
      </c>
      <c r="Y848" s="16">
        <v>77</v>
      </c>
      <c r="AB848" s="15">
        <v>158.80000000000001</v>
      </c>
      <c r="AD848" s="15">
        <v>54.02</v>
      </c>
      <c r="AG848" s="15">
        <v>48.62</v>
      </c>
      <c r="AN848" s="15">
        <v>173.25</v>
      </c>
      <c r="AP848" s="15">
        <v>96.67</v>
      </c>
      <c r="AW848" s="15">
        <v>18</v>
      </c>
      <c r="AX848" s="15">
        <v>18</v>
      </c>
      <c r="BC848" s="15">
        <v>20</v>
      </c>
      <c r="BF848" s="15">
        <v>147.94999999999999</v>
      </c>
      <c r="BG848" s="15">
        <v>156.5</v>
      </c>
    </row>
    <row r="849" spans="1:59">
      <c r="A849" s="71">
        <v>39508</v>
      </c>
      <c r="C849" s="16">
        <v>78.61</v>
      </c>
      <c r="D849" s="16">
        <v>79.599999999999994</v>
      </c>
      <c r="F849" s="16">
        <v>143.04</v>
      </c>
      <c r="G849" s="15">
        <v>137.59</v>
      </c>
      <c r="H849" s="15">
        <v>86.53</v>
      </c>
      <c r="I849" s="15">
        <v>80.7</v>
      </c>
      <c r="J849" s="16">
        <v>64.930000000000007</v>
      </c>
      <c r="K849" s="15">
        <v>44.29</v>
      </c>
      <c r="L849" s="15">
        <v>60.67</v>
      </c>
      <c r="M849" s="15">
        <v>62.87</v>
      </c>
      <c r="N849" s="15">
        <v>120.86</v>
      </c>
      <c r="O849" s="16">
        <v>126.74</v>
      </c>
      <c r="P849" s="15">
        <v>11.33</v>
      </c>
      <c r="Q849" s="15">
        <v>38.04</v>
      </c>
      <c r="R849" s="15">
        <v>49.71</v>
      </c>
      <c r="T849" s="16">
        <v>74.13333333333334</v>
      </c>
      <c r="U849" s="16">
        <v>74.396666666666661</v>
      </c>
      <c r="X849" s="16">
        <v>77.400000000000006</v>
      </c>
      <c r="Y849" s="16">
        <v>78.19</v>
      </c>
      <c r="AB849" s="15">
        <v>159.75</v>
      </c>
      <c r="AN849" s="15">
        <v>173.98</v>
      </c>
      <c r="AP849" s="15">
        <v>96.41</v>
      </c>
      <c r="AW849" s="15">
        <v>18.670000000000002</v>
      </c>
      <c r="AX849" s="15">
        <v>19.47</v>
      </c>
      <c r="BC849" s="15">
        <v>20.100000000000001</v>
      </c>
      <c r="BF849" s="15">
        <v>148.72999999999999</v>
      </c>
      <c r="BG849" s="15">
        <v>160.6</v>
      </c>
    </row>
    <row r="850" spans="1:59">
      <c r="A850" s="71">
        <v>39515</v>
      </c>
      <c r="C850" s="16">
        <v>79.12</v>
      </c>
      <c r="D850" s="16">
        <v>79.87</v>
      </c>
      <c r="F850" s="16">
        <v>142.71</v>
      </c>
      <c r="G850" s="15">
        <v>137.34</v>
      </c>
      <c r="H850" s="15">
        <v>89.62</v>
      </c>
      <c r="I850" s="15">
        <v>80.790000000000006</v>
      </c>
      <c r="J850" s="16">
        <v>65.31</v>
      </c>
      <c r="K850" s="15">
        <v>43.76</v>
      </c>
      <c r="L850" s="15">
        <v>60.89</v>
      </c>
      <c r="M850" s="15">
        <v>64.53</v>
      </c>
      <c r="N850" s="15">
        <v>120.86</v>
      </c>
      <c r="O850" s="16">
        <v>120.59</v>
      </c>
      <c r="P850" s="15">
        <v>11.27</v>
      </c>
      <c r="Q850" s="15">
        <v>36.840000000000003</v>
      </c>
      <c r="R850" s="15">
        <v>49.9</v>
      </c>
      <c r="T850" s="16">
        <v>79.153333333333322</v>
      </c>
      <c r="U850" s="16">
        <v>78.976666666666674</v>
      </c>
      <c r="X850" s="16">
        <v>82.46</v>
      </c>
      <c r="Y850" s="16">
        <v>81.93</v>
      </c>
      <c r="AA850" s="15">
        <v>130</v>
      </c>
      <c r="AB850" s="15">
        <v>151.61000000000001</v>
      </c>
      <c r="AD850" s="15">
        <v>52</v>
      </c>
      <c r="AG850" s="15">
        <v>49.15</v>
      </c>
      <c r="AN850" s="15">
        <v>173.85</v>
      </c>
      <c r="AP850" s="15">
        <v>96.32</v>
      </c>
      <c r="AW850" s="15">
        <v>19.25</v>
      </c>
      <c r="AX850" s="15">
        <v>19.63</v>
      </c>
      <c r="BC850" s="15">
        <v>20.75</v>
      </c>
      <c r="BF850" s="15">
        <v>154.96</v>
      </c>
      <c r="BG850" s="15">
        <v>163</v>
      </c>
    </row>
    <row r="851" spans="1:59">
      <c r="A851" s="71">
        <v>39522</v>
      </c>
      <c r="C851" s="16">
        <v>80.16</v>
      </c>
      <c r="D851" s="16">
        <v>81.150000000000006</v>
      </c>
      <c r="F851" s="16">
        <v>142.5</v>
      </c>
      <c r="G851" s="15">
        <v>136.37</v>
      </c>
      <c r="H851" s="15">
        <v>87.67</v>
      </c>
      <c r="I851" s="15">
        <v>80.819999999999993</v>
      </c>
      <c r="J851" s="16">
        <v>64.63</v>
      </c>
      <c r="K851" s="15">
        <v>43.95</v>
      </c>
      <c r="L851" s="15">
        <v>61.94</v>
      </c>
      <c r="M851" s="15">
        <v>64.92</v>
      </c>
      <c r="N851" s="15">
        <v>120.33</v>
      </c>
      <c r="O851" s="16">
        <v>115.41</v>
      </c>
      <c r="P851" s="15">
        <v>11.34</v>
      </c>
      <c r="Q851" s="15">
        <v>37.67</v>
      </c>
      <c r="R851" s="15">
        <v>49.78</v>
      </c>
      <c r="T851" s="16">
        <v>79.233333333333334</v>
      </c>
      <c r="U851" s="16">
        <v>78.533333333333331</v>
      </c>
      <c r="X851" s="16">
        <v>82.5</v>
      </c>
      <c r="Y851" s="16">
        <v>82.5</v>
      </c>
      <c r="AA851" s="15">
        <v>129.06</v>
      </c>
      <c r="AB851" s="15">
        <v>137.33000000000001</v>
      </c>
      <c r="AD851" s="15">
        <v>51.4</v>
      </c>
      <c r="AG851" s="15">
        <v>50.01</v>
      </c>
      <c r="AN851" s="15">
        <v>175.67</v>
      </c>
      <c r="AP851" s="15">
        <v>97.18</v>
      </c>
      <c r="AW851" s="15">
        <v>20.5</v>
      </c>
      <c r="AX851" s="15">
        <v>20.48</v>
      </c>
      <c r="BF851" s="15">
        <v>154.96</v>
      </c>
      <c r="BG851" s="15">
        <v>163</v>
      </c>
    </row>
    <row r="852" spans="1:59">
      <c r="A852" s="71">
        <v>39529</v>
      </c>
      <c r="C852" s="16">
        <v>79.489999999999995</v>
      </c>
      <c r="D852" s="16">
        <v>78.16</v>
      </c>
      <c r="F852" s="16">
        <v>140.57</v>
      </c>
      <c r="G852" s="15">
        <v>134.21</v>
      </c>
      <c r="H852" s="15">
        <v>87.17</v>
      </c>
      <c r="I852" s="15">
        <v>80.17</v>
      </c>
      <c r="J852" s="16">
        <v>64.11</v>
      </c>
      <c r="K852" s="15">
        <v>44.2</v>
      </c>
      <c r="L852" s="15">
        <v>63.65</v>
      </c>
      <c r="M852" s="15">
        <v>64.319999999999993</v>
      </c>
      <c r="N852" s="15">
        <v>120.28</v>
      </c>
      <c r="O852" s="16">
        <v>103.84</v>
      </c>
      <c r="P852" s="15">
        <v>11.46</v>
      </c>
      <c r="Q852" s="15">
        <v>37.729999999999997</v>
      </c>
      <c r="R852" s="15">
        <v>49.53</v>
      </c>
      <c r="T852" s="16">
        <v>80.333333333333329</v>
      </c>
      <c r="U852" s="16">
        <v>79.75</v>
      </c>
      <c r="X852" s="16">
        <v>83</v>
      </c>
      <c r="Y852" s="16">
        <v>81.25</v>
      </c>
      <c r="AA852" s="15">
        <v>129.16999999999999</v>
      </c>
      <c r="AD852" s="15">
        <v>48.54</v>
      </c>
      <c r="AN852" s="15">
        <v>174.87</v>
      </c>
      <c r="AP852" s="15">
        <v>97.36</v>
      </c>
      <c r="AX852" s="15">
        <v>20.67</v>
      </c>
      <c r="BC852" s="15">
        <v>22.43</v>
      </c>
      <c r="BF852" s="15">
        <v>154.96</v>
      </c>
      <c r="BG852" s="15">
        <v>163</v>
      </c>
    </row>
    <row r="853" spans="1:59">
      <c r="A853" s="71">
        <v>39536</v>
      </c>
      <c r="C853" s="16">
        <v>79.39</v>
      </c>
      <c r="D853" s="16">
        <v>76.86</v>
      </c>
      <c r="F853" s="16">
        <v>139.25</v>
      </c>
      <c r="G853" s="15">
        <v>129.18</v>
      </c>
      <c r="H853" s="15">
        <v>85.19</v>
      </c>
      <c r="I853" s="15">
        <v>76.61</v>
      </c>
      <c r="J853" s="16">
        <v>65.17</v>
      </c>
      <c r="K853" s="15">
        <v>44.49</v>
      </c>
      <c r="L853" s="15">
        <v>64.650000000000006</v>
      </c>
      <c r="M853" s="15">
        <v>66.7</v>
      </c>
      <c r="N853" s="15">
        <v>120.47</v>
      </c>
      <c r="O853" s="16">
        <v>96.49</v>
      </c>
      <c r="P853" s="15">
        <v>11.37</v>
      </c>
      <c r="Q853" s="15">
        <v>37.450000000000003</v>
      </c>
      <c r="R853" s="15">
        <v>49.62</v>
      </c>
      <c r="T853" s="16">
        <v>80</v>
      </c>
      <c r="U853" s="16">
        <v>80</v>
      </c>
      <c r="X853" s="16">
        <v>83</v>
      </c>
      <c r="Y853" s="16">
        <v>83</v>
      </c>
      <c r="AB853" s="15">
        <v>158</v>
      </c>
      <c r="AD853" s="15">
        <v>49.76</v>
      </c>
      <c r="AG853" s="15">
        <v>49.23</v>
      </c>
      <c r="AN853" s="15">
        <v>174.81</v>
      </c>
      <c r="AP853" s="15">
        <v>97</v>
      </c>
      <c r="AW853" s="15">
        <v>23.65</v>
      </c>
      <c r="AX853" s="15">
        <v>22.72</v>
      </c>
      <c r="BC853" s="15">
        <v>23</v>
      </c>
      <c r="BF853" s="15">
        <v>154.96</v>
      </c>
      <c r="BG853" s="15">
        <v>160</v>
      </c>
    </row>
    <row r="854" spans="1:59">
      <c r="A854" s="71">
        <v>39543</v>
      </c>
      <c r="C854" s="16">
        <v>79.92</v>
      </c>
      <c r="D854" s="16">
        <v>77.86</v>
      </c>
      <c r="F854" s="16">
        <v>140.59</v>
      </c>
      <c r="G854" s="15">
        <v>131.11000000000001</v>
      </c>
      <c r="H854" s="15">
        <v>86.02</v>
      </c>
      <c r="I854" s="15">
        <v>74.319999999999993</v>
      </c>
      <c r="J854" s="16">
        <v>66.08</v>
      </c>
      <c r="K854" s="15">
        <v>44.97</v>
      </c>
      <c r="L854" s="15">
        <v>62.72</v>
      </c>
      <c r="M854" s="15">
        <v>63.43</v>
      </c>
      <c r="N854" s="15">
        <v>120.79</v>
      </c>
      <c r="O854" s="16">
        <v>96.27</v>
      </c>
      <c r="P854" s="15">
        <v>11.77</v>
      </c>
      <c r="Q854" s="15">
        <v>38</v>
      </c>
      <c r="R854" s="15">
        <v>49.76</v>
      </c>
      <c r="T854" s="16">
        <v>81.766666666666666</v>
      </c>
      <c r="U854" s="16">
        <v>81.766666666666666</v>
      </c>
      <c r="X854" s="16">
        <v>86</v>
      </c>
      <c r="Y854" s="16">
        <v>86</v>
      </c>
      <c r="AA854" s="15">
        <v>132.5</v>
      </c>
      <c r="AB854" s="15">
        <v>158.36000000000001</v>
      </c>
      <c r="AD854" s="15">
        <v>49.5</v>
      </c>
      <c r="AG854" s="15">
        <v>48.46</v>
      </c>
      <c r="AN854" s="15">
        <v>175.13</v>
      </c>
      <c r="AP854" s="15">
        <v>99.5</v>
      </c>
      <c r="AW854" s="15">
        <v>22.33</v>
      </c>
      <c r="AX854" s="15">
        <v>23.89</v>
      </c>
      <c r="BC854" s="15">
        <v>24</v>
      </c>
      <c r="BF854" s="15">
        <v>149.72</v>
      </c>
      <c r="BG854" s="15">
        <v>141.80000000000001</v>
      </c>
    </row>
    <row r="855" spans="1:59">
      <c r="A855" s="71">
        <v>39550</v>
      </c>
      <c r="C855" s="16">
        <v>80.010000000000005</v>
      </c>
      <c r="D855" s="16">
        <v>78.78</v>
      </c>
      <c r="F855" s="16">
        <v>139.97999999999999</v>
      </c>
      <c r="G855" s="15">
        <v>131.4</v>
      </c>
      <c r="H855" s="15">
        <v>85.45</v>
      </c>
      <c r="I855" s="15">
        <v>75.47</v>
      </c>
      <c r="J855" s="16">
        <v>66.040000000000006</v>
      </c>
      <c r="K855" s="15">
        <v>45.83</v>
      </c>
      <c r="L855" s="15">
        <v>63.02</v>
      </c>
      <c r="M855" s="15">
        <v>67.19</v>
      </c>
      <c r="N855" s="15">
        <v>120.43</v>
      </c>
      <c r="O855" s="16">
        <v>94.57</v>
      </c>
      <c r="P855" s="15">
        <v>11.52</v>
      </c>
      <c r="Q855" s="15">
        <v>38.24</v>
      </c>
      <c r="R855" s="15">
        <v>50</v>
      </c>
      <c r="T855" s="16">
        <v>82.3</v>
      </c>
      <c r="U855" s="16">
        <v>81.900000000000006</v>
      </c>
      <c r="X855" s="16">
        <v>86</v>
      </c>
      <c r="Y855" s="16">
        <v>84.9</v>
      </c>
      <c r="AA855" s="15">
        <v>133.27000000000001</v>
      </c>
      <c r="AB855" s="15">
        <v>159.12</v>
      </c>
      <c r="AD855" s="15">
        <v>51.22</v>
      </c>
      <c r="AG855" s="15">
        <v>49.47</v>
      </c>
      <c r="AN855" s="15">
        <v>174.37</v>
      </c>
      <c r="AP855" s="15">
        <v>98.27</v>
      </c>
      <c r="AX855" s="15">
        <v>24.77</v>
      </c>
      <c r="BF855" s="15">
        <v>125.72</v>
      </c>
      <c r="BG855" s="15">
        <v>127.2</v>
      </c>
    </row>
    <row r="856" spans="1:59">
      <c r="A856" s="71">
        <v>39557</v>
      </c>
      <c r="C856" s="16">
        <v>79.98</v>
      </c>
      <c r="D856" s="16">
        <v>78.900000000000006</v>
      </c>
      <c r="F856" s="16">
        <v>139.04</v>
      </c>
      <c r="G856" s="15">
        <v>130.51</v>
      </c>
      <c r="H856" s="15">
        <v>83.67</v>
      </c>
      <c r="I856" s="15">
        <v>77.34</v>
      </c>
      <c r="J856" s="16">
        <v>66.94</v>
      </c>
      <c r="K856" s="15">
        <v>46.9</v>
      </c>
      <c r="L856" s="15">
        <v>68.25</v>
      </c>
      <c r="M856" s="15">
        <v>67.55</v>
      </c>
      <c r="N856" s="15">
        <v>121.85</v>
      </c>
      <c r="O856" s="16">
        <v>94.18</v>
      </c>
      <c r="P856" s="15">
        <v>12.13</v>
      </c>
      <c r="Q856" s="15">
        <v>37.409999999999997</v>
      </c>
      <c r="R856" s="15">
        <v>51.17</v>
      </c>
      <c r="T856" s="16">
        <v>83.066666666666663</v>
      </c>
      <c r="U856" s="16">
        <v>82.6</v>
      </c>
      <c r="X856" s="16">
        <v>87</v>
      </c>
      <c r="Y856" s="16">
        <v>85.6</v>
      </c>
      <c r="AA856" s="15">
        <v>132</v>
      </c>
      <c r="AB856" s="15">
        <v>157.66999999999999</v>
      </c>
      <c r="AD856" s="15">
        <v>50.2</v>
      </c>
      <c r="AG856" s="15">
        <v>50.2</v>
      </c>
      <c r="AN856" s="15">
        <v>175.19</v>
      </c>
      <c r="AP856" s="15">
        <v>102.13</v>
      </c>
      <c r="AW856" s="15">
        <v>25.5</v>
      </c>
      <c r="AX856" s="15">
        <v>27.45</v>
      </c>
      <c r="BC856" s="15">
        <v>24.87</v>
      </c>
      <c r="BF856" s="15">
        <v>113.96</v>
      </c>
      <c r="BG856" s="15">
        <v>119.4</v>
      </c>
    </row>
    <row r="857" spans="1:59">
      <c r="A857" s="71">
        <v>39564</v>
      </c>
      <c r="C857" s="16">
        <v>80.53</v>
      </c>
      <c r="D857" s="16">
        <v>80.569999999999993</v>
      </c>
      <c r="F857" s="16">
        <v>139.76</v>
      </c>
      <c r="G857" s="15">
        <v>131.29</v>
      </c>
      <c r="H857" s="15">
        <v>86.33</v>
      </c>
      <c r="I857" s="15">
        <v>81.23</v>
      </c>
      <c r="J857" s="16">
        <v>67.87</v>
      </c>
      <c r="K857" s="15">
        <v>47.04</v>
      </c>
      <c r="L857" s="15">
        <v>69.319999999999993</v>
      </c>
      <c r="M857" s="15">
        <v>67.459999999999994</v>
      </c>
      <c r="N857" s="15">
        <v>123.56</v>
      </c>
      <c r="O857" s="16">
        <v>95.06</v>
      </c>
      <c r="P857" s="15">
        <v>13.33</v>
      </c>
      <c r="Q857" s="15">
        <v>38.880000000000003</v>
      </c>
      <c r="R857" s="15">
        <v>54.67</v>
      </c>
      <c r="T857" s="16">
        <v>85.516666666666666</v>
      </c>
      <c r="U857" s="16">
        <v>85.1</v>
      </c>
      <c r="X857" s="16">
        <v>86.25</v>
      </c>
      <c r="Y857" s="16">
        <v>87.3</v>
      </c>
      <c r="AA857" s="15">
        <v>134.71</v>
      </c>
      <c r="AB857" s="15">
        <v>158.19</v>
      </c>
      <c r="AD857" s="15">
        <v>52.23</v>
      </c>
      <c r="AG857" s="15">
        <v>52.07</v>
      </c>
      <c r="AN857" s="15">
        <v>175.38</v>
      </c>
      <c r="AP857" s="15">
        <v>100.28</v>
      </c>
      <c r="AW857" s="15">
        <v>25.67</v>
      </c>
      <c r="AX857" s="15">
        <v>28.81</v>
      </c>
      <c r="BF857" s="15">
        <v>107.66</v>
      </c>
      <c r="BG857" s="15">
        <v>116</v>
      </c>
    </row>
    <row r="858" spans="1:59">
      <c r="A858" s="71">
        <v>39571</v>
      </c>
      <c r="C858" s="16">
        <v>81.08</v>
      </c>
      <c r="D858" s="16">
        <v>82.02</v>
      </c>
      <c r="F858" s="16">
        <v>143.37</v>
      </c>
      <c r="G858" s="15">
        <v>134.49</v>
      </c>
      <c r="H858" s="15">
        <v>87.92</v>
      </c>
      <c r="I858" s="15">
        <v>81.28</v>
      </c>
      <c r="J858" s="16">
        <v>68.290000000000006</v>
      </c>
      <c r="K858" s="15">
        <v>47.08</v>
      </c>
      <c r="L858" s="15">
        <v>69.010000000000005</v>
      </c>
      <c r="M858" s="15">
        <v>68.099999999999994</v>
      </c>
      <c r="N858" s="15">
        <v>124.57</v>
      </c>
      <c r="O858" s="16">
        <v>94.54</v>
      </c>
      <c r="P858" s="15">
        <v>13.26</v>
      </c>
      <c r="Q858" s="15">
        <v>39.26</v>
      </c>
      <c r="R858" s="15">
        <v>53.65</v>
      </c>
      <c r="T858" s="16">
        <v>85.616666666666674</v>
      </c>
      <c r="U858" s="16">
        <v>85.45</v>
      </c>
      <c r="X858" s="16">
        <v>88.25</v>
      </c>
      <c r="Y858" s="16">
        <v>88.25</v>
      </c>
      <c r="AB858" s="15">
        <v>158</v>
      </c>
      <c r="AD858" s="15">
        <v>53</v>
      </c>
      <c r="AG858" s="15">
        <v>50.68</v>
      </c>
      <c r="AN858" s="15">
        <v>176</v>
      </c>
      <c r="AP858" s="15">
        <v>101</v>
      </c>
      <c r="AW858" s="15">
        <v>35</v>
      </c>
      <c r="AX858" s="15">
        <v>32.270000000000003</v>
      </c>
      <c r="BF858" s="15">
        <v>107.2</v>
      </c>
      <c r="BG858" s="15">
        <v>111.6</v>
      </c>
    </row>
    <row r="859" spans="1:59">
      <c r="A859" s="71">
        <v>39578</v>
      </c>
      <c r="C859" s="16">
        <v>81.44</v>
      </c>
      <c r="D859" s="16">
        <v>81.53</v>
      </c>
      <c r="F859" s="16">
        <v>150.56</v>
      </c>
      <c r="G859" s="15">
        <v>138.26</v>
      </c>
      <c r="H859" s="15">
        <v>87.69</v>
      </c>
      <c r="I859" s="15">
        <v>81.14</v>
      </c>
      <c r="J859" s="16">
        <v>68.180000000000007</v>
      </c>
      <c r="K859" s="15">
        <v>47.57</v>
      </c>
      <c r="L859" s="15">
        <v>68.5</v>
      </c>
      <c r="M859" s="15">
        <v>68.63</v>
      </c>
      <c r="N859" s="15">
        <v>126.57</v>
      </c>
      <c r="O859" s="16">
        <v>94.42</v>
      </c>
      <c r="P859" s="15">
        <v>13.49</v>
      </c>
      <c r="Q859" s="15">
        <v>37.9</v>
      </c>
      <c r="R859" s="15">
        <v>52.68</v>
      </c>
      <c r="T859" s="16">
        <v>85.616666666666674</v>
      </c>
      <c r="U859" s="16">
        <v>85.966666666666654</v>
      </c>
      <c r="X859" s="16">
        <v>88.8</v>
      </c>
      <c r="Y859" s="16">
        <v>88.8</v>
      </c>
      <c r="AB859" s="15">
        <v>158.44999999999999</v>
      </c>
      <c r="AD859" s="15">
        <v>53</v>
      </c>
      <c r="AG859" s="15">
        <v>51.91</v>
      </c>
      <c r="AN859" s="15">
        <v>174.44</v>
      </c>
      <c r="AP859" s="15">
        <v>101.57</v>
      </c>
      <c r="AX859" s="15">
        <v>34.39</v>
      </c>
      <c r="BF859" s="15">
        <v>98.43</v>
      </c>
      <c r="BG859" s="15">
        <v>102.8</v>
      </c>
    </row>
    <row r="860" spans="1:59">
      <c r="A860" s="71">
        <v>39585</v>
      </c>
      <c r="C860" s="16">
        <v>81.900000000000006</v>
      </c>
      <c r="D860" s="16">
        <v>80.78</v>
      </c>
      <c r="F860" s="16">
        <v>150.76</v>
      </c>
      <c r="G860" s="15">
        <v>139.99</v>
      </c>
      <c r="H860" s="15">
        <v>88.87</v>
      </c>
      <c r="I860" s="15">
        <v>80.81</v>
      </c>
      <c r="J860" s="16">
        <v>68.45</v>
      </c>
      <c r="K860" s="15">
        <v>48.14</v>
      </c>
      <c r="L860" s="15">
        <v>70.760000000000005</v>
      </c>
      <c r="M860" s="15">
        <v>69.930000000000007</v>
      </c>
      <c r="N860" s="15">
        <v>125.8</v>
      </c>
      <c r="O860" s="16">
        <v>94.15</v>
      </c>
      <c r="P860" s="15">
        <v>13.45</v>
      </c>
      <c r="Q860" s="15">
        <v>37.869999999999997</v>
      </c>
      <c r="R860" s="15">
        <v>54.8</v>
      </c>
      <c r="T860" s="16">
        <v>86.166666666666671</v>
      </c>
      <c r="U860" s="16">
        <v>86.166666666666671</v>
      </c>
      <c r="X860" s="16">
        <v>89</v>
      </c>
      <c r="Y860" s="16">
        <v>89</v>
      </c>
      <c r="AA860" s="15">
        <v>134.9</v>
      </c>
      <c r="AB860" s="15">
        <v>169.45</v>
      </c>
      <c r="AD860" s="15">
        <v>53.5</v>
      </c>
      <c r="AG860" s="15">
        <v>51.49</v>
      </c>
      <c r="AN860" s="15">
        <v>174.96</v>
      </c>
      <c r="AP860" s="15">
        <v>105</v>
      </c>
      <c r="AW860" s="15">
        <v>31.83</v>
      </c>
      <c r="AX860" s="15">
        <v>34.78</v>
      </c>
      <c r="BC860" s="15">
        <v>30</v>
      </c>
      <c r="BF860" s="15">
        <v>92.43</v>
      </c>
      <c r="BG860" s="15">
        <v>102</v>
      </c>
    </row>
    <row r="861" spans="1:59">
      <c r="A861" s="71">
        <v>39592</v>
      </c>
      <c r="C861" s="16">
        <v>82.24</v>
      </c>
      <c r="D861" s="16">
        <v>82.53</v>
      </c>
      <c r="F861" s="16">
        <v>153.82</v>
      </c>
      <c r="G861" s="15">
        <v>140.33000000000001</v>
      </c>
      <c r="H861" s="15">
        <v>88.67</v>
      </c>
      <c r="I861" s="15">
        <v>80.81</v>
      </c>
      <c r="J861" s="16">
        <v>68.8</v>
      </c>
      <c r="K861" s="15">
        <v>47.78</v>
      </c>
      <c r="L861" s="15">
        <v>69.3</v>
      </c>
      <c r="M861" s="15">
        <v>69.52</v>
      </c>
      <c r="N861" s="15">
        <v>129.51</v>
      </c>
      <c r="O861" s="16">
        <v>91.63</v>
      </c>
      <c r="P861" s="15">
        <v>13.37</v>
      </c>
      <c r="Q861" s="15">
        <v>39.39</v>
      </c>
      <c r="R861" s="15">
        <v>54.72</v>
      </c>
      <c r="T861" s="16">
        <v>86.933333333333337</v>
      </c>
      <c r="U861" s="16">
        <v>86.766666666666666</v>
      </c>
      <c r="X861" s="16">
        <v>89.4</v>
      </c>
      <c r="Y861" s="16">
        <v>90</v>
      </c>
      <c r="AA861" s="15">
        <v>133</v>
      </c>
      <c r="AB861" s="15">
        <v>163</v>
      </c>
      <c r="AD861" s="15">
        <v>53.82</v>
      </c>
      <c r="AG861" s="15">
        <v>51.2</v>
      </c>
      <c r="AN861" s="15">
        <v>174.04</v>
      </c>
      <c r="AW861" s="15">
        <v>30</v>
      </c>
      <c r="AX861" s="15">
        <v>35.32</v>
      </c>
      <c r="BC861" s="15">
        <v>29.33</v>
      </c>
      <c r="BF861" s="15">
        <v>92.43</v>
      </c>
      <c r="BG861" s="15">
        <v>102.8</v>
      </c>
    </row>
    <row r="862" spans="1:59">
      <c r="A862" s="71">
        <v>39599</v>
      </c>
      <c r="C862" s="16">
        <v>82.56</v>
      </c>
      <c r="D862" s="16">
        <v>82.82</v>
      </c>
      <c r="F862" s="16">
        <v>148.96</v>
      </c>
      <c r="G862" s="15">
        <v>139.72</v>
      </c>
      <c r="H862" s="15">
        <v>88.64</v>
      </c>
      <c r="I862" s="15">
        <v>80.5</v>
      </c>
      <c r="J862" s="16">
        <v>68.849999999999994</v>
      </c>
      <c r="K862" s="15">
        <v>48.39</v>
      </c>
      <c r="L862" s="15">
        <v>71.62</v>
      </c>
      <c r="M862" s="15">
        <v>69.36</v>
      </c>
      <c r="N862" s="15">
        <v>127.45</v>
      </c>
      <c r="O862" s="16">
        <v>90.27</v>
      </c>
      <c r="P862" s="15">
        <v>12.95</v>
      </c>
      <c r="Q862" s="15">
        <v>38.82</v>
      </c>
      <c r="R862" s="15">
        <v>54.18</v>
      </c>
      <c r="T862" s="16">
        <v>87.39</v>
      </c>
      <c r="U862" s="16">
        <v>87.28</v>
      </c>
      <c r="X862" s="16">
        <v>90.13</v>
      </c>
      <c r="Y862" s="16">
        <v>90.13</v>
      </c>
      <c r="AA862" s="15">
        <v>132.09</v>
      </c>
      <c r="AB862" s="15">
        <v>159.15</v>
      </c>
      <c r="AD862" s="15">
        <v>53.2</v>
      </c>
      <c r="AG862" s="15">
        <v>50.87</v>
      </c>
      <c r="AN862" s="15">
        <v>174.6</v>
      </c>
      <c r="AW862" s="15">
        <v>29</v>
      </c>
      <c r="AX862" s="15">
        <v>33.17</v>
      </c>
      <c r="BC862" s="15">
        <v>32</v>
      </c>
      <c r="BF862" s="15">
        <v>94.43</v>
      </c>
      <c r="BG862" s="15">
        <v>107</v>
      </c>
    </row>
    <row r="863" spans="1:59">
      <c r="A863" s="71">
        <v>39606</v>
      </c>
      <c r="C863" s="16">
        <v>82.97</v>
      </c>
      <c r="D863" s="16">
        <v>82.06</v>
      </c>
      <c r="F863" s="16">
        <v>141.03</v>
      </c>
      <c r="G863" s="15">
        <v>134.21</v>
      </c>
      <c r="H863" s="15">
        <v>87.92</v>
      </c>
      <c r="I863" s="15">
        <v>80.02</v>
      </c>
      <c r="J863" s="16">
        <v>71.2</v>
      </c>
      <c r="K863" s="15">
        <v>48.8</v>
      </c>
      <c r="L863" s="15">
        <v>71.98</v>
      </c>
      <c r="M863" s="15">
        <v>69.2</v>
      </c>
      <c r="N863" s="15">
        <v>128.51</v>
      </c>
      <c r="O863" s="16">
        <v>92.58</v>
      </c>
      <c r="P863" s="15">
        <v>13.44</v>
      </c>
      <c r="Q863" s="15">
        <v>39.22</v>
      </c>
      <c r="R863" s="15">
        <v>53.96</v>
      </c>
      <c r="T863" s="16">
        <v>88</v>
      </c>
      <c r="U863" s="16">
        <v>87.833333333333329</v>
      </c>
      <c r="X863" s="16">
        <v>91</v>
      </c>
      <c r="Y863" s="16">
        <v>91</v>
      </c>
      <c r="AD863" s="15">
        <v>53.97</v>
      </c>
      <c r="AG863" s="15">
        <v>49.46</v>
      </c>
      <c r="AN863" s="15">
        <v>172.88</v>
      </c>
      <c r="AP863" s="15">
        <v>102.64</v>
      </c>
      <c r="AW863" s="15">
        <v>31.5</v>
      </c>
      <c r="AX863" s="15">
        <v>32.619999999999997</v>
      </c>
      <c r="BC863" s="15">
        <v>30</v>
      </c>
      <c r="BF863" s="15">
        <v>98.43</v>
      </c>
      <c r="BG863" s="15">
        <v>114.4</v>
      </c>
    </row>
    <row r="864" spans="1:59">
      <c r="A864" s="71">
        <v>39613</v>
      </c>
      <c r="C864" s="16">
        <v>83.43</v>
      </c>
      <c r="D864" s="16">
        <v>82.44</v>
      </c>
      <c r="F864" s="16">
        <v>138.04</v>
      </c>
      <c r="G864" s="15">
        <v>129.77000000000001</v>
      </c>
      <c r="H864" s="15">
        <v>85.56</v>
      </c>
      <c r="I864" s="15">
        <v>79.67</v>
      </c>
      <c r="J864" s="16">
        <v>70.790000000000006</v>
      </c>
      <c r="K864" s="15">
        <v>48.83</v>
      </c>
      <c r="L864" s="15">
        <v>72.8</v>
      </c>
      <c r="M864" s="15">
        <v>68.83</v>
      </c>
      <c r="N864" s="15">
        <v>127.75</v>
      </c>
      <c r="O864" s="16">
        <v>97.27</v>
      </c>
      <c r="P864" s="15">
        <v>13.39</v>
      </c>
      <c r="Q864" s="15">
        <v>38.97</v>
      </c>
      <c r="R864" s="15">
        <v>51.72</v>
      </c>
      <c r="T864" s="16">
        <v>88</v>
      </c>
      <c r="U864" s="16">
        <v>87.5</v>
      </c>
      <c r="X864" s="16">
        <v>91</v>
      </c>
      <c r="Y864" s="16">
        <v>90</v>
      </c>
      <c r="AB864" s="15">
        <v>159</v>
      </c>
      <c r="AD864" s="15">
        <v>52.93</v>
      </c>
      <c r="AG864" s="15">
        <v>49.69</v>
      </c>
      <c r="AN864" s="15">
        <v>174.59</v>
      </c>
      <c r="AP864" s="15">
        <v>102.58</v>
      </c>
      <c r="AW864" s="15">
        <v>28.14</v>
      </c>
      <c r="AX864" s="15">
        <v>32.409999999999997</v>
      </c>
      <c r="BF864" s="15">
        <v>108.44</v>
      </c>
      <c r="BG864" s="15">
        <v>123.4</v>
      </c>
    </row>
    <row r="865" spans="1:59">
      <c r="A865" s="71">
        <v>39620</v>
      </c>
      <c r="C865" s="16">
        <v>84.28</v>
      </c>
      <c r="D865" s="16">
        <v>82.39</v>
      </c>
      <c r="F865" s="16">
        <v>139.11000000000001</v>
      </c>
      <c r="G865" s="15">
        <v>130.96</v>
      </c>
      <c r="H865" s="15">
        <v>88.93</v>
      </c>
      <c r="I865" s="15">
        <v>79.95</v>
      </c>
      <c r="J865" s="16">
        <v>69.489999999999995</v>
      </c>
      <c r="K865" s="15">
        <v>48.95</v>
      </c>
      <c r="L865" s="15">
        <v>71.7</v>
      </c>
      <c r="M865" s="15">
        <v>69.62</v>
      </c>
      <c r="N865" s="15">
        <v>126.51</v>
      </c>
      <c r="O865" s="16">
        <v>97.74</v>
      </c>
      <c r="P865" s="15">
        <v>13.35</v>
      </c>
      <c r="Q865" s="15">
        <v>38.24</v>
      </c>
      <c r="R865" s="15">
        <v>49.24</v>
      </c>
      <c r="T865" s="16">
        <v>89.25</v>
      </c>
      <c r="U865" s="16">
        <v>88.5</v>
      </c>
      <c r="X865" s="16">
        <v>93.5</v>
      </c>
      <c r="Y865" s="16">
        <v>91.5</v>
      </c>
      <c r="AB865" s="15">
        <v>158.76</v>
      </c>
      <c r="AD865" s="15">
        <v>53</v>
      </c>
      <c r="AG865" s="15">
        <v>48.31</v>
      </c>
      <c r="AN865" s="15">
        <v>172.3</v>
      </c>
      <c r="AP865" s="15">
        <v>104.11</v>
      </c>
      <c r="AW865" s="15">
        <v>27</v>
      </c>
      <c r="AX865" s="15">
        <v>29.48</v>
      </c>
      <c r="BF865" s="15">
        <v>118.44</v>
      </c>
      <c r="BG865" s="15">
        <v>129.4</v>
      </c>
    </row>
    <row r="866" spans="1:59">
      <c r="A866" s="71">
        <v>39627</v>
      </c>
      <c r="C866" s="16">
        <v>84.78</v>
      </c>
      <c r="D866" s="16">
        <v>83.61</v>
      </c>
      <c r="F866" s="16">
        <v>146.87</v>
      </c>
      <c r="G866" s="15">
        <v>130.97</v>
      </c>
      <c r="H866" s="15">
        <v>85.96</v>
      </c>
      <c r="I866" s="15">
        <v>80.39</v>
      </c>
      <c r="J866" s="16">
        <v>70.709999999999994</v>
      </c>
      <c r="K866" s="15">
        <v>51.11</v>
      </c>
      <c r="L866" s="15">
        <v>72.239999999999995</v>
      </c>
      <c r="M866" s="15">
        <v>71.11</v>
      </c>
      <c r="N866" s="15">
        <v>125.82</v>
      </c>
      <c r="O866" s="16">
        <v>98.87</v>
      </c>
      <c r="P866" s="15">
        <v>13.41</v>
      </c>
      <c r="Q866" s="15">
        <v>38.69</v>
      </c>
      <c r="R866" s="15">
        <v>49.94</v>
      </c>
      <c r="T866" s="16">
        <v>88.566666666666677</v>
      </c>
      <c r="U866" s="16">
        <v>88.5</v>
      </c>
      <c r="X866" s="16">
        <v>91.65</v>
      </c>
      <c r="Y866" s="16">
        <v>91.5</v>
      </c>
      <c r="AA866" s="15">
        <v>133</v>
      </c>
      <c r="AB866" s="15">
        <v>158</v>
      </c>
      <c r="AD866" s="15">
        <v>54.63</v>
      </c>
      <c r="AG866" s="15">
        <v>48.07</v>
      </c>
      <c r="AN866" s="15">
        <v>171.9</v>
      </c>
      <c r="AP866" s="15">
        <v>104</v>
      </c>
      <c r="AW866" s="15">
        <v>27.36</v>
      </c>
      <c r="AX866" s="15">
        <v>25.93</v>
      </c>
      <c r="BC866" s="15">
        <v>26</v>
      </c>
      <c r="BF866" s="15">
        <v>122.71</v>
      </c>
      <c r="BG866" s="15">
        <v>131</v>
      </c>
    </row>
    <row r="867" spans="1:59">
      <c r="A867" s="71">
        <v>39634</v>
      </c>
      <c r="C867" s="16">
        <v>86.23</v>
      </c>
      <c r="D867" s="16">
        <v>86.34</v>
      </c>
      <c r="F867" s="16">
        <v>150.63</v>
      </c>
      <c r="G867" s="15">
        <v>130.13</v>
      </c>
      <c r="H867" s="15">
        <v>85.67</v>
      </c>
      <c r="I867" s="15">
        <v>80.260000000000005</v>
      </c>
      <c r="J867" s="16">
        <v>72.91</v>
      </c>
      <c r="K867" s="15">
        <v>51.67</v>
      </c>
      <c r="L867" s="15">
        <v>73.2</v>
      </c>
      <c r="M867" s="15">
        <v>73.040000000000006</v>
      </c>
      <c r="N867" s="15">
        <v>126.44</v>
      </c>
      <c r="O867" s="16">
        <v>97.62</v>
      </c>
      <c r="P867" s="15">
        <v>13.35</v>
      </c>
      <c r="Q867" s="15">
        <v>39.200000000000003</v>
      </c>
      <c r="R867" s="15">
        <v>47.45</v>
      </c>
      <c r="T867" s="16">
        <v>89</v>
      </c>
      <c r="U867" s="16">
        <v>89</v>
      </c>
      <c r="X867" s="16">
        <v>92</v>
      </c>
      <c r="Y867" s="16">
        <v>92</v>
      </c>
      <c r="AA867" s="15">
        <v>135</v>
      </c>
      <c r="AB867" s="15">
        <v>179</v>
      </c>
      <c r="AD867" s="15">
        <v>54</v>
      </c>
      <c r="AG867" s="15">
        <v>46.13</v>
      </c>
      <c r="AN867" s="15">
        <v>172.59</v>
      </c>
      <c r="AW867" s="15">
        <v>26</v>
      </c>
      <c r="AX867" s="15">
        <v>26.69</v>
      </c>
      <c r="BF867" s="15">
        <v>122.71</v>
      </c>
      <c r="BG867" s="15">
        <v>127.75</v>
      </c>
    </row>
    <row r="868" spans="1:59">
      <c r="A868" s="71">
        <v>39641</v>
      </c>
      <c r="C868" s="16">
        <v>86.77</v>
      </c>
      <c r="D868" s="16">
        <v>86.22</v>
      </c>
      <c r="F868" s="16">
        <v>146.53</v>
      </c>
      <c r="G868" s="15">
        <v>128.04</v>
      </c>
      <c r="H868" s="15">
        <v>87.24</v>
      </c>
      <c r="I868" s="15">
        <v>79.459999999999994</v>
      </c>
      <c r="J868" s="16">
        <v>72.64</v>
      </c>
      <c r="K868" s="15">
        <v>53.96</v>
      </c>
      <c r="L868" s="15">
        <v>74.209999999999994</v>
      </c>
      <c r="M868" s="15">
        <v>72.59</v>
      </c>
      <c r="N868" s="15">
        <v>127.46</v>
      </c>
      <c r="O868" s="16">
        <v>97.34</v>
      </c>
      <c r="P868" s="15">
        <v>13.6</v>
      </c>
      <c r="Q868" s="15">
        <v>39.35</v>
      </c>
      <c r="R868" s="15">
        <v>49.6</v>
      </c>
      <c r="T868" s="16">
        <v>88.833333333333329</v>
      </c>
      <c r="U868" s="16">
        <v>89.026666666666657</v>
      </c>
      <c r="X868" s="16">
        <v>92</v>
      </c>
      <c r="Y868" s="16">
        <v>92</v>
      </c>
      <c r="AB868" s="15">
        <v>157.22</v>
      </c>
      <c r="AD868" s="15">
        <v>53.67</v>
      </c>
      <c r="AG868" s="15">
        <v>45.82</v>
      </c>
      <c r="AN868" s="15">
        <v>172.76</v>
      </c>
      <c r="AP868" s="15">
        <v>103.53</v>
      </c>
      <c r="AX868" s="15">
        <v>25.83</v>
      </c>
      <c r="BC868" s="15">
        <v>26.22</v>
      </c>
      <c r="BF868" s="15">
        <v>113.5</v>
      </c>
      <c r="BG868" s="15">
        <v>113</v>
      </c>
    </row>
    <row r="869" spans="1:59">
      <c r="A869" s="71">
        <v>39648</v>
      </c>
      <c r="C869" s="16">
        <v>87.13</v>
      </c>
      <c r="D869" s="16">
        <v>84.05</v>
      </c>
      <c r="F869" s="16">
        <v>134.04</v>
      </c>
      <c r="G869" s="15">
        <v>119.43</v>
      </c>
      <c r="H869" s="15">
        <v>87.63</v>
      </c>
      <c r="I869" s="15">
        <v>78.09</v>
      </c>
      <c r="J869" s="16">
        <v>71.8</v>
      </c>
      <c r="K869" s="15">
        <v>54.25</v>
      </c>
      <c r="L869" s="15">
        <v>73.739999999999995</v>
      </c>
      <c r="M869" s="15">
        <v>73.3</v>
      </c>
      <c r="N869" s="15">
        <v>128.30000000000001</v>
      </c>
      <c r="O869" s="16">
        <v>98.06</v>
      </c>
      <c r="P869" s="15">
        <v>13.51</v>
      </c>
      <c r="Q869" s="15">
        <v>39.14</v>
      </c>
      <c r="R869" s="15">
        <v>50.82</v>
      </c>
      <c r="T869" s="16">
        <v>89.733333333333334</v>
      </c>
      <c r="U869" s="16">
        <v>89.95</v>
      </c>
      <c r="X869" s="16">
        <v>92.6</v>
      </c>
      <c r="Y869" s="16">
        <v>93.25</v>
      </c>
      <c r="AA869" s="15">
        <v>133</v>
      </c>
      <c r="AB869" s="15">
        <v>166.64</v>
      </c>
      <c r="AG869" s="15">
        <v>44.88</v>
      </c>
      <c r="AN869" s="15">
        <v>173</v>
      </c>
      <c r="AP869" s="15">
        <v>103.94</v>
      </c>
      <c r="AW869" s="15">
        <v>25.14</v>
      </c>
      <c r="AX869" s="15">
        <v>25.25</v>
      </c>
      <c r="BC869" s="15">
        <v>26.12</v>
      </c>
      <c r="BF869" s="15">
        <v>98.49</v>
      </c>
      <c r="BG869" s="15">
        <v>98.8</v>
      </c>
    </row>
    <row r="870" spans="1:59">
      <c r="A870" s="71">
        <v>39655</v>
      </c>
      <c r="C870" s="16">
        <v>86.96</v>
      </c>
      <c r="D870" s="16">
        <v>82.28</v>
      </c>
      <c r="F870" s="16">
        <v>132.52000000000001</v>
      </c>
      <c r="G870" s="15">
        <v>109.17</v>
      </c>
      <c r="H870" s="15">
        <v>80.17</v>
      </c>
      <c r="I870" s="15">
        <v>74.37</v>
      </c>
      <c r="J870" s="16">
        <v>73.19</v>
      </c>
      <c r="K870" s="15">
        <v>54.18</v>
      </c>
      <c r="L870" s="15">
        <v>74.75</v>
      </c>
      <c r="M870" s="15">
        <v>74.19</v>
      </c>
      <c r="N870" s="15">
        <v>127.77</v>
      </c>
      <c r="O870" s="16">
        <v>101.62</v>
      </c>
      <c r="P870" s="15">
        <v>13.37</v>
      </c>
      <c r="Q870" s="15">
        <v>39.15</v>
      </c>
      <c r="R870" s="15">
        <v>52.2</v>
      </c>
      <c r="T870" s="16">
        <v>90.6</v>
      </c>
      <c r="U870" s="16">
        <v>90.733333333333334</v>
      </c>
      <c r="X870" s="16">
        <v>93.6</v>
      </c>
      <c r="Y870" s="16">
        <v>93.6</v>
      </c>
      <c r="AB870" s="15">
        <v>169</v>
      </c>
      <c r="AD870" s="15">
        <v>53.48</v>
      </c>
      <c r="AG870" s="15">
        <v>43.89</v>
      </c>
      <c r="AN870" s="15">
        <v>173.18</v>
      </c>
      <c r="AP870" s="15">
        <v>104.77</v>
      </c>
      <c r="AW870" s="15">
        <v>23</v>
      </c>
      <c r="AX870" s="15">
        <v>26.28</v>
      </c>
      <c r="BC870" s="15">
        <v>24.83</v>
      </c>
      <c r="BF870" s="15">
        <v>85.73</v>
      </c>
      <c r="BG870" s="15">
        <v>95</v>
      </c>
    </row>
    <row r="871" spans="1:59">
      <c r="A871" s="71">
        <v>39662</v>
      </c>
      <c r="C871" s="16">
        <v>86.88</v>
      </c>
      <c r="D871" s="16">
        <v>78.41</v>
      </c>
      <c r="F871" s="16">
        <v>131.83000000000001</v>
      </c>
      <c r="G871" s="15">
        <v>108.56</v>
      </c>
      <c r="H871" s="15">
        <v>73.209999999999994</v>
      </c>
      <c r="I871" s="15">
        <v>66.22</v>
      </c>
      <c r="J871" s="16">
        <v>72.44</v>
      </c>
      <c r="K871" s="15">
        <v>54.6</v>
      </c>
      <c r="L871" s="15">
        <v>75.39</v>
      </c>
      <c r="M871" s="15">
        <v>70.61</v>
      </c>
      <c r="N871" s="15">
        <v>128.28</v>
      </c>
      <c r="O871" s="16">
        <v>95.71</v>
      </c>
      <c r="P871" s="15">
        <v>14.03</v>
      </c>
      <c r="Q871" s="15">
        <v>38.99</v>
      </c>
      <c r="R871" s="15">
        <v>52.2</v>
      </c>
      <c r="T871" s="16">
        <v>91.266666666666666</v>
      </c>
      <c r="U871" s="16">
        <v>91.4</v>
      </c>
      <c r="X871" s="16">
        <v>94</v>
      </c>
      <c r="Y871" s="16">
        <v>94.4</v>
      </c>
      <c r="AA871" s="15">
        <v>133.43</v>
      </c>
      <c r="AB871" s="15">
        <v>162</v>
      </c>
      <c r="AD871" s="15">
        <v>52.11</v>
      </c>
      <c r="AG871" s="15">
        <v>42.88</v>
      </c>
      <c r="AN871" s="15">
        <v>172.42</v>
      </c>
      <c r="AX871" s="15">
        <v>25.97</v>
      </c>
      <c r="BC871" s="15">
        <v>27.5</v>
      </c>
      <c r="BF871" s="15">
        <v>85.73</v>
      </c>
      <c r="BG871" s="15">
        <v>102</v>
      </c>
    </row>
    <row r="872" spans="1:59">
      <c r="A872" s="71">
        <v>39669</v>
      </c>
      <c r="C872" s="16">
        <v>86.91</v>
      </c>
      <c r="D872" s="16">
        <v>79.319999999999993</v>
      </c>
      <c r="F872" s="16">
        <v>130.25</v>
      </c>
      <c r="G872" s="15">
        <v>109.53</v>
      </c>
      <c r="H872" s="15">
        <v>72.37</v>
      </c>
      <c r="I872" s="15">
        <v>64.25</v>
      </c>
      <c r="J872" s="16">
        <v>73.63</v>
      </c>
      <c r="K872" s="15">
        <v>53.94</v>
      </c>
      <c r="L872" s="15">
        <v>74.31</v>
      </c>
      <c r="M872" s="15">
        <v>72.58</v>
      </c>
      <c r="N872" s="15">
        <v>128.03</v>
      </c>
      <c r="O872" s="16">
        <v>98.12</v>
      </c>
      <c r="P872" s="15">
        <v>14.12</v>
      </c>
      <c r="Q872" s="15">
        <v>39.49</v>
      </c>
      <c r="R872" s="15">
        <v>51.5</v>
      </c>
      <c r="T872" s="16">
        <v>92.7</v>
      </c>
      <c r="U872" s="16">
        <v>92.466666666666654</v>
      </c>
      <c r="X872" s="16">
        <v>95.7</v>
      </c>
      <c r="Y872" s="16">
        <v>95.7</v>
      </c>
      <c r="AA872" s="15">
        <v>134.31</v>
      </c>
      <c r="AD872" s="15">
        <v>54.2</v>
      </c>
      <c r="AG872" s="15">
        <v>43.3</v>
      </c>
      <c r="AN872" s="15">
        <v>172.85</v>
      </c>
      <c r="AP872" s="15">
        <v>104</v>
      </c>
      <c r="BC872" s="15">
        <v>27</v>
      </c>
      <c r="BF872" s="15">
        <v>95.73</v>
      </c>
      <c r="BG872" s="15">
        <v>109</v>
      </c>
    </row>
    <row r="873" spans="1:59">
      <c r="A873" s="71">
        <v>39676</v>
      </c>
      <c r="C873" s="16">
        <v>86.87</v>
      </c>
      <c r="D873" s="16">
        <v>79.95</v>
      </c>
      <c r="F873" s="16">
        <v>128.99</v>
      </c>
      <c r="G873" s="15">
        <v>112.66</v>
      </c>
      <c r="H873" s="15">
        <v>72.77</v>
      </c>
      <c r="I873" s="15">
        <v>65.86</v>
      </c>
      <c r="J873" s="16">
        <v>70.52</v>
      </c>
      <c r="K873" s="15">
        <v>55.13</v>
      </c>
      <c r="L873" s="15">
        <v>74.739999999999995</v>
      </c>
      <c r="M873" s="15">
        <v>72.930000000000007</v>
      </c>
      <c r="N873" s="15">
        <v>129.30000000000001</v>
      </c>
      <c r="O873" s="16">
        <v>98.2</v>
      </c>
      <c r="P873" s="15">
        <v>14.59</v>
      </c>
      <c r="Q873" s="15">
        <v>38.81</v>
      </c>
      <c r="R873" s="15">
        <v>52.2</v>
      </c>
      <c r="T873" s="16">
        <v>93.833333333333329</v>
      </c>
      <c r="U873" s="16">
        <v>93.5</v>
      </c>
      <c r="X873" s="16">
        <v>96.5</v>
      </c>
      <c r="Y873" s="16">
        <v>96.5</v>
      </c>
      <c r="AD873" s="15">
        <v>51.94</v>
      </c>
      <c r="AG873" s="15">
        <v>42.75</v>
      </c>
      <c r="AN873" s="15">
        <v>172.71</v>
      </c>
      <c r="AP873" s="15">
        <v>103</v>
      </c>
      <c r="AW873" s="15">
        <v>27</v>
      </c>
      <c r="AX873" s="15">
        <v>26.51</v>
      </c>
      <c r="BF873" s="15">
        <v>103.01</v>
      </c>
      <c r="BG873" s="15">
        <v>116.4</v>
      </c>
    </row>
    <row r="874" spans="1:59">
      <c r="A874" s="71">
        <v>39683</v>
      </c>
      <c r="C874" s="16">
        <v>86.9</v>
      </c>
      <c r="D874" s="16">
        <v>79.06</v>
      </c>
      <c r="F874" s="16">
        <v>130.56</v>
      </c>
      <c r="G874" s="15">
        <v>120.82</v>
      </c>
      <c r="H874" s="15">
        <v>76.08</v>
      </c>
      <c r="I874" s="15">
        <v>65.62</v>
      </c>
      <c r="J874" s="16">
        <v>71.87</v>
      </c>
      <c r="K874" s="15">
        <v>56.27</v>
      </c>
      <c r="L874" s="15">
        <v>75.650000000000006</v>
      </c>
      <c r="M874" s="15">
        <v>73.62</v>
      </c>
      <c r="N874" s="15">
        <v>130.99</v>
      </c>
      <c r="O874" s="16">
        <v>96.12</v>
      </c>
      <c r="P874" s="15">
        <v>14.91</v>
      </c>
      <c r="Q874" s="15">
        <v>38.299999999999997</v>
      </c>
      <c r="R874" s="15">
        <v>51.58</v>
      </c>
      <c r="T874" s="16">
        <v>94.483333333333334</v>
      </c>
      <c r="U874" s="16">
        <v>94.45</v>
      </c>
      <c r="X874" s="16">
        <v>98.25</v>
      </c>
      <c r="Y874" s="16">
        <v>98.25</v>
      </c>
      <c r="AA874" s="15">
        <v>134</v>
      </c>
      <c r="AD874" s="15">
        <v>52.71</v>
      </c>
      <c r="AG874" s="15">
        <v>43.04</v>
      </c>
      <c r="AN874" s="15">
        <v>172</v>
      </c>
      <c r="AP874" s="15">
        <v>104</v>
      </c>
      <c r="AW874" s="15">
        <v>25.53</v>
      </c>
      <c r="AX874" s="15">
        <v>27.21</v>
      </c>
      <c r="BF874" s="15">
        <v>110.55</v>
      </c>
      <c r="BG874" s="15">
        <v>123.8</v>
      </c>
    </row>
    <row r="875" spans="1:59">
      <c r="A875" s="71">
        <v>39690</v>
      </c>
      <c r="C875" s="16">
        <v>86.82</v>
      </c>
      <c r="D875" s="16">
        <v>77.900000000000006</v>
      </c>
      <c r="F875" s="16">
        <v>126.57</v>
      </c>
      <c r="G875" s="15">
        <v>122.7</v>
      </c>
      <c r="H875" s="15">
        <v>74.81</v>
      </c>
      <c r="I875" s="15">
        <v>63.63</v>
      </c>
      <c r="J875" s="16">
        <v>73.86</v>
      </c>
      <c r="K875" s="15">
        <v>56.58</v>
      </c>
      <c r="L875" s="15">
        <v>76.900000000000006</v>
      </c>
      <c r="M875" s="15">
        <v>73.849999999999994</v>
      </c>
      <c r="N875" s="15">
        <v>131.71</v>
      </c>
      <c r="O875" s="16">
        <v>95.66</v>
      </c>
      <c r="P875" s="15">
        <v>14.97</v>
      </c>
      <c r="Q875" s="15">
        <v>37.659999999999997</v>
      </c>
      <c r="R875" s="15">
        <v>52.12</v>
      </c>
      <c r="T875" s="16">
        <v>95.366666666666674</v>
      </c>
      <c r="U875" s="16">
        <v>95.266666666666666</v>
      </c>
      <c r="X875" s="16">
        <v>98.3</v>
      </c>
      <c r="Y875" s="16">
        <v>98</v>
      </c>
      <c r="AA875" s="15">
        <v>133</v>
      </c>
      <c r="AB875" s="15">
        <v>179</v>
      </c>
      <c r="AD875" s="15">
        <v>52.1</v>
      </c>
      <c r="AG875" s="15">
        <v>44.37</v>
      </c>
      <c r="AN875" s="15">
        <v>173.36</v>
      </c>
      <c r="AW875" s="15">
        <v>28.24</v>
      </c>
      <c r="AX875" s="15">
        <v>27.96</v>
      </c>
      <c r="BC875" s="15">
        <v>24</v>
      </c>
      <c r="BF875" s="15">
        <v>118.85</v>
      </c>
      <c r="BG875" s="15">
        <v>129.6</v>
      </c>
    </row>
    <row r="876" spans="1:59">
      <c r="A876" s="71">
        <v>39697</v>
      </c>
      <c r="C876" s="16">
        <v>86.47</v>
      </c>
      <c r="D876" s="16">
        <v>78.19</v>
      </c>
      <c r="F876" s="16">
        <v>118.63</v>
      </c>
      <c r="G876" s="15">
        <v>123.15</v>
      </c>
      <c r="H876" s="15">
        <v>70.95</v>
      </c>
      <c r="I876" s="15">
        <v>63.22</v>
      </c>
      <c r="J876" s="16">
        <v>72.02</v>
      </c>
      <c r="K876" s="15">
        <v>56.05</v>
      </c>
      <c r="L876" s="15">
        <v>75.42</v>
      </c>
      <c r="M876" s="15">
        <v>74.2</v>
      </c>
      <c r="N876" s="15">
        <v>128.91999999999999</v>
      </c>
      <c r="O876" s="16">
        <v>87.83</v>
      </c>
      <c r="P876" s="15">
        <v>14.92</v>
      </c>
      <c r="Q876" s="15">
        <v>39.380000000000003</v>
      </c>
      <c r="R876" s="15">
        <v>51.41</v>
      </c>
      <c r="T876" s="16">
        <v>96.166666666666671</v>
      </c>
      <c r="U876" s="16">
        <v>97.166666666666671</v>
      </c>
      <c r="X876" s="16">
        <v>100</v>
      </c>
      <c r="Y876" s="16">
        <v>98.5</v>
      </c>
      <c r="AB876" s="15">
        <v>172.5</v>
      </c>
      <c r="AD876" s="15">
        <v>52.32</v>
      </c>
      <c r="AG876" s="15">
        <v>44.29</v>
      </c>
      <c r="AN876" s="15">
        <v>171.67</v>
      </c>
      <c r="AP876" s="15">
        <v>103.6</v>
      </c>
      <c r="AW876" s="15">
        <v>28</v>
      </c>
      <c r="AX876" s="15">
        <v>30.2</v>
      </c>
      <c r="BF876" s="15">
        <v>123.3</v>
      </c>
      <c r="BG876" s="15">
        <v>131</v>
      </c>
    </row>
    <row r="877" spans="1:59">
      <c r="A877" s="71">
        <v>39704</v>
      </c>
      <c r="C877" s="16">
        <v>86.77</v>
      </c>
      <c r="D877" s="16">
        <v>78.680000000000007</v>
      </c>
      <c r="F877" s="16">
        <v>111.99</v>
      </c>
      <c r="G877" s="15">
        <v>122.41</v>
      </c>
      <c r="H877" s="15">
        <v>69.34</v>
      </c>
      <c r="I877" s="15">
        <v>63.81</v>
      </c>
      <c r="J877" s="16">
        <v>72.8</v>
      </c>
      <c r="K877" s="15">
        <v>55.79</v>
      </c>
      <c r="L877" s="15">
        <v>75.45</v>
      </c>
      <c r="M877" s="15">
        <v>72.180000000000007</v>
      </c>
      <c r="N877" s="15">
        <v>130.01</v>
      </c>
      <c r="O877" s="16">
        <v>93.42</v>
      </c>
      <c r="P877" s="15">
        <v>14.88</v>
      </c>
      <c r="Q877" s="15">
        <v>38.869999999999997</v>
      </c>
      <c r="R877" s="15">
        <v>53.59</v>
      </c>
      <c r="T877" s="16">
        <v>97.333333333333329</v>
      </c>
      <c r="U877" s="16">
        <v>97.366666666666674</v>
      </c>
      <c r="X877" s="16">
        <v>100</v>
      </c>
      <c r="Y877" s="16">
        <v>100.1</v>
      </c>
      <c r="AD877" s="15">
        <v>53.21</v>
      </c>
      <c r="AG877" s="15">
        <v>44.95</v>
      </c>
      <c r="AN877" s="15">
        <v>171.86</v>
      </c>
      <c r="AP877" s="15">
        <v>103.5</v>
      </c>
      <c r="AW877" s="15">
        <v>30</v>
      </c>
      <c r="AX877" s="15">
        <v>29.81</v>
      </c>
      <c r="BF877" s="15">
        <v>123.3</v>
      </c>
      <c r="BG877" s="15">
        <v>125.4</v>
      </c>
    </row>
    <row r="878" spans="1:59">
      <c r="A878" s="71">
        <v>39711</v>
      </c>
      <c r="C878" s="16">
        <v>86.57</v>
      </c>
      <c r="D878" s="16">
        <v>77.22</v>
      </c>
      <c r="F878" s="16">
        <v>114.42</v>
      </c>
      <c r="G878" s="15">
        <v>121.89</v>
      </c>
      <c r="H878" s="15">
        <v>67.59</v>
      </c>
      <c r="I878" s="15">
        <v>64.540000000000006</v>
      </c>
      <c r="J878" s="16">
        <v>70.959999999999994</v>
      </c>
      <c r="K878" s="15">
        <v>55.06</v>
      </c>
      <c r="L878" s="15">
        <v>74.739999999999995</v>
      </c>
      <c r="M878" s="15">
        <v>74.31</v>
      </c>
      <c r="N878" s="15">
        <v>130.71</v>
      </c>
      <c r="O878" s="16">
        <v>95.4</v>
      </c>
      <c r="P878" s="15">
        <v>14.97</v>
      </c>
      <c r="Q878" s="15">
        <v>42.11</v>
      </c>
      <c r="R878" s="15">
        <v>55.22</v>
      </c>
      <c r="T878" s="16">
        <v>96.12</v>
      </c>
      <c r="U878" s="16">
        <v>95</v>
      </c>
      <c r="X878" s="16">
        <v>99.79</v>
      </c>
      <c r="Y878" s="16">
        <v>99</v>
      </c>
      <c r="AD878" s="15">
        <v>54.5</v>
      </c>
      <c r="AG878" s="15">
        <v>44.66</v>
      </c>
      <c r="AN878" s="15">
        <v>172.5</v>
      </c>
      <c r="AW878" s="15">
        <v>30</v>
      </c>
      <c r="AX878" s="15">
        <v>30.83</v>
      </c>
      <c r="BC878" s="15">
        <v>29</v>
      </c>
      <c r="BF878" s="15">
        <v>115.01</v>
      </c>
      <c r="BG878" s="15">
        <v>114.6</v>
      </c>
    </row>
    <row r="879" spans="1:59">
      <c r="A879" s="71">
        <v>39718</v>
      </c>
      <c r="C879" s="16">
        <v>86.18</v>
      </c>
      <c r="D879" s="16">
        <v>76.66</v>
      </c>
      <c r="F879" s="16">
        <v>116.43</v>
      </c>
      <c r="G879" s="15">
        <v>123.37</v>
      </c>
      <c r="H879" s="15">
        <v>71.22</v>
      </c>
      <c r="I879" s="15">
        <v>64.930000000000007</v>
      </c>
      <c r="J879" s="16">
        <v>72.25</v>
      </c>
      <c r="K879" s="15">
        <v>54.13</v>
      </c>
      <c r="L879" s="15">
        <v>75.63</v>
      </c>
      <c r="M879" s="15">
        <v>73.069999999999993</v>
      </c>
      <c r="N879" s="15">
        <v>130.47999999999999</v>
      </c>
      <c r="O879" s="16">
        <v>100.27</v>
      </c>
      <c r="P879" s="15">
        <v>14.98</v>
      </c>
      <c r="Q879" s="15">
        <v>41.92</v>
      </c>
      <c r="R879" s="15">
        <v>54.24</v>
      </c>
      <c r="T879" s="16">
        <v>96.833333333333329</v>
      </c>
      <c r="U879" s="16">
        <v>96.666666666666671</v>
      </c>
      <c r="X879" s="16">
        <v>100</v>
      </c>
      <c r="Y879" s="16">
        <v>99.5</v>
      </c>
      <c r="AA879" s="15">
        <v>127.09</v>
      </c>
      <c r="AB879" s="15">
        <v>86.72</v>
      </c>
      <c r="AD879" s="15">
        <v>55.05</v>
      </c>
      <c r="AG879" s="15">
        <v>44.89</v>
      </c>
      <c r="AN879" s="15">
        <v>174</v>
      </c>
      <c r="AP879" s="15">
        <v>103</v>
      </c>
      <c r="AW879" s="15">
        <v>29.33</v>
      </c>
      <c r="AX879" s="15">
        <v>29.3</v>
      </c>
      <c r="BC879" s="15">
        <v>29</v>
      </c>
      <c r="BF879" s="15">
        <v>102.72</v>
      </c>
      <c r="BG879" s="15">
        <v>111</v>
      </c>
    </row>
    <row r="880" spans="1:59">
      <c r="A880" s="71">
        <v>39725</v>
      </c>
      <c r="C880" s="16">
        <v>86.11</v>
      </c>
      <c r="D880" s="16">
        <v>75.599999999999994</v>
      </c>
      <c r="F880" s="16">
        <v>113.58</v>
      </c>
      <c r="G880" s="15">
        <v>119.42</v>
      </c>
      <c r="H880" s="15">
        <v>70.56</v>
      </c>
      <c r="I880" s="15">
        <v>65.650000000000006</v>
      </c>
      <c r="J880" s="16">
        <v>69.72</v>
      </c>
      <c r="K880" s="15">
        <v>55.25</v>
      </c>
      <c r="L880" s="15">
        <v>76.53</v>
      </c>
      <c r="M880" s="15">
        <v>71.760000000000005</v>
      </c>
      <c r="N880" s="15">
        <v>131.41</v>
      </c>
      <c r="O880" s="16">
        <v>102.62</v>
      </c>
      <c r="P880" s="15">
        <v>14.82</v>
      </c>
      <c r="Q880" s="15">
        <v>43.49</v>
      </c>
      <c r="R880" s="15">
        <v>54.07</v>
      </c>
      <c r="T880" s="16">
        <v>97.166666666666671</v>
      </c>
      <c r="U880" s="16">
        <v>97</v>
      </c>
      <c r="X880" s="16">
        <v>100</v>
      </c>
      <c r="Y880" s="16">
        <v>99.5</v>
      </c>
      <c r="AB880" s="15">
        <v>164.75</v>
      </c>
      <c r="AD880" s="15">
        <v>53.72</v>
      </c>
      <c r="AG880" s="15">
        <v>45.29</v>
      </c>
      <c r="AP880" s="15">
        <v>103</v>
      </c>
      <c r="AW880" s="15">
        <v>29.6</v>
      </c>
      <c r="AX880" s="15">
        <v>30</v>
      </c>
      <c r="BC880" s="15">
        <v>25</v>
      </c>
      <c r="BF880" s="15">
        <v>102.72</v>
      </c>
      <c r="BG880" s="15">
        <v>111.8</v>
      </c>
    </row>
    <row r="881" spans="1:59">
      <c r="A881" s="71">
        <v>39732</v>
      </c>
      <c r="C881" s="16">
        <v>85.84</v>
      </c>
      <c r="D881" s="16">
        <v>77.23</v>
      </c>
      <c r="F881" s="16">
        <v>112.88</v>
      </c>
      <c r="G881" s="15">
        <v>114.04</v>
      </c>
      <c r="H881" s="15">
        <v>70.430000000000007</v>
      </c>
      <c r="I881" s="15">
        <v>65.58</v>
      </c>
      <c r="J881" s="16">
        <v>65.11</v>
      </c>
      <c r="K881" s="16">
        <v>53.51</v>
      </c>
      <c r="L881" s="15">
        <v>75.09</v>
      </c>
      <c r="M881" s="15">
        <v>72.069999999999993</v>
      </c>
      <c r="N881" s="15">
        <v>125.8</v>
      </c>
      <c r="O881" s="15">
        <v>105.24</v>
      </c>
      <c r="P881" s="15">
        <v>14.98</v>
      </c>
      <c r="Q881" s="15">
        <v>45.23</v>
      </c>
      <c r="R881" s="15">
        <v>52.84</v>
      </c>
      <c r="T881" s="16">
        <v>95.733333333333334</v>
      </c>
      <c r="U881" s="16">
        <v>96.066666666666677</v>
      </c>
      <c r="X881" s="16">
        <v>99.2</v>
      </c>
      <c r="Y881" s="16">
        <v>98.9</v>
      </c>
      <c r="AA881" s="15">
        <v>127</v>
      </c>
      <c r="AB881" s="15">
        <v>159.72999999999999</v>
      </c>
      <c r="AD881" s="15">
        <v>53.83</v>
      </c>
      <c r="AG881" s="15">
        <v>47.33</v>
      </c>
      <c r="AN881" s="15">
        <v>168.2</v>
      </c>
      <c r="AP881" s="15">
        <v>103.05</v>
      </c>
      <c r="AW881" s="15">
        <v>27.69</v>
      </c>
      <c r="AX881" s="15">
        <v>27.05</v>
      </c>
      <c r="BC881" s="15">
        <v>28</v>
      </c>
      <c r="BF881" s="15">
        <v>104.73</v>
      </c>
      <c r="BG881" s="15">
        <v>115.2</v>
      </c>
    </row>
    <row r="882" spans="1:59">
      <c r="A882" s="71">
        <v>39739</v>
      </c>
      <c r="C882" s="16">
        <v>86.17</v>
      </c>
      <c r="D882" s="16">
        <v>78.67</v>
      </c>
      <c r="F882" s="16">
        <v>111.21</v>
      </c>
      <c r="G882" s="15">
        <v>108.12</v>
      </c>
      <c r="H882" s="15">
        <v>68.819999999999993</v>
      </c>
      <c r="I882" s="15">
        <v>65.16</v>
      </c>
      <c r="J882" s="16">
        <v>61.44</v>
      </c>
      <c r="K882" s="15">
        <v>51.44</v>
      </c>
      <c r="L882" s="15">
        <v>69.55</v>
      </c>
      <c r="M882" s="15">
        <v>70.19</v>
      </c>
      <c r="N882" s="15">
        <v>126.77</v>
      </c>
      <c r="O882" s="16">
        <v>108.41</v>
      </c>
      <c r="P882" s="15">
        <v>15.9</v>
      </c>
      <c r="Q882" s="15">
        <v>45.59</v>
      </c>
      <c r="R882" s="15">
        <v>57.59</v>
      </c>
      <c r="T882" s="16">
        <v>95.833333333333329</v>
      </c>
      <c r="U882" s="16">
        <v>95.333333333333329</v>
      </c>
      <c r="X882" s="16">
        <v>98</v>
      </c>
      <c r="Y882" s="16">
        <v>98.5</v>
      </c>
      <c r="AA882" s="15">
        <v>125</v>
      </c>
      <c r="AD882" s="15">
        <v>54.56</v>
      </c>
      <c r="AG882" s="15">
        <v>48.63</v>
      </c>
      <c r="AN882" s="15">
        <v>167</v>
      </c>
      <c r="AP882" s="15">
        <v>102.5</v>
      </c>
      <c r="AW882" s="15">
        <v>27.75</v>
      </c>
      <c r="AX882" s="15">
        <v>26.12</v>
      </c>
      <c r="BC882" s="15">
        <v>24</v>
      </c>
      <c r="BF882" s="15">
        <v>108.96</v>
      </c>
      <c r="BG882" s="15">
        <v>119.75</v>
      </c>
    </row>
    <row r="883" spans="1:59">
      <c r="A883" s="71">
        <v>39746</v>
      </c>
      <c r="C883" s="16">
        <v>86.15</v>
      </c>
      <c r="D883" s="16">
        <v>79.75</v>
      </c>
      <c r="F883" s="16">
        <v>105.11</v>
      </c>
      <c r="G883" s="15">
        <v>109.39</v>
      </c>
      <c r="H883" s="15">
        <v>71.59</v>
      </c>
      <c r="I883" s="15">
        <v>65.11</v>
      </c>
      <c r="J883" s="16">
        <v>59.81</v>
      </c>
      <c r="K883" s="15">
        <v>51.21</v>
      </c>
      <c r="L883" s="15">
        <v>69.03</v>
      </c>
      <c r="M883" s="15">
        <v>70.08</v>
      </c>
      <c r="N883" s="15">
        <v>123.51</v>
      </c>
      <c r="O883" s="16">
        <v>110.08</v>
      </c>
      <c r="P883" s="15">
        <v>14.99</v>
      </c>
      <c r="Q883" s="15">
        <v>48.99</v>
      </c>
      <c r="R883" s="15">
        <v>64.63</v>
      </c>
      <c r="T883" s="16">
        <v>93.733333333333334</v>
      </c>
      <c r="U883" s="16">
        <v>94.1</v>
      </c>
      <c r="X883" s="16">
        <v>97.1</v>
      </c>
      <c r="Y883" s="16">
        <v>97.2</v>
      </c>
      <c r="AA883" s="15">
        <v>125</v>
      </c>
      <c r="AB883" s="15">
        <v>125</v>
      </c>
      <c r="AD883" s="15">
        <v>54.31</v>
      </c>
      <c r="AG883" s="15">
        <v>50.95</v>
      </c>
      <c r="AN883" s="15">
        <v>167.53</v>
      </c>
      <c r="AP883" s="15">
        <v>103.37</v>
      </c>
      <c r="AW883" s="15">
        <v>28.59</v>
      </c>
      <c r="AX883" s="15">
        <v>25.59</v>
      </c>
      <c r="BC883" s="15">
        <v>25.55</v>
      </c>
      <c r="BF883" s="15">
        <v>112.95</v>
      </c>
      <c r="BG883" s="15">
        <v>122.2</v>
      </c>
    </row>
    <row r="884" spans="1:59">
      <c r="A884" s="71">
        <v>39753</v>
      </c>
      <c r="C884" s="16">
        <v>85.59</v>
      </c>
      <c r="D884" s="16">
        <v>77.87</v>
      </c>
      <c r="F884" s="16">
        <v>104.88</v>
      </c>
      <c r="G884" s="15">
        <v>104.89</v>
      </c>
      <c r="H884" s="15">
        <v>71.36</v>
      </c>
      <c r="I884" s="15">
        <v>63.89</v>
      </c>
      <c r="J884" s="16">
        <v>57.04</v>
      </c>
      <c r="K884" s="15">
        <v>46.28</v>
      </c>
      <c r="L884" s="15">
        <v>68.05</v>
      </c>
      <c r="M884" s="15">
        <v>68.55</v>
      </c>
      <c r="N884" s="15">
        <v>123.82</v>
      </c>
      <c r="O884" s="16">
        <v>110.37</v>
      </c>
      <c r="P884" s="15">
        <v>14.98</v>
      </c>
      <c r="Q884" s="15">
        <v>48.58</v>
      </c>
      <c r="R884" s="15">
        <v>64.61</v>
      </c>
      <c r="T884" s="16">
        <v>89.673333333333332</v>
      </c>
      <c r="U884" s="16">
        <v>89.323333333333338</v>
      </c>
      <c r="X884" s="16">
        <v>93</v>
      </c>
      <c r="Y884" s="16">
        <v>93.4</v>
      </c>
      <c r="AA884" s="15">
        <v>124.55</v>
      </c>
      <c r="AB884" s="15">
        <v>149</v>
      </c>
      <c r="AD884" s="15">
        <v>54.45</v>
      </c>
      <c r="AG884" s="15">
        <v>52.03</v>
      </c>
      <c r="AN884" s="15">
        <v>166</v>
      </c>
      <c r="AP884" s="15">
        <v>103.06</v>
      </c>
      <c r="AW884" s="15">
        <v>28</v>
      </c>
      <c r="AX884" s="15">
        <v>27.41</v>
      </c>
      <c r="BC884" s="15">
        <v>26.21</v>
      </c>
      <c r="BF884" s="15">
        <v>115.19</v>
      </c>
      <c r="BG884" s="15">
        <v>124</v>
      </c>
    </row>
    <row r="885" spans="1:59">
      <c r="A885" s="71">
        <v>39760</v>
      </c>
      <c r="C885" s="16">
        <v>85.28</v>
      </c>
      <c r="D885" s="16">
        <v>76.92</v>
      </c>
      <c r="F885" s="16">
        <v>98.17</v>
      </c>
      <c r="G885" s="15">
        <v>100.4</v>
      </c>
      <c r="H885" s="15">
        <v>69.8</v>
      </c>
      <c r="I885" s="15">
        <v>63.55</v>
      </c>
      <c r="J885" s="16">
        <v>50.13</v>
      </c>
      <c r="K885" s="15">
        <v>37.020000000000003</v>
      </c>
      <c r="L885" s="15">
        <v>60.87</v>
      </c>
      <c r="M885" s="15">
        <v>61.82</v>
      </c>
      <c r="N885" s="15">
        <v>114.15</v>
      </c>
      <c r="O885" s="16">
        <v>108.92</v>
      </c>
      <c r="P885" s="15">
        <v>15</v>
      </c>
      <c r="Q885" s="15">
        <v>48.79</v>
      </c>
      <c r="R885" s="15">
        <v>64.459999999999994</v>
      </c>
      <c r="T885" s="16">
        <v>89.91</v>
      </c>
      <c r="U885" s="16">
        <v>88.666666666666671</v>
      </c>
      <c r="X885" s="16">
        <v>94</v>
      </c>
      <c r="Y885" s="16">
        <v>90.9</v>
      </c>
      <c r="AB885" s="15">
        <v>152.72</v>
      </c>
      <c r="AD885" s="15">
        <v>53.86</v>
      </c>
      <c r="AG885" s="15">
        <v>52.27</v>
      </c>
      <c r="AP885" s="15">
        <v>103.17</v>
      </c>
      <c r="AW885" s="15">
        <v>27.5</v>
      </c>
      <c r="AX885" s="15">
        <v>25.56</v>
      </c>
      <c r="BC885" s="15">
        <v>26.67</v>
      </c>
      <c r="BF885" s="15">
        <v>116.25</v>
      </c>
      <c r="BG885" s="15">
        <v>124</v>
      </c>
    </row>
    <row r="886" spans="1:59">
      <c r="A886" s="71">
        <v>39767</v>
      </c>
      <c r="C886" s="16">
        <v>85.58</v>
      </c>
      <c r="D886" s="16">
        <v>78.27</v>
      </c>
      <c r="F886" s="16">
        <v>100.71</v>
      </c>
      <c r="G886" s="15">
        <v>102.75</v>
      </c>
      <c r="H886" s="15">
        <v>69.45</v>
      </c>
      <c r="I886" s="15">
        <v>64.72</v>
      </c>
      <c r="J886" s="16">
        <v>44.78</v>
      </c>
      <c r="K886" s="15">
        <v>29.43</v>
      </c>
      <c r="L886" s="15">
        <v>57.24</v>
      </c>
      <c r="M886" s="15">
        <v>58.44</v>
      </c>
      <c r="N886" s="15">
        <v>106.95</v>
      </c>
      <c r="O886" s="16">
        <v>110.97</v>
      </c>
      <c r="P886" s="15">
        <v>15</v>
      </c>
      <c r="Q886" s="15">
        <v>48.46</v>
      </c>
      <c r="R886" s="15">
        <v>66.95</v>
      </c>
      <c r="T886" s="16">
        <v>86.08</v>
      </c>
      <c r="U886" s="16">
        <v>85.53</v>
      </c>
      <c r="X886" s="16">
        <v>91</v>
      </c>
      <c r="Y886" s="16">
        <v>90.5</v>
      </c>
      <c r="Z886" s="16"/>
      <c r="AA886" s="15">
        <v>118.8</v>
      </c>
      <c r="AB886" s="15">
        <v>162</v>
      </c>
      <c r="AD886" s="15">
        <v>54.65</v>
      </c>
      <c r="AG886" s="15">
        <v>51.09</v>
      </c>
      <c r="AN886" s="15">
        <v>169</v>
      </c>
      <c r="AP886" s="15">
        <v>103.12</v>
      </c>
      <c r="AW886" s="15">
        <v>25.19</v>
      </c>
      <c r="AX886" s="15">
        <v>24.77</v>
      </c>
      <c r="BF886" s="15">
        <v>116.25</v>
      </c>
      <c r="BG886" s="15">
        <v>124</v>
      </c>
    </row>
    <row r="887" spans="1:59">
      <c r="A887" s="71">
        <v>39774</v>
      </c>
      <c r="C887" s="16">
        <v>85.85</v>
      </c>
      <c r="D887" s="16">
        <v>81.37</v>
      </c>
      <c r="F887" s="16">
        <v>100.73</v>
      </c>
      <c r="G887" s="15">
        <v>106.93</v>
      </c>
      <c r="H887" s="15">
        <v>66.52</v>
      </c>
      <c r="I887" s="15">
        <v>65.16</v>
      </c>
      <c r="J887" s="16">
        <v>36.28</v>
      </c>
      <c r="K887" s="15">
        <v>26.42</v>
      </c>
      <c r="L887" s="15">
        <v>54.68</v>
      </c>
      <c r="M887" s="15">
        <v>55.12</v>
      </c>
      <c r="N887" s="15">
        <v>97.46</v>
      </c>
      <c r="O887" s="16">
        <v>109.22</v>
      </c>
      <c r="P887" s="15">
        <v>15</v>
      </c>
      <c r="Q887" s="15">
        <v>49</v>
      </c>
      <c r="R887" s="15">
        <v>70.66</v>
      </c>
      <c r="T887" s="16">
        <v>85.403333333333322</v>
      </c>
      <c r="U887" s="16">
        <v>83.166666666666671</v>
      </c>
      <c r="X887" s="16">
        <v>91.5</v>
      </c>
      <c r="Y887" s="16">
        <v>91.5</v>
      </c>
      <c r="AB887" s="15">
        <v>168.27</v>
      </c>
      <c r="AD887" s="15">
        <v>54.63</v>
      </c>
      <c r="AG887" s="15">
        <v>51.12</v>
      </c>
      <c r="AN887" s="15">
        <v>169</v>
      </c>
      <c r="AP887" s="15">
        <v>103</v>
      </c>
      <c r="AW887" s="15">
        <v>23.8</v>
      </c>
      <c r="AX887" s="15">
        <v>24.46</v>
      </c>
      <c r="BC887" s="15">
        <v>26</v>
      </c>
      <c r="BF887" s="15">
        <v>116.25</v>
      </c>
      <c r="BG887" s="15">
        <v>124</v>
      </c>
    </row>
    <row r="888" spans="1:59">
      <c r="A888" s="71">
        <v>39781</v>
      </c>
      <c r="C888" s="16">
        <v>85.66</v>
      </c>
      <c r="D888" s="16">
        <v>82.36</v>
      </c>
      <c r="F888" s="16">
        <v>103.76</v>
      </c>
      <c r="G888" s="15">
        <v>111.21</v>
      </c>
      <c r="H888" s="15">
        <v>66.33</v>
      </c>
      <c r="I888" s="15">
        <v>65.91</v>
      </c>
      <c r="J888" s="16">
        <v>36.6</v>
      </c>
      <c r="K888" s="15">
        <v>26.54</v>
      </c>
      <c r="L888" s="15">
        <v>52.75</v>
      </c>
      <c r="M888" s="15">
        <v>53.5</v>
      </c>
      <c r="N888" s="15">
        <v>97</v>
      </c>
      <c r="O888" s="16">
        <v>111.92</v>
      </c>
      <c r="P888" s="15">
        <v>15</v>
      </c>
      <c r="Q888" s="15">
        <v>48.23</v>
      </c>
      <c r="R888" s="15">
        <v>74.44</v>
      </c>
      <c r="T888" s="16">
        <v>80.65666666666668</v>
      </c>
      <c r="U888" s="16">
        <v>77.12</v>
      </c>
      <c r="X888" s="16">
        <v>83.79</v>
      </c>
      <c r="Y888" s="16">
        <v>80</v>
      </c>
      <c r="AD888" s="15">
        <v>55.5</v>
      </c>
      <c r="AG888" s="15">
        <v>51.36</v>
      </c>
      <c r="AN888" s="15">
        <v>149</v>
      </c>
      <c r="AX888" s="15">
        <v>26.88</v>
      </c>
      <c r="BC888" s="15">
        <v>26</v>
      </c>
      <c r="BF888" s="15">
        <v>116.25</v>
      </c>
      <c r="BG888" s="15">
        <v>123</v>
      </c>
    </row>
    <row r="889" spans="1:59">
      <c r="A889" s="71">
        <v>39788</v>
      </c>
      <c r="C889" s="16">
        <v>86.02</v>
      </c>
      <c r="D889" s="16">
        <v>82.26</v>
      </c>
      <c r="F889" s="16">
        <v>110.36</v>
      </c>
      <c r="G889" s="15">
        <v>111.96</v>
      </c>
      <c r="H889" s="15">
        <v>70.17</v>
      </c>
      <c r="I889" s="15">
        <v>66.39</v>
      </c>
      <c r="J889" s="16">
        <v>41.16</v>
      </c>
      <c r="K889" s="15">
        <v>27.73</v>
      </c>
      <c r="L889" s="15">
        <v>50.16</v>
      </c>
      <c r="M889" s="15">
        <v>52.51</v>
      </c>
      <c r="N889" s="15">
        <v>98.04</v>
      </c>
      <c r="O889" s="16">
        <v>115.64</v>
      </c>
      <c r="P889" s="15">
        <v>14.99</v>
      </c>
      <c r="Q889" s="15">
        <v>48.18</v>
      </c>
      <c r="R889" s="15">
        <v>75.19</v>
      </c>
      <c r="T889" s="16">
        <v>77.349999999999994</v>
      </c>
      <c r="U889" s="16">
        <v>75.566666666666663</v>
      </c>
      <c r="X889" s="16">
        <v>82</v>
      </c>
      <c r="Y889" s="16">
        <v>79.099999999999994</v>
      </c>
      <c r="AA889" s="15">
        <v>117.33</v>
      </c>
      <c r="AB889" s="15">
        <v>157.04</v>
      </c>
      <c r="AD889" s="15">
        <v>53.71</v>
      </c>
      <c r="AG889" s="15">
        <v>50.9</v>
      </c>
      <c r="AN889" s="15">
        <v>153</v>
      </c>
      <c r="AP889" s="15">
        <v>102.4</v>
      </c>
      <c r="AW889" s="15">
        <v>26</v>
      </c>
      <c r="AX889" s="15">
        <v>24.87</v>
      </c>
      <c r="BC889" s="15">
        <v>26.05</v>
      </c>
      <c r="BF889" s="15">
        <v>113.49</v>
      </c>
      <c r="BG889" s="15">
        <v>122</v>
      </c>
    </row>
    <row r="890" spans="1:59">
      <c r="A890" s="71">
        <v>39795</v>
      </c>
      <c r="C890" s="16">
        <v>86.21</v>
      </c>
      <c r="D890" s="16">
        <v>81.84</v>
      </c>
      <c r="F890" s="16">
        <v>110.2</v>
      </c>
      <c r="G890" s="15">
        <v>115.05</v>
      </c>
      <c r="H890" s="15">
        <v>69.63</v>
      </c>
      <c r="I890" s="15">
        <v>66.650000000000006</v>
      </c>
      <c r="J890" s="16">
        <v>43.97</v>
      </c>
      <c r="K890" s="15">
        <v>26.21</v>
      </c>
      <c r="L890" s="15">
        <v>48.15</v>
      </c>
      <c r="M890" s="15">
        <v>52.68</v>
      </c>
      <c r="N890" s="15">
        <v>97.12</v>
      </c>
      <c r="O890" s="16">
        <v>118.29</v>
      </c>
      <c r="P890" s="15">
        <v>15</v>
      </c>
      <c r="Q890" s="15">
        <v>48.94</v>
      </c>
      <c r="R890" s="15">
        <v>72.64</v>
      </c>
      <c r="T890" s="16">
        <v>72.766666666666666</v>
      </c>
      <c r="U890" s="16">
        <v>73.5</v>
      </c>
      <c r="X890" s="16">
        <v>75</v>
      </c>
      <c r="Y890" s="16">
        <v>76.7</v>
      </c>
      <c r="AA890" s="15">
        <v>110</v>
      </c>
      <c r="AB890" s="15">
        <v>160</v>
      </c>
      <c r="AD890" s="15">
        <v>54.14</v>
      </c>
      <c r="AG890" s="15">
        <v>50.34</v>
      </c>
      <c r="AN890" s="15">
        <v>149.96</v>
      </c>
      <c r="AP890" s="15">
        <v>102.42</v>
      </c>
      <c r="AW890" s="15">
        <v>24.99</v>
      </c>
      <c r="AX890" s="15">
        <v>24.91</v>
      </c>
      <c r="BF890" s="15">
        <v>113.49</v>
      </c>
      <c r="BG890" s="15">
        <v>122</v>
      </c>
    </row>
    <row r="891" spans="1:59">
      <c r="A891" s="71">
        <v>39802</v>
      </c>
      <c r="C891" s="16">
        <v>86.16</v>
      </c>
      <c r="D891" s="16">
        <v>81.59</v>
      </c>
      <c r="F891" s="16">
        <v>109.21</v>
      </c>
      <c r="G891" s="15">
        <v>116.52</v>
      </c>
      <c r="H891" s="15">
        <v>70.83</v>
      </c>
      <c r="I891" s="15">
        <v>68.52</v>
      </c>
      <c r="J891" s="16">
        <v>44.29</v>
      </c>
      <c r="K891" s="15">
        <v>28.22</v>
      </c>
      <c r="L891" s="15">
        <v>50.05</v>
      </c>
      <c r="M891" s="15">
        <v>54.16</v>
      </c>
      <c r="N891" s="15">
        <v>100.32</v>
      </c>
      <c r="O891" s="16">
        <v>120.12</v>
      </c>
      <c r="P891" s="15">
        <v>15</v>
      </c>
      <c r="Q891" s="15">
        <v>48.18</v>
      </c>
      <c r="R891" s="15">
        <v>73.63</v>
      </c>
      <c r="T891" s="16">
        <v>72.516666666666666</v>
      </c>
      <c r="U891" s="16">
        <v>70.433333333333337</v>
      </c>
      <c r="X891" s="16">
        <v>72.900000000000006</v>
      </c>
      <c r="Y891" s="16">
        <v>72.7</v>
      </c>
      <c r="AA891" s="15">
        <v>111</v>
      </c>
      <c r="AD891" s="15">
        <v>54.8</v>
      </c>
      <c r="AG891" s="15">
        <v>50.17</v>
      </c>
      <c r="AN891" s="15">
        <v>135</v>
      </c>
      <c r="AP891" s="15">
        <v>101</v>
      </c>
      <c r="AW891" s="15">
        <v>28.2</v>
      </c>
      <c r="AX891" s="15">
        <v>25.33</v>
      </c>
      <c r="BF891" s="15">
        <v>113.49</v>
      </c>
      <c r="BG891" s="15">
        <v>125</v>
      </c>
    </row>
    <row r="892" spans="1:59">
      <c r="A892" s="71">
        <v>39809</v>
      </c>
      <c r="C892" s="16">
        <v>85.78</v>
      </c>
      <c r="D892" s="16">
        <v>82.03</v>
      </c>
      <c r="F892" s="16">
        <v>110.13</v>
      </c>
      <c r="G892" s="15">
        <v>120.36</v>
      </c>
      <c r="H892" s="15">
        <v>72.900000000000006</v>
      </c>
      <c r="I892" s="15">
        <v>69.63</v>
      </c>
      <c r="J892" s="16">
        <v>45.7</v>
      </c>
      <c r="K892" s="15">
        <v>30.9</v>
      </c>
      <c r="L892" s="15">
        <v>51.43</v>
      </c>
      <c r="M892" s="15">
        <v>54.17</v>
      </c>
      <c r="N892" s="15">
        <v>104.06</v>
      </c>
      <c r="O892" s="16">
        <v>123.55</v>
      </c>
      <c r="P892" s="15">
        <v>15</v>
      </c>
      <c r="Q892" s="15">
        <v>48.51</v>
      </c>
      <c r="R892" s="15">
        <v>70.63</v>
      </c>
      <c r="T892" s="16">
        <v>70.08</v>
      </c>
      <c r="U892" s="16">
        <v>69.74666666666667</v>
      </c>
      <c r="X892" s="16">
        <v>72.33</v>
      </c>
      <c r="Y892" s="16">
        <v>71.83</v>
      </c>
      <c r="AA892" s="15">
        <v>105</v>
      </c>
      <c r="AD892" s="15">
        <v>53</v>
      </c>
      <c r="AG892" s="15">
        <v>48.33</v>
      </c>
      <c r="AN892" s="15">
        <v>142</v>
      </c>
      <c r="AP892" s="15">
        <v>103</v>
      </c>
      <c r="AX892" s="15">
        <v>25.3</v>
      </c>
      <c r="BC892" s="15">
        <v>28.5</v>
      </c>
      <c r="BF892" s="15">
        <v>118.48</v>
      </c>
      <c r="BG892" s="15">
        <v>128.66999999999999</v>
      </c>
    </row>
    <row r="893" spans="1:59">
      <c r="A893" s="71">
        <v>39816</v>
      </c>
      <c r="C893" s="16">
        <v>86.61</v>
      </c>
      <c r="D893" s="16">
        <v>82.51</v>
      </c>
      <c r="F893" s="16">
        <v>112.26</v>
      </c>
      <c r="G893" s="15">
        <v>127.42</v>
      </c>
      <c r="H893" s="15">
        <v>70.47</v>
      </c>
      <c r="I893" s="15">
        <v>69.849999999999994</v>
      </c>
      <c r="J893" s="16">
        <v>48.66</v>
      </c>
      <c r="K893" s="15">
        <v>31.59</v>
      </c>
      <c r="L893" s="15">
        <v>51.41</v>
      </c>
      <c r="M893" s="15">
        <v>54.48</v>
      </c>
      <c r="N893" s="15">
        <v>106.84</v>
      </c>
      <c r="O893" s="16">
        <v>125.29</v>
      </c>
      <c r="P893" s="15">
        <v>15</v>
      </c>
      <c r="Q893" s="15">
        <v>48.34</v>
      </c>
      <c r="R893" s="15">
        <v>75.099999999999994</v>
      </c>
      <c r="T893" s="16">
        <v>69.75</v>
      </c>
      <c r="U893" s="16">
        <v>69.25</v>
      </c>
      <c r="X893" s="16">
        <v>72</v>
      </c>
      <c r="Y893" s="16">
        <v>71.5</v>
      </c>
      <c r="AD893" s="15">
        <v>55.67</v>
      </c>
      <c r="AG893" s="15">
        <v>48.5</v>
      </c>
      <c r="AN893" s="15">
        <v>140</v>
      </c>
      <c r="AX893" s="15">
        <v>27.36</v>
      </c>
      <c r="AY893" s="15">
        <v>55.32</v>
      </c>
      <c r="BA893" s="15">
        <v>48.84</v>
      </c>
      <c r="BD893" s="15">
        <v>101</v>
      </c>
      <c r="BF893" s="15">
        <v>121.48</v>
      </c>
      <c r="BG893" s="15">
        <v>130</v>
      </c>
    </row>
    <row r="894" spans="1:59">
      <c r="A894" s="71">
        <v>39823</v>
      </c>
      <c r="B894" s="16">
        <v>83.07</v>
      </c>
      <c r="C894" s="16">
        <v>86.34</v>
      </c>
      <c r="D894" s="16">
        <v>82.56</v>
      </c>
      <c r="F894" s="16">
        <v>117.58</v>
      </c>
      <c r="G894" s="15">
        <v>131.97</v>
      </c>
      <c r="H894" s="15">
        <v>73.14</v>
      </c>
      <c r="I894" s="15">
        <v>69.180000000000007</v>
      </c>
      <c r="J894" s="16">
        <v>51.58</v>
      </c>
      <c r="K894" s="15">
        <v>33.630000000000003</v>
      </c>
      <c r="L894" s="15">
        <v>57.01</v>
      </c>
      <c r="M894" s="15">
        <v>57.04</v>
      </c>
      <c r="N894" s="15">
        <v>110.44</v>
      </c>
      <c r="O894" s="16">
        <v>135.37</v>
      </c>
      <c r="P894" s="15">
        <v>15</v>
      </c>
      <c r="Q894" s="15">
        <v>49</v>
      </c>
      <c r="R894" s="15">
        <v>74.540000000000006</v>
      </c>
      <c r="T894" s="16">
        <v>68.75</v>
      </c>
      <c r="U894" s="16">
        <v>68.25</v>
      </c>
      <c r="X894" s="16">
        <v>71.599999999999994</v>
      </c>
      <c r="Y894" s="16">
        <v>71.099999999999994</v>
      </c>
      <c r="AA894" s="15">
        <v>112</v>
      </c>
      <c r="AB894" s="15">
        <v>179</v>
      </c>
      <c r="AD894" s="15">
        <v>55.79</v>
      </c>
      <c r="AG894" s="15">
        <v>48.72</v>
      </c>
      <c r="AN894" s="15">
        <v>137.36000000000001</v>
      </c>
      <c r="AP894" s="15">
        <v>103</v>
      </c>
      <c r="AW894" s="15">
        <v>28.25</v>
      </c>
      <c r="AX894" s="15">
        <v>25.65</v>
      </c>
      <c r="AY894" s="15">
        <v>55.44</v>
      </c>
      <c r="BA894" s="15">
        <v>52.33</v>
      </c>
      <c r="BC894" s="15">
        <v>43.94</v>
      </c>
      <c r="BD894" s="15">
        <v>28.5</v>
      </c>
      <c r="BF894" s="15">
        <v>121.48</v>
      </c>
      <c r="BG894" s="15">
        <v>127.6</v>
      </c>
    </row>
    <row r="895" spans="1:59">
      <c r="A895" s="71">
        <v>39830</v>
      </c>
      <c r="B895" s="16">
        <v>82.49</v>
      </c>
      <c r="C895" s="16">
        <v>86.7</v>
      </c>
      <c r="D895" s="16">
        <v>81.33</v>
      </c>
      <c r="F895" s="16">
        <v>121.34</v>
      </c>
      <c r="G895" s="15">
        <v>141.49</v>
      </c>
      <c r="H895" s="15">
        <v>75.95</v>
      </c>
      <c r="I895" s="15">
        <v>72.239999999999995</v>
      </c>
      <c r="J895" s="16">
        <v>53.62</v>
      </c>
      <c r="K895" s="15">
        <v>34.68</v>
      </c>
      <c r="L895" s="15">
        <v>60.74</v>
      </c>
      <c r="M895" s="15">
        <v>58.35</v>
      </c>
      <c r="N895" s="15">
        <v>110.99</v>
      </c>
      <c r="O895" s="16">
        <v>142.13</v>
      </c>
      <c r="P895" s="15">
        <v>15</v>
      </c>
      <c r="Q895" s="15">
        <v>48.51</v>
      </c>
      <c r="R895" s="15">
        <v>74.75</v>
      </c>
      <c r="T895" s="16">
        <v>66.58</v>
      </c>
      <c r="U895" s="16">
        <v>67</v>
      </c>
      <c r="X895" s="16">
        <v>70</v>
      </c>
      <c r="Y895" s="16">
        <v>70</v>
      </c>
      <c r="AA895" s="15">
        <v>106</v>
      </c>
      <c r="AB895" s="15">
        <v>152.75</v>
      </c>
      <c r="AD895" s="15">
        <v>55.68</v>
      </c>
      <c r="AG895" s="15">
        <v>50.66</v>
      </c>
      <c r="AN895" s="15">
        <v>140.69</v>
      </c>
      <c r="AP895" s="15">
        <v>102.9</v>
      </c>
      <c r="AW895" s="15">
        <v>29.25</v>
      </c>
      <c r="AX895" s="15">
        <v>26.75</v>
      </c>
      <c r="AY895" s="15">
        <v>54.29</v>
      </c>
      <c r="BA895" s="15">
        <v>54</v>
      </c>
      <c r="BD895" s="15">
        <v>100</v>
      </c>
      <c r="BF895" s="15">
        <v>118.48</v>
      </c>
      <c r="BG895" s="15">
        <v>127</v>
      </c>
    </row>
    <row r="896" spans="1:59">
      <c r="A896" s="71">
        <v>39837</v>
      </c>
      <c r="B896" s="16">
        <v>83.76</v>
      </c>
      <c r="C896" s="16">
        <v>86.57</v>
      </c>
      <c r="D896" s="16">
        <v>81.14</v>
      </c>
      <c r="F896" s="16">
        <v>130.99</v>
      </c>
      <c r="G896" s="15">
        <v>153.59</v>
      </c>
      <c r="H896" s="15">
        <v>80.38</v>
      </c>
      <c r="I896" s="15">
        <v>77.180000000000007</v>
      </c>
      <c r="J896" s="16">
        <v>54.89</v>
      </c>
      <c r="K896" s="15">
        <v>36.04</v>
      </c>
      <c r="L896" s="15">
        <v>63.61</v>
      </c>
      <c r="M896" s="15">
        <v>59.25</v>
      </c>
      <c r="N896" s="15">
        <v>114.59</v>
      </c>
      <c r="O896" s="16">
        <v>148.11000000000001</v>
      </c>
      <c r="P896" s="15">
        <v>15.01</v>
      </c>
      <c r="Q896" s="15">
        <v>48.48</v>
      </c>
      <c r="R896" s="15">
        <v>74.37</v>
      </c>
      <c r="T896" s="16">
        <v>65.8</v>
      </c>
      <c r="U896" s="16">
        <v>67.44</v>
      </c>
      <c r="X896" s="16">
        <v>75</v>
      </c>
      <c r="Y896" s="16">
        <v>71.25</v>
      </c>
      <c r="AB896" s="15">
        <v>156.5</v>
      </c>
      <c r="AD896" s="15">
        <v>56.32</v>
      </c>
      <c r="AG896" s="15">
        <v>50.58</v>
      </c>
      <c r="AN896" s="15">
        <v>138.16</v>
      </c>
      <c r="AP896" s="15">
        <v>102.85</v>
      </c>
      <c r="AW896" s="15">
        <v>29.75</v>
      </c>
      <c r="AX896" s="15">
        <v>27.89</v>
      </c>
      <c r="AY896" s="15">
        <v>56.25</v>
      </c>
      <c r="BA896" s="15">
        <v>57.2</v>
      </c>
      <c r="BC896" s="15">
        <v>29.5</v>
      </c>
      <c r="BD896" s="15">
        <v>103</v>
      </c>
      <c r="BF896" s="15">
        <v>118.48</v>
      </c>
      <c r="BG896" s="15">
        <v>127</v>
      </c>
    </row>
    <row r="897" spans="1:59">
      <c r="A897" s="71">
        <v>39844</v>
      </c>
      <c r="B897" s="16">
        <v>83.86</v>
      </c>
      <c r="C897" s="16">
        <v>86.58</v>
      </c>
      <c r="D897" s="16">
        <v>81.37</v>
      </c>
      <c r="F897" s="16">
        <v>134.56</v>
      </c>
      <c r="G897" s="15">
        <v>161.09</v>
      </c>
      <c r="H897" s="15">
        <v>81.3</v>
      </c>
      <c r="I897" s="15">
        <v>78.83</v>
      </c>
      <c r="J897" s="16">
        <v>55.15</v>
      </c>
      <c r="K897" s="15">
        <v>36.56</v>
      </c>
      <c r="L897" s="15">
        <v>63.84</v>
      </c>
      <c r="M897" s="15">
        <v>60.66</v>
      </c>
      <c r="N897" s="15">
        <v>114.65</v>
      </c>
      <c r="O897" s="16">
        <v>151.59</v>
      </c>
      <c r="P897" s="15">
        <v>15</v>
      </c>
      <c r="Q897" s="15">
        <v>48.09</v>
      </c>
      <c r="R897" s="15">
        <v>75.12</v>
      </c>
      <c r="T897" s="16">
        <v>69</v>
      </c>
      <c r="U897" s="16">
        <v>69</v>
      </c>
      <c r="X897" s="16">
        <v>72</v>
      </c>
      <c r="Y897" s="16">
        <v>72</v>
      </c>
      <c r="AA897" s="15">
        <v>108</v>
      </c>
      <c r="AB897" s="15">
        <v>161</v>
      </c>
      <c r="AC897" s="15">
        <v>106</v>
      </c>
      <c r="AD897" s="15">
        <v>59.64</v>
      </c>
      <c r="AG897" s="15">
        <v>49.85</v>
      </c>
      <c r="AN897" s="15">
        <v>134.62</v>
      </c>
      <c r="AW897" s="15">
        <v>29</v>
      </c>
      <c r="AX897" s="15">
        <v>27.88</v>
      </c>
      <c r="BA897" s="15">
        <v>59</v>
      </c>
      <c r="BD897" s="15">
        <v>101</v>
      </c>
      <c r="BF897" s="15">
        <v>118.48</v>
      </c>
      <c r="BG897" s="15">
        <v>125.4</v>
      </c>
    </row>
    <row r="898" spans="1:59">
      <c r="A898" s="71">
        <v>39851</v>
      </c>
      <c r="B898" s="16">
        <v>82.4</v>
      </c>
      <c r="C898" s="16">
        <v>86.9</v>
      </c>
      <c r="D898" s="16">
        <v>80.66</v>
      </c>
      <c r="F898" s="16">
        <v>133.61000000000001</v>
      </c>
      <c r="G898" s="15">
        <v>165.87</v>
      </c>
      <c r="H898" s="15">
        <v>80.77</v>
      </c>
      <c r="I898" s="15">
        <v>77.760000000000005</v>
      </c>
      <c r="J898" s="16">
        <v>55.82</v>
      </c>
      <c r="K898" s="15">
        <v>36.47</v>
      </c>
      <c r="L898" s="15">
        <v>66.010000000000005</v>
      </c>
      <c r="M898" s="15">
        <v>58.9</v>
      </c>
      <c r="N898" s="15">
        <v>115.96</v>
      </c>
      <c r="O898" s="16">
        <v>152.16</v>
      </c>
      <c r="P898" s="15">
        <v>15</v>
      </c>
      <c r="Q898" s="15">
        <v>48.28</v>
      </c>
      <c r="R898" s="15">
        <v>74.040000000000006</v>
      </c>
      <c r="T898" s="16">
        <v>69.7</v>
      </c>
      <c r="U898" s="16">
        <v>64.930000000000007</v>
      </c>
      <c r="X898" s="16">
        <v>72.7</v>
      </c>
      <c r="Y898" s="16">
        <v>72.7</v>
      </c>
      <c r="AA898" s="15">
        <v>107.63</v>
      </c>
      <c r="AB898" s="15">
        <v>126.68</v>
      </c>
      <c r="AC898" s="15">
        <v>105</v>
      </c>
      <c r="AD898" s="15">
        <v>60.25</v>
      </c>
      <c r="AG898" s="15">
        <v>50.05</v>
      </c>
      <c r="AN898" s="15">
        <v>134.5</v>
      </c>
      <c r="AP898" s="15">
        <v>103.18</v>
      </c>
      <c r="AW898" s="15">
        <v>28.26</v>
      </c>
      <c r="AX898" s="15">
        <v>27.62</v>
      </c>
      <c r="BD898" s="15">
        <v>101</v>
      </c>
      <c r="BF898" s="15">
        <v>116.48</v>
      </c>
      <c r="BG898" s="15">
        <v>113.4</v>
      </c>
    </row>
    <row r="899" spans="1:59">
      <c r="A899" s="71">
        <v>39858</v>
      </c>
      <c r="B899" s="16">
        <v>81.41</v>
      </c>
      <c r="C899" s="16">
        <v>86.48</v>
      </c>
      <c r="D899" s="16">
        <v>78.81</v>
      </c>
      <c r="F899" s="16">
        <v>127.73</v>
      </c>
      <c r="G899" s="15">
        <v>163.36000000000001</v>
      </c>
      <c r="H899" s="15">
        <v>80.44</v>
      </c>
      <c r="I899" s="15">
        <v>77.989999999999995</v>
      </c>
      <c r="J899" s="16">
        <v>55.95</v>
      </c>
      <c r="K899" s="15">
        <v>36.17</v>
      </c>
      <c r="L899" s="15">
        <v>64.72</v>
      </c>
      <c r="M899" s="15">
        <v>58.55</v>
      </c>
      <c r="N899" s="15">
        <v>115.24</v>
      </c>
      <c r="O899" s="16">
        <v>153.56</v>
      </c>
      <c r="P899" s="15">
        <v>15</v>
      </c>
      <c r="Q899" s="15">
        <v>47.49</v>
      </c>
      <c r="R899" s="15">
        <v>74.69</v>
      </c>
      <c r="T899" s="16">
        <v>71.67</v>
      </c>
      <c r="U899" s="16">
        <v>71.55</v>
      </c>
      <c r="X899" s="16">
        <v>75</v>
      </c>
      <c r="Y899" s="16">
        <v>75</v>
      </c>
      <c r="AD899" s="15">
        <v>61.24</v>
      </c>
      <c r="AG899" s="15">
        <v>48.65</v>
      </c>
      <c r="AN899" s="15">
        <v>133</v>
      </c>
      <c r="AP899" s="15">
        <v>102.73</v>
      </c>
      <c r="AW899" s="15">
        <v>29.8</v>
      </c>
      <c r="AX899" s="15">
        <v>27.97</v>
      </c>
      <c r="AY899" s="15">
        <v>63.21</v>
      </c>
      <c r="BD899" s="15">
        <v>102.19</v>
      </c>
      <c r="BF899" s="15">
        <v>99.47</v>
      </c>
      <c r="BG899" s="15">
        <v>98.2</v>
      </c>
    </row>
    <row r="900" spans="1:59">
      <c r="A900" s="71">
        <v>39865</v>
      </c>
      <c r="B900" s="16">
        <v>82.04</v>
      </c>
      <c r="C900" s="16">
        <v>86.34</v>
      </c>
      <c r="D900" s="16">
        <v>80.099999999999994</v>
      </c>
      <c r="F900" s="16">
        <v>118.15</v>
      </c>
      <c r="G900" s="15">
        <v>159.51</v>
      </c>
      <c r="H900" s="15">
        <v>79.98</v>
      </c>
      <c r="I900" s="15">
        <v>78.09</v>
      </c>
      <c r="J900" s="16">
        <v>54.63</v>
      </c>
      <c r="K900" s="15">
        <v>36.64</v>
      </c>
      <c r="L900" s="15">
        <v>63</v>
      </c>
      <c r="M900" s="15">
        <v>57.81</v>
      </c>
      <c r="N900" s="15">
        <v>115.95</v>
      </c>
      <c r="O900" s="16">
        <v>152.75</v>
      </c>
      <c r="P900" s="15">
        <v>14.99</v>
      </c>
      <c r="Q900" s="15">
        <v>48.75</v>
      </c>
      <c r="R900" s="15">
        <v>74.47</v>
      </c>
      <c r="T900" s="16">
        <v>72.98</v>
      </c>
      <c r="U900" s="16">
        <v>72.650000000000006</v>
      </c>
      <c r="X900" s="16">
        <v>77.67</v>
      </c>
      <c r="Y900" s="16">
        <v>77.37</v>
      </c>
      <c r="AA900" s="15">
        <v>99</v>
      </c>
      <c r="AB900" s="15">
        <v>143.06</v>
      </c>
      <c r="AD900" s="15">
        <v>62.71</v>
      </c>
      <c r="AG900" s="15">
        <v>48.82</v>
      </c>
      <c r="AN900" s="15">
        <v>133.44</v>
      </c>
      <c r="AP900" s="15">
        <v>103</v>
      </c>
      <c r="AW900" s="15">
        <v>33.33</v>
      </c>
      <c r="AX900" s="15">
        <v>29.3</v>
      </c>
      <c r="AY900" s="15">
        <v>64.05</v>
      </c>
      <c r="BC900" s="15">
        <v>30.33</v>
      </c>
      <c r="BD900" s="15">
        <v>102.05</v>
      </c>
      <c r="BF900" s="15">
        <v>87.47</v>
      </c>
      <c r="BG900" s="15">
        <v>95</v>
      </c>
    </row>
    <row r="901" spans="1:59">
      <c r="A901" s="71">
        <v>39872</v>
      </c>
      <c r="B901" s="16">
        <v>81.78</v>
      </c>
      <c r="C901" s="16">
        <v>85.87</v>
      </c>
      <c r="D901" s="16">
        <v>79.180000000000007</v>
      </c>
      <c r="F901" s="16">
        <v>123.15</v>
      </c>
      <c r="G901" s="15">
        <v>156.91999999999999</v>
      </c>
      <c r="H901" s="15">
        <v>81.86</v>
      </c>
      <c r="I901" s="15">
        <v>78.540000000000006</v>
      </c>
      <c r="J901" s="16">
        <v>53.67</v>
      </c>
      <c r="K901" s="15">
        <v>35.78</v>
      </c>
      <c r="L901" s="15">
        <v>63.69</v>
      </c>
      <c r="M901" s="15">
        <v>60.19</v>
      </c>
      <c r="N901" s="15">
        <v>115.74</v>
      </c>
      <c r="O901" s="16">
        <v>151.80000000000001</v>
      </c>
      <c r="P901" s="15">
        <v>14.94</v>
      </c>
      <c r="Q901" s="15">
        <v>48.26</v>
      </c>
      <c r="R901" s="15">
        <v>71</v>
      </c>
      <c r="T901" s="16">
        <v>69.5</v>
      </c>
      <c r="U901" s="16">
        <v>70.25</v>
      </c>
      <c r="X901" s="16">
        <v>75</v>
      </c>
      <c r="Y901" s="16">
        <v>75.25</v>
      </c>
      <c r="AB901" s="15">
        <v>132</v>
      </c>
      <c r="AD901" s="15">
        <v>61.7</v>
      </c>
      <c r="AG901" s="15">
        <v>50.8</v>
      </c>
      <c r="AN901" s="15">
        <v>128.46</v>
      </c>
      <c r="AP901" s="15">
        <v>102.5</v>
      </c>
      <c r="AW901" s="15">
        <v>35.33</v>
      </c>
      <c r="AX901" s="15">
        <v>34.880000000000003</v>
      </c>
      <c r="AY901" s="15">
        <v>67</v>
      </c>
      <c r="BA901" s="15">
        <v>60</v>
      </c>
      <c r="BD901" s="15">
        <v>100.38</v>
      </c>
      <c r="BF901" s="15">
        <v>87.47</v>
      </c>
      <c r="BG901" s="15">
        <v>95</v>
      </c>
    </row>
    <row r="902" spans="1:59">
      <c r="A902" s="71">
        <v>39879</v>
      </c>
      <c r="B902" s="16">
        <v>78.13</v>
      </c>
      <c r="C902" s="16">
        <v>85.57</v>
      </c>
      <c r="D902" s="16">
        <v>77.05</v>
      </c>
      <c r="F902" s="16">
        <v>132.9</v>
      </c>
      <c r="G902" s="15">
        <v>156.38999999999999</v>
      </c>
      <c r="H902" s="15">
        <v>81.069999999999993</v>
      </c>
      <c r="I902" s="15">
        <v>79.33</v>
      </c>
      <c r="J902" s="16">
        <v>54.96</v>
      </c>
      <c r="K902" s="15">
        <v>36.46</v>
      </c>
      <c r="L902" s="15">
        <v>63.75</v>
      </c>
      <c r="M902" s="15">
        <v>59.51</v>
      </c>
      <c r="N902" s="15">
        <v>115.81</v>
      </c>
      <c r="O902" s="16">
        <v>150.56</v>
      </c>
      <c r="P902" s="15">
        <v>14.98</v>
      </c>
      <c r="Q902" s="15">
        <v>47.41</v>
      </c>
      <c r="R902" s="15">
        <v>73.33</v>
      </c>
      <c r="T902" s="16">
        <v>73</v>
      </c>
      <c r="U902" s="16">
        <v>72.39</v>
      </c>
      <c r="X902" s="16">
        <v>75</v>
      </c>
      <c r="Y902" s="16">
        <v>74.5</v>
      </c>
      <c r="AA902" s="15">
        <v>99.1</v>
      </c>
      <c r="AB902" s="15">
        <v>140</v>
      </c>
      <c r="AC902" s="15">
        <v>95</v>
      </c>
      <c r="AD902" s="15">
        <v>63.14</v>
      </c>
      <c r="AG902" s="15">
        <v>50.55</v>
      </c>
      <c r="AN902" s="15">
        <v>126.63</v>
      </c>
      <c r="AP902" s="15">
        <v>101</v>
      </c>
      <c r="AX902" s="15">
        <v>36.380000000000003</v>
      </c>
      <c r="AY902" s="15">
        <v>66.8</v>
      </c>
      <c r="BC902" s="15">
        <v>38</v>
      </c>
      <c r="BF902" s="15">
        <v>87.47</v>
      </c>
      <c r="BG902" s="15">
        <v>95</v>
      </c>
    </row>
    <row r="903" spans="1:59">
      <c r="A903" s="71">
        <v>39886</v>
      </c>
      <c r="B903" s="16">
        <v>77.09</v>
      </c>
      <c r="C903" s="16">
        <v>85.27</v>
      </c>
      <c r="D903" s="16">
        <v>75.52</v>
      </c>
      <c r="F903" s="16">
        <v>137.69999999999999</v>
      </c>
      <c r="G903" s="15">
        <v>156.68</v>
      </c>
      <c r="H903" s="15">
        <v>81.93</v>
      </c>
      <c r="I903" s="15">
        <v>79.58</v>
      </c>
      <c r="J903" s="16">
        <v>55.25</v>
      </c>
      <c r="K903" s="15">
        <v>36.18</v>
      </c>
      <c r="L903" s="15">
        <v>64.349999999999994</v>
      </c>
      <c r="M903" s="15">
        <v>60.89</v>
      </c>
      <c r="N903" s="15">
        <v>116.01</v>
      </c>
      <c r="O903" s="16">
        <v>150.07</v>
      </c>
      <c r="P903" s="15">
        <v>15</v>
      </c>
      <c r="Q903" s="15">
        <v>47.96</v>
      </c>
      <c r="R903" s="15">
        <v>74.25</v>
      </c>
      <c r="T903" s="16">
        <v>72.180000000000007</v>
      </c>
      <c r="U903" s="16">
        <v>72.400000000000006</v>
      </c>
      <c r="X903" s="16">
        <v>74.5</v>
      </c>
      <c r="Y903" s="16">
        <v>74.5</v>
      </c>
      <c r="AA903" s="15">
        <v>99</v>
      </c>
      <c r="AB903" s="15">
        <v>179</v>
      </c>
      <c r="AC903" s="15">
        <v>95</v>
      </c>
      <c r="AD903" s="15">
        <v>61.89</v>
      </c>
      <c r="AG903" s="15">
        <v>51.22</v>
      </c>
      <c r="AN903" s="15">
        <v>127.6</v>
      </c>
      <c r="AW903" s="15">
        <v>38</v>
      </c>
      <c r="AX903" s="15">
        <v>38.44</v>
      </c>
      <c r="AY903" s="15">
        <v>63</v>
      </c>
      <c r="BD903" s="15">
        <v>95</v>
      </c>
      <c r="BF903" s="15">
        <v>87.47</v>
      </c>
      <c r="BG903" s="15">
        <v>95.4</v>
      </c>
    </row>
    <row r="904" spans="1:59">
      <c r="A904" s="71">
        <v>39893</v>
      </c>
      <c r="B904" s="16">
        <v>78.98</v>
      </c>
      <c r="C904" s="16">
        <v>84.66</v>
      </c>
      <c r="D904" s="16">
        <v>76.67</v>
      </c>
      <c r="F904" s="16">
        <v>140.75</v>
      </c>
      <c r="G904" s="15">
        <v>156.31</v>
      </c>
      <c r="H904" s="15">
        <v>81.63</v>
      </c>
      <c r="I904" s="15">
        <v>79.180000000000007</v>
      </c>
      <c r="J904" s="16">
        <v>56.01</v>
      </c>
      <c r="K904" s="15">
        <v>36.049999999999997</v>
      </c>
      <c r="L904" s="15">
        <v>63.1</v>
      </c>
      <c r="M904" s="15">
        <v>61.7</v>
      </c>
      <c r="N904" s="15">
        <v>118.24</v>
      </c>
      <c r="O904" s="16">
        <v>148.75</v>
      </c>
      <c r="P904" s="15">
        <v>15</v>
      </c>
      <c r="Q904" s="15">
        <v>47.73</v>
      </c>
      <c r="R904" s="15">
        <v>73.12</v>
      </c>
      <c r="T904" s="16">
        <v>72.33</v>
      </c>
      <c r="U904" s="16">
        <v>72.33</v>
      </c>
      <c r="X904" s="16">
        <v>75.5</v>
      </c>
      <c r="Y904" s="16">
        <v>75.5</v>
      </c>
      <c r="AC904" s="15">
        <v>90</v>
      </c>
      <c r="AD904" s="15">
        <v>61.74</v>
      </c>
      <c r="AG904" s="15">
        <v>47.63</v>
      </c>
      <c r="AN904" s="15">
        <v>125.77</v>
      </c>
      <c r="AP904" s="15">
        <v>95.15</v>
      </c>
      <c r="AW904" s="15">
        <v>39.799999999999997</v>
      </c>
      <c r="AX904" s="15">
        <v>38.090000000000003</v>
      </c>
      <c r="AY904" s="15">
        <v>67</v>
      </c>
      <c r="BA904" s="15">
        <v>65</v>
      </c>
      <c r="BD904" s="15">
        <v>92.98</v>
      </c>
      <c r="BF904" s="15">
        <v>88.78</v>
      </c>
      <c r="BG904" s="15">
        <v>100.2</v>
      </c>
    </row>
    <row r="905" spans="1:59">
      <c r="A905" s="71">
        <v>39900</v>
      </c>
      <c r="B905" s="16">
        <v>78.900000000000006</v>
      </c>
      <c r="C905" s="16">
        <v>84.64</v>
      </c>
      <c r="D905" s="16">
        <v>75.8</v>
      </c>
      <c r="F905" s="16">
        <v>138.55000000000001</v>
      </c>
      <c r="G905" s="15">
        <v>154.13999999999999</v>
      </c>
      <c r="H905" s="15">
        <v>81.59</v>
      </c>
      <c r="I905" s="15">
        <v>78.760000000000005</v>
      </c>
      <c r="J905" s="16">
        <v>53.47</v>
      </c>
      <c r="K905" s="15">
        <v>36.17</v>
      </c>
      <c r="L905" s="15">
        <v>62.88</v>
      </c>
      <c r="M905" s="15">
        <v>59.28</v>
      </c>
      <c r="N905" s="15">
        <v>119.95</v>
      </c>
      <c r="O905" s="16">
        <v>145.31</v>
      </c>
      <c r="P905" s="15">
        <v>15.11</v>
      </c>
      <c r="Q905" s="15">
        <v>49.13</v>
      </c>
      <c r="R905" s="15">
        <v>68.319999999999993</v>
      </c>
      <c r="T905" s="16">
        <v>72.25</v>
      </c>
      <c r="U905" s="16">
        <v>72.33</v>
      </c>
      <c r="X905" s="16">
        <v>75.25</v>
      </c>
      <c r="Y905" s="16">
        <v>75.5</v>
      </c>
      <c r="AA905" s="15">
        <v>99</v>
      </c>
      <c r="AB905" s="15">
        <v>167</v>
      </c>
      <c r="AD905" s="15">
        <v>62.59</v>
      </c>
      <c r="AG905" s="15">
        <v>50.41</v>
      </c>
      <c r="AN905" s="15">
        <v>120</v>
      </c>
      <c r="AP905" s="15">
        <v>96.7</v>
      </c>
      <c r="AW905" s="15">
        <v>40</v>
      </c>
      <c r="AX905" s="15">
        <v>39.1</v>
      </c>
      <c r="AY905" s="15">
        <v>66</v>
      </c>
      <c r="BD905" s="15">
        <v>98.47</v>
      </c>
      <c r="BF905" s="15">
        <v>95.32</v>
      </c>
      <c r="BG905" s="15">
        <v>108.8</v>
      </c>
    </row>
    <row r="906" spans="1:59">
      <c r="A906" s="71">
        <v>39907</v>
      </c>
      <c r="B906" s="16">
        <v>78.760000000000005</v>
      </c>
      <c r="C906" s="16">
        <v>84.84</v>
      </c>
      <c r="D906" s="16">
        <v>76.3</v>
      </c>
      <c r="F906" s="16">
        <v>137.61000000000001</v>
      </c>
      <c r="G906" s="15">
        <v>153.65</v>
      </c>
      <c r="H906" s="15">
        <v>81.36</v>
      </c>
      <c r="I906" s="15">
        <v>78.47</v>
      </c>
      <c r="J906" s="16">
        <v>55.14</v>
      </c>
      <c r="K906" s="15">
        <v>35.909999999999997</v>
      </c>
      <c r="L906" s="15">
        <v>60.79</v>
      </c>
      <c r="M906" s="15">
        <v>60.25</v>
      </c>
      <c r="N906" s="15">
        <v>122.65</v>
      </c>
      <c r="O906" s="16">
        <v>141.81</v>
      </c>
      <c r="P906" s="15">
        <v>14.96</v>
      </c>
      <c r="Q906" s="15">
        <v>46.67</v>
      </c>
      <c r="R906" s="15">
        <v>64.97</v>
      </c>
      <c r="T906" s="16">
        <v>74.2</v>
      </c>
      <c r="U906" s="16">
        <v>72.67</v>
      </c>
      <c r="X906" s="16">
        <v>77.069999999999993</v>
      </c>
      <c r="Y906" s="16">
        <v>76.5</v>
      </c>
      <c r="AC906" s="15">
        <v>90</v>
      </c>
      <c r="AD906" s="15">
        <v>65.040000000000006</v>
      </c>
      <c r="AG906" s="15">
        <v>49.03</v>
      </c>
      <c r="AN906" s="15">
        <v>122.5</v>
      </c>
      <c r="AP906" s="15">
        <v>95.61</v>
      </c>
      <c r="AX906" s="15">
        <v>39.54</v>
      </c>
      <c r="AY906" s="15">
        <v>64.88</v>
      </c>
      <c r="BD906" s="15">
        <v>96</v>
      </c>
      <c r="BF906" s="15">
        <v>104.54</v>
      </c>
      <c r="BG906" s="15">
        <v>126.25</v>
      </c>
    </row>
    <row r="907" spans="1:59">
      <c r="A907" s="71">
        <v>39914</v>
      </c>
      <c r="B907" s="16">
        <v>78.819999999999993</v>
      </c>
      <c r="C907" s="16">
        <v>84.69</v>
      </c>
      <c r="D907" s="16">
        <v>76.33</v>
      </c>
      <c r="F907" s="16">
        <v>137.93</v>
      </c>
      <c r="G907" s="15">
        <v>155.16999999999999</v>
      </c>
      <c r="H907" s="15">
        <v>82.17</v>
      </c>
      <c r="I907" s="15">
        <v>78.61</v>
      </c>
      <c r="J907" s="16">
        <v>53.12</v>
      </c>
      <c r="K907" s="15">
        <v>37.049999999999997</v>
      </c>
      <c r="L907" s="15">
        <v>59.9</v>
      </c>
      <c r="M907" s="15">
        <v>59.14</v>
      </c>
      <c r="N907" s="15">
        <v>122.42</v>
      </c>
      <c r="O907" s="16">
        <v>135.18</v>
      </c>
      <c r="P907" s="15">
        <v>15</v>
      </c>
      <c r="Q907" s="15">
        <v>47.29</v>
      </c>
      <c r="R907" s="15">
        <v>66.48</v>
      </c>
      <c r="T907" s="16">
        <v>72.92</v>
      </c>
      <c r="U907" s="16">
        <v>72.67</v>
      </c>
      <c r="X907" s="16">
        <v>76</v>
      </c>
      <c r="Y907" s="16">
        <v>76</v>
      </c>
      <c r="AA907" s="15">
        <v>102.33</v>
      </c>
      <c r="AD907" s="15">
        <v>64.62</v>
      </c>
      <c r="AG907" s="15">
        <v>50.82</v>
      </c>
      <c r="AN907" s="15">
        <v>120.33</v>
      </c>
      <c r="AP907" s="15">
        <v>94.75</v>
      </c>
      <c r="AX907" s="15">
        <v>40.450000000000003</v>
      </c>
      <c r="AY907" s="15">
        <v>64.14</v>
      </c>
      <c r="BA907" s="15">
        <v>66</v>
      </c>
      <c r="BD907" s="15">
        <v>93.5</v>
      </c>
      <c r="BF907" s="15">
        <v>120.5</v>
      </c>
      <c r="BG907" s="15">
        <v>131</v>
      </c>
    </row>
    <row r="908" spans="1:59">
      <c r="A908" s="71">
        <v>39921</v>
      </c>
      <c r="B908" s="16">
        <v>80.489999999999995</v>
      </c>
      <c r="C908" s="16">
        <v>85.05</v>
      </c>
      <c r="D908" s="16">
        <v>77.540000000000006</v>
      </c>
      <c r="F908" s="16">
        <v>138.47</v>
      </c>
      <c r="G908" s="15">
        <v>153.13999999999999</v>
      </c>
      <c r="H908" s="15">
        <v>81.63</v>
      </c>
      <c r="I908" s="15">
        <v>78.48</v>
      </c>
      <c r="J908" s="16">
        <v>54.09</v>
      </c>
      <c r="K908" s="15">
        <v>38</v>
      </c>
      <c r="L908" s="15">
        <v>60.36</v>
      </c>
      <c r="M908" s="15">
        <v>60.04</v>
      </c>
      <c r="N908" s="15">
        <v>121.08</v>
      </c>
      <c r="O908" s="16">
        <v>140.38</v>
      </c>
      <c r="P908" s="15">
        <v>15.03</v>
      </c>
      <c r="Q908" s="15">
        <v>48.37</v>
      </c>
      <c r="R908" s="15">
        <v>68.52</v>
      </c>
      <c r="T908" s="16">
        <v>72.92</v>
      </c>
      <c r="U908" s="16">
        <v>72.67</v>
      </c>
      <c r="X908" s="16">
        <v>76</v>
      </c>
      <c r="Y908" s="16">
        <v>76</v>
      </c>
      <c r="AA908" s="15">
        <v>99.5</v>
      </c>
      <c r="AD908" s="15">
        <v>64.430000000000007</v>
      </c>
      <c r="AG908" s="15">
        <v>50.38</v>
      </c>
      <c r="AN908" s="15">
        <v>124.55</v>
      </c>
      <c r="AP908" s="15">
        <v>94</v>
      </c>
      <c r="AX908" s="15">
        <v>41.01</v>
      </c>
      <c r="AY908" s="15">
        <v>65.33</v>
      </c>
      <c r="BA908" s="15">
        <v>70</v>
      </c>
      <c r="BD908" s="15">
        <v>95</v>
      </c>
      <c r="BF908" s="15">
        <v>121.72</v>
      </c>
      <c r="BG908" s="15">
        <v>115.2</v>
      </c>
    </row>
    <row r="909" spans="1:59">
      <c r="A909" s="71">
        <v>39928</v>
      </c>
      <c r="B909" s="16">
        <v>80.25</v>
      </c>
      <c r="C909" s="16">
        <v>84.99</v>
      </c>
      <c r="D909" s="16">
        <v>77.14</v>
      </c>
      <c r="F909" s="16">
        <v>140.88</v>
      </c>
      <c r="G909" s="15">
        <v>153.59</v>
      </c>
      <c r="H909" s="15">
        <v>83.44</v>
      </c>
      <c r="I909" s="15">
        <v>78.47</v>
      </c>
      <c r="J909" s="16">
        <v>58.96</v>
      </c>
      <c r="K909" s="15">
        <v>38.31</v>
      </c>
      <c r="L909" s="15">
        <v>61.85</v>
      </c>
      <c r="M909" s="15">
        <v>63.92</v>
      </c>
      <c r="N909" s="15">
        <v>122.78</v>
      </c>
      <c r="O909" s="16">
        <v>141.6</v>
      </c>
      <c r="P909" s="15">
        <v>14.99</v>
      </c>
      <c r="Q909" s="15">
        <v>47.65</v>
      </c>
      <c r="R909" s="15">
        <v>68.91</v>
      </c>
      <c r="T909" s="16">
        <v>74.3</v>
      </c>
      <c r="U909" s="16">
        <v>74.37</v>
      </c>
      <c r="X909" s="16">
        <v>77</v>
      </c>
      <c r="Y909" s="16">
        <v>77.290000000000006</v>
      </c>
      <c r="AA909" s="15">
        <v>106.33</v>
      </c>
      <c r="AB909" s="15">
        <v>179</v>
      </c>
      <c r="AC909" s="15">
        <v>99</v>
      </c>
      <c r="AD909" s="15">
        <v>65.55</v>
      </c>
      <c r="AE909" s="15">
        <v>62.47</v>
      </c>
      <c r="AF909" s="15">
        <v>66.75</v>
      </c>
      <c r="AG909" s="15">
        <v>51.83</v>
      </c>
      <c r="AH909" s="15">
        <v>49.18</v>
      </c>
      <c r="AN909" s="15">
        <v>126.71</v>
      </c>
      <c r="AP909" s="15">
        <v>93.76</v>
      </c>
      <c r="AW909" s="15">
        <v>42.67</v>
      </c>
      <c r="AX909" s="15">
        <v>44.51</v>
      </c>
      <c r="AY909" s="15">
        <v>66.89</v>
      </c>
      <c r="BA909" s="15">
        <v>71</v>
      </c>
      <c r="BD909" s="15">
        <v>89.26</v>
      </c>
      <c r="BF909" s="15">
        <v>98.72</v>
      </c>
      <c r="BG909" s="15">
        <v>85.8</v>
      </c>
    </row>
    <row r="910" spans="1:59">
      <c r="A910" s="71">
        <v>39935</v>
      </c>
      <c r="B910" s="16">
        <v>83.27</v>
      </c>
      <c r="C910" s="16">
        <v>85.48</v>
      </c>
      <c r="D910" s="16">
        <v>80.38</v>
      </c>
      <c r="F910" s="16">
        <v>141.24</v>
      </c>
      <c r="G910" s="15">
        <v>153.47</v>
      </c>
      <c r="H910" s="15">
        <v>82.17</v>
      </c>
      <c r="I910" s="15">
        <v>79.48</v>
      </c>
      <c r="J910" s="16">
        <v>63.45</v>
      </c>
      <c r="K910" s="15">
        <v>41.63</v>
      </c>
      <c r="L910" s="15">
        <v>62.07</v>
      </c>
      <c r="M910" s="15">
        <v>63.77</v>
      </c>
      <c r="N910" s="15">
        <v>121.62</v>
      </c>
      <c r="O910" s="16">
        <v>140.1</v>
      </c>
      <c r="P910" s="15">
        <v>14.57</v>
      </c>
      <c r="Q910" s="15">
        <v>47.38</v>
      </c>
      <c r="R910" s="15">
        <v>68.36</v>
      </c>
      <c r="T910" s="16">
        <v>76</v>
      </c>
      <c r="U910" s="16">
        <v>74</v>
      </c>
      <c r="X910" s="16">
        <v>77.5</v>
      </c>
      <c r="Y910" s="16">
        <v>77.5</v>
      </c>
      <c r="AA910" s="15">
        <v>106</v>
      </c>
      <c r="AB910" s="15">
        <v>157.97</v>
      </c>
      <c r="AD910" s="15">
        <v>63.54</v>
      </c>
      <c r="AE910" s="15">
        <v>62.69</v>
      </c>
      <c r="AF910" s="15">
        <v>63.45</v>
      </c>
      <c r="AG910" s="15">
        <v>51.48</v>
      </c>
      <c r="AH910" s="15">
        <v>47.69</v>
      </c>
      <c r="AN910" s="15">
        <v>124.19</v>
      </c>
      <c r="AP910" s="15">
        <v>93.47</v>
      </c>
      <c r="AX910" s="15">
        <v>45.97</v>
      </c>
      <c r="AY910" s="15">
        <v>66.73</v>
      </c>
      <c r="BD910" s="15">
        <v>90.33</v>
      </c>
      <c r="BF910" s="15">
        <v>72.2</v>
      </c>
      <c r="BG910" s="15">
        <v>80.400000000000006</v>
      </c>
    </row>
    <row r="911" spans="1:59">
      <c r="A911" s="71">
        <v>39942</v>
      </c>
      <c r="B911" s="16">
        <v>83.55</v>
      </c>
      <c r="C911" s="16">
        <v>86.11</v>
      </c>
      <c r="D911" s="16">
        <v>81.900000000000006</v>
      </c>
      <c r="F911" s="16">
        <v>142.22999999999999</v>
      </c>
      <c r="G911" s="15">
        <v>150.41999999999999</v>
      </c>
      <c r="H911" s="15">
        <v>85.24</v>
      </c>
      <c r="I911" s="15">
        <v>83.28</v>
      </c>
      <c r="J911" s="16">
        <v>64.37</v>
      </c>
      <c r="K911" s="15">
        <v>43.6</v>
      </c>
      <c r="L911" s="15">
        <v>62.03</v>
      </c>
      <c r="M911" s="15">
        <v>63.94</v>
      </c>
      <c r="N911" s="15">
        <v>122.67</v>
      </c>
      <c r="O911" s="16">
        <v>140.5</v>
      </c>
      <c r="P911" s="15">
        <v>14.65</v>
      </c>
      <c r="Q911" s="15">
        <v>47.17</v>
      </c>
      <c r="R911" s="15">
        <v>68.31</v>
      </c>
      <c r="T911" s="16">
        <v>76.099999999999994</v>
      </c>
      <c r="U911" s="16">
        <v>79</v>
      </c>
      <c r="X911" s="16">
        <v>78.25</v>
      </c>
      <c r="Y911" s="16">
        <v>77.900000000000006</v>
      </c>
      <c r="AA911" s="15">
        <v>117.07</v>
      </c>
      <c r="AB911" s="15">
        <v>162</v>
      </c>
      <c r="AD911" s="15">
        <v>65.3</v>
      </c>
      <c r="AE911" s="15">
        <v>63.08</v>
      </c>
      <c r="AF911" s="15">
        <v>61.83</v>
      </c>
      <c r="AG911" s="15">
        <v>58.5</v>
      </c>
      <c r="AH911" s="15">
        <v>55.68</v>
      </c>
      <c r="AN911" s="15">
        <v>124.62</v>
      </c>
      <c r="AP911" s="15">
        <v>94</v>
      </c>
      <c r="AX911" s="15">
        <v>50.08</v>
      </c>
      <c r="AY911" s="15">
        <v>66.36</v>
      </c>
      <c r="BB911" s="15">
        <v>29.97</v>
      </c>
      <c r="BD911" s="15">
        <v>93.66</v>
      </c>
      <c r="BF911" s="15">
        <v>68.44</v>
      </c>
      <c r="BG911" s="15">
        <v>74.400000000000006</v>
      </c>
    </row>
    <row r="912" spans="1:59">
      <c r="A912" s="71">
        <v>39949</v>
      </c>
      <c r="B912" s="16">
        <v>86.31</v>
      </c>
      <c r="C912" s="16">
        <v>86.44</v>
      </c>
      <c r="D912" s="16">
        <v>84.51</v>
      </c>
      <c r="F912" s="16">
        <v>146.76</v>
      </c>
      <c r="G912" s="15">
        <v>149.63999999999999</v>
      </c>
      <c r="H912" s="15">
        <v>89.59</v>
      </c>
      <c r="I912" s="15">
        <v>87.46</v>
      </c>
      <c r="J912" s="16">
        <v>66.83</v>
      </c>
      <c r="K912" s="15">
        <v>46.88</v>
      </c>
      <c r="L912" s="15">
        <v>64.599999999999994</v>
      </c>
      <c r="M912" s="15">
        <v>65.91</v>
      </c>
      <c r="N912" s="15">
        <v>122.79</v>
      </c>
      <c r="O912" s="16">
        <v>140.52000000000001</v>
      </c>
      <c r="P912" s="15">
        <v>14.78</v>
      </c>
      <c r="Q912" s="15">
        <v>48.88</v>
      </c>
      <c r="R912" s="15">
        <v>69</v>
      </c>
      <c r="T912" s="16">
        <v>79</v>
      </c>
      <c r="U912" s="16">
        <v>79</v>
      </c>
      <c r="X912" s="16">
        <v>82</v>
      </c>
      <c r="Y912" s="16">
        <v>82</v>
      </c>
      <c r="AA912" s="15">
        <v>102</v>
      </c>
      <c r="AB912" s="15">
        <v>150.13999999999999</v>
      </c>
      <c r="AD912" s="15">
        <v>64.2</v>
      </c>
      <c r="AE912" s="15">
        <v>62.5</v>
      </c>
      <c r="AF912" s="15">
        <v>62</v>
      </c>
      <c r="AG912" s="15">
        <v>64.040000000000006</v>
      </c>
      <c r="AH912" s="15">
        <v>56</v>
      </c>
      <c r="AN912" s="15">
        <v>126.56</v>
      </c>
      <c r="AP912" s="15">
        <v>90</v>
      </c>
      <c r="AX912" s="15">
        <v>54.3</v>
      </c>
      <c r="AY912" s="15">
        <v>66.209999999999994</v>
      </c>
      <c r="BB912" s="15">
        <v>30</v>
      </c>
      <c r="BD912" s="15">
        <v>82.96</v>
      </c>
      <c r="BF912" s="15">
        <v>62.84</v>
      </c>
      <c r="BG912" s="15">
        <v>72.599999999999994</v>
      </c>
    </row>
    <row r="913" spans="1:59">
      <c r="A913" s="71">
        <v>39956</v>
      </c>
      <c r="B913" s="16">
        <v>87.75</v>
      </c>
      <c r="C913" s="16">
        <v>87.49</v>
      </c>
      <c r="D913" s="16">
        <v>86.09</v>
      </c>
      <c r="F913" s="16">
        <v>152.82</v>
      </c>
      <c r="G913" s="15">
        <v>149.26</v>
      </c>
      <c r="H913" s="15">
        <v>93.57</v>
      </c>
      <c r="I913" s="15">
        <v>92.04</v>
      </c>
      <c r="J913" s="16">
        <v>67.8</v>
      </c>
      <c r="K913" s="15">
        <v>49.38</v>
      </c>
      <c r="L913" s="15">
        <v>66.849999999999994</v>
      </c>
      <c r="M913" s="15">
        <v>67.19</v>
      </c>
      <c r="N913" s="15">
        <v>122.18</v>
      </c>
      <c r="O913" s="16">
        <v>140.37</v>
      </c>
      <c r="P913" s="15">
        <v>14.95</v>
      </c>
      <c r="Q913" s="15">
        <v>47.36</v>
      </c>
      <c r="R913" s="15">
        <v>68.8</v>
      </c>
      <c r="T913" s="16">
        <v>78.5</v>
      </c>
      <c r="U913" s="16">
        <v>75.599999999999994</v>
      </c>
      <c r="X913" s="16">
        <v>78.5</v>
      </c>
      <c r="Y913" s="16">
        <v>78.5</v>
      </c>
      <c r="AA913" s="15">
        <v>106</v>
      </c>
      <c r="AC913" s="15">
        <v>98.57</v>
      </c>
      <c r="AD913" s="15">
        <v>63.95</v>
      </c>
      <c r="AE913" s="15">
        <v>62.04</v>
      </c>
      <c r="AG913" s="15">
        <v>69.760000000000005</v>
      </c>
      <c r="AH913" s="15">
        <v>63</v>
      </c>
      <c r="AN913" s="15">
        <v>128.16999999999999</v>
      </c>
      <c r="AP913" s="15">
        <v>88</v>
      </c>
      <c r="AW913" s="15">
        <v>58.5</v>
      </c>
      <c r="AX913" s="15">
        <v>56.17</v>
      </c>
      <c r="AY913" s="15">
        <v>65.290000000000006</v>
      </c>
      <c r="BB913" s="15">
        <v>27.42</v>
      </c>
      <c r="BD913" s="15">
        <v>89</v>
      </c>
      <c r="BF913" s="15">
        <v>63.15</v>
      </c>
      <c r="BG913" s="15">
        <v>84</v>
      </c>
    </row>
    <row r="914" spans="1:59">
      <c r="A914" s="71">
        <v>39963</v>
      </c>
      <c r="B914" s="16">
        <v>88.78</v>
      </c>
      <c r="C914" s="16">
        <v>87.63</v>
      </c>
      <c r="D914" s="16">
        <v>87.11</v>
      </c>
      <c r="F914" s="16">
        <v>152.09</v>
      </c>
      <c r="G914" s="15">
        <v>148.12</v>
      </c>
      <c r="H914" s="15">
        <v>98.84</v>
      </c>
      <c r="I914" s="15">
        <v>93.01</v>
      </c>
      <c r="J914" s="16">
        <v>68.260000000000005</v>
      </c>
      <c r="K914" s="15">
        <v>51.01</v>
      </c>
      <c r="L914" s="15">
        <v>67.77</v>
      </c>
      <c r="M914" s="15">
        <v>67.52</v>
      </c>
      <c r="N914" s="15">
        <v>123.58</v>
      </c>
      <c r="O914" s="16">
        <v>141.31</v>
      </c>
      <c r="P914" s="15">
        <v>14.58</v>
      </c>
      <c r="Q914" s="15">
        <v>47.05</v>
      </c>
      <c r="R914" s="15">
        <v>68.36</v>
      </c>
      <c r="T914" s="16">
        <v>76.5</v>
      </c>
      <c r="U914" s="16">
        <v>78</v>
      </c>
      <c r="X914" s="16">
        <v>79.5</v>
      </c>
      <c r="Y914" s="16">
        <v>81</v>
      </c>
      <c r="AD914" s="15">
        <v>63.5</v>
      </c>
      <c r="AE914" s="15">
        <v>61.67</v>
      </c>
      <c r="AF914" s="15">
        <v>61.44</v>
      </c>
      <c r="AG914" s="15">
        <v>70.63</v>
      </c>
      <c r="AH914" s="15">
        <v>67</v>
      </c>
      <c r="AN914" s="15">
        <v>134.9</v>
      </c>
      <c r="AP914" s="15">
        <v>86</v>
      </c>
      <c r="AW914" s="15">
        <v>56</v>
      </c>
      <c r="AX914" s="15">
        <v>56.43</v>
      </c>
      <c r="AY914" s="15">
        <v>64.069999999999993</v>
      </c>
      <c r="BB914" s="15">
        <v>29</v>
      </c>
      <c r="BD914" s="15">
        <v>87.63</v>
      </c>
      <c r="BF914" s="15">
        <v>80.98</v>
      </c>
      <c r="BG914" s="15">
        <v>95.25</v>
      </c>
    </row>
    <row r="915" spans="1:59">
      <c r="A915" s="71">
        <v>39970</v>
      </c>
      <c r="B915" s="16">
        <v>88.31</v>
      </c>
      <c r="C915" s="16">
        <v>87.48</v>
      </c>
      <c r="D915" s="16">
        <v>86.72</v>
      </c>
      <c r="F915" s="16">
        <v>150.93</v>
      </c>
      <c r="G915" s="15">
        <v>146.05000000000001</v>
      </c>
      <c r="H915" s="15">
        <v>95.25</v>
      </c>
      <c r="I915" s="15">
        <v>92.77</v>
      </c>
      <c r="J915" s="16">
        <v>68.14</v>
      </c>
      <c r="K915" s="15">
        <v>50.42</v>
      </c>
      <c r="L915" s="15">
        <v>66.7</v>
      </c>
      <c r="M915" s="15">
        <v>65.94</v>
      </c>
      <c r="N915" s="15">
        <v>124.96</v>
      </c>
      <c r="O915" s="16">
        <v>139.34</v>
      </c>
      <c r="P915" s="15">
        <v>14.66</v>
      </c>
      <c r="Q915" s="15">
        <v>47.61</v>
      </c>
      <c r="R915" s="15">
        <v>67.83</v>
      </c>
      <c r="T915" s="16">
        <v>77.03</v>
      </c>
      <c r="U915" s="16">
        <v>77.03</v>
      </c>
      <c r="X915" s="16">
        <v>80.3</v>
      </c>
      <c r="Y915" s="16">
        <v>80.3</v>
      </c>
      <c r="AB915" s="15">
        <v>166.61</v>
      </c>
      <c r="AD915" s="15">
        <v>63.09</v>
      </c>
      <c r="AE915" s="15">
        <v>61.51</v>
      </c>
      <c r="AG915" s="15">
        <v>70.510000000000005</v>
      </c>
      <c r="AN915" s="15">
        <v>136.61000000000001</v>
      </c>
      <c r="AP915" s="15">
        <v>82</v>
      </c>
      <c r="AW915" s="15">
        <v>56</v>
      </c>
      <c r="AX915" s="15">
        <v>56.1</v>
      </c>
      <c r="AY915" s="15">
        <v>63.41</v>
      </c>
      <c r="BA915" s="15">
        <v>82.5</v>
      </c>
      <c r="BD915" s="15">
        <v>80.489999999999995</v>
      </c>
      <c r="BF915" s="15">
        <v>90.02</v>
      </c>
      <c r="BG915" s="15">
        <v>98</v>
      </c>
    </row>
    <row r="916" spans="1:59">
      <c r="A916" s="71">
        <v>39977</v>
      </c>
      <c r="B916" s="16">
        <v>87.6</v>
      </c>
      <c r="C916" s="16">
        <v>87.8</v>
      </c>
      <c r="D916" s="16">
        <v>86.15</v>
      </c>
      <c r="F916" s="16">
        <v>146.41</v>
      </c>
      <c r="G916" s="15">
        <v>144.58000000000001</v>
      </c>
      <c r="H916" s="15">
        <v>96.74</v>
      </c>
      <c r="I916" s="15">
        <v>93.9</v>
      </c>
      <c r="J916" s="16">
        <v>67.209999999999994</v>
      </c>
      <c r="K916" s="15">
        <v>50.44</v>
      </c>
      <c r="L916" s="15">
        <v>67.45</v>
      </c>
      <c r="M916" s="15">
        <v>67.13</v>
      </c>
      <c r="N916" s="15">
        <v>124.8</v>
      </c>
      <c r="O916" s="16">
        <v>140.97999999999999</v>
      </c>
      <c r="P916" s="15">
        <v>14.69</v>
      </c>
      <c r="Q916" s="15">
        <v>47.9</v>
      </c>
      <c r="R916" s="15">
        <v>68.819999999999993</v>
      </c>
      <c r="T916" s="16">
        <v>81</v>
      </c>
      <c r="U916" s="16">
        <v>80.33</v>
      </c>
      <c r="X916" s="16">
        <v>84</v>
      </c>
      <c r="Y916" s="16">
        <v>84</v>
      </c>
      <c r="AA916" s="15">
        <v>108</v>
      </c>
      <c r="AC916" s="15">
        <v>99</v>
      </c>
      <c r="AD916" s="15">
        <v>62.07</v>
      </c>
      <c r="AE916" s="15">
        <v>60.63</v>
      </c>
      <c r="AF916" s="15">
        <v>60</v>
      </c>
      <c r="AG916" s="15">
        <v>71.39</v>
      </c>
      <c r="AH916" s="15">
        <v>67.47</v>
      </c>
      <c r="AN916" s="15">
        <v>135.88</v>
      </c>
      <c r="AP916" s="15">
        <v>88.43</v>
      </c>
      <c r="AW916" s="15">
        <v>50</v>
      </c>
      <c r="AX916" s="15">
        <v>53.92</v>
      </c>
      <c r="AY916" s="15">
        <v>64.08</v>
      </c>
      <c r="AZ916" s="15">
        <v>76</v>
      </c>
      <c r="BA916" s="15">
        <v>83</v>
      </c>
      <c r="BB916" s="15">
        <v>28.19</v>
      </c>
      <c r="BD916" s="15">
        <v>78.5</v>
      </c>
      <c r="BF916" s="15">
        <v>90.02</v>
      </c>
      <c r="BG916" s="15">
        <v>87.6</v>
      </c>
    </row>
    <row r="917" spans="1:59">
      <c r="A917" s="71">
        <v>39984</v>
      </c>
      <c r="B917" s="16">
        <v>86.69</v>
      </c>
      <c r="C917" s="16">
        <v>88.01</v>
      </c>
      <c r="D917" s="16">
        <v>85.12</v>
      </c>
      <c r="F917" s="16">
        <v>146.22</v>
      </c>
      <c r="G917" s="15">
        <v>144.96</v>
      </c>
      <c r="H917" s="15">
        <v>98.75</v>
      </c>
      <c r="I917" s="15">
        <v>95.13</v>
      </c>
      <c r="J917" s="16">
        <v>67.760000000000005</v>
      </c>
      <c r="K917" s="15">
        <v>50.89</v>
      </c>
      <c r="L917" s="15">
        <v>67.37</v>
      </c>
      <c r="M917" s="15">
        <v>66.790000000000006</v>
      </c>
      <c r="N917" s="15">
        <v>123.79</v>
      </c>
      <c r="O917" s="16">
        <v>139.91999999999999</v>
      </c>
      <c r="P917" s="15">
        <v>14.7</v>
      </c>
      <c r="Q917" s="15">
        <v>47.35</v>
      </c>
      <c r="R917" s="15">
        <v>68.52</v>
      </c>
      <c r="T917" s="16">
        <v>78.31</v>
      </c>
      <c r="U917" s="16">
        <v>78</v>
      </c>
      <c r="X917" s="16">
        <v>82.25</v>
      </c>
      <c r="Y917" s="16">
        <v>82.5</v>
      </c>
      <c r="AA917" s="15">
        <v>107</v>
      </c>
      <c r="AB917" s="15">
        <v>162.82</v>
      </c>
      <c r="AD917" s="15">
        <v>61.2</v>
      </c>
      <c r="AE917" s="15">
        <v>59.85</v>
      </c>
      <c r="AF917" s="15">
        <v>60</v>
      </c>
      <c r="AG917" s="15">
        <v>74.900000000000006</v>
      </c>
      <c r="AH917" s="15">
        <v>71</v>
      </c>
      <c r="AP917" s="15">
        <v>81.14</v>
      </c>
      <c r="AX917" s="15">
        <v>48.13</v>
      </c>
      <c r="AY917" s="15">
        <v>59.25</v>
      </c>
      <c r="BB917" s="15">
        <v>28.5</v>
      </c>
      <c r="BD917" s="15">
        <v>76.88</v>
      </c>
      <c r="BF917" s="15">
        <v>73.02</v>
      </c>
      <c r="BG917" s="15">
        <v>72.599999999999994</v>
      </c>
    </row>
    <row r="918" spans="1:59">
      <c r="A918" s="71">
        <v>39991</v>
      </c>
      <c r="B918" s="16">
        <v>86.56</v>
      </c>
      <c r="C918" s="16">
        <v>88.12</v>
      </c>
      <c r="D918" s="16">
        <v>86</v>
      </c>
      <c r="F918" s="16">
        <v>144.88</v>
      </c>
      <c r="G918" s="15">
        <v>145.99</v>
      </c>
      <c r="H918" s="15">
        <v>98.51</v>
      </c>
      <c r="I918" s="15">
        <v>96.21</v>
      </c>
      <c r="J918" s="16">
        <v>62.42</v>
      </c>
      <c r="K918" s="15">
        <v>50.91</v>
      </c>
      <c r="L918" s="15">
        <v>67.81</v>
      </c>
      <c r="M918" s="15">
        <v>66.75</v>
      </c>
      <c r="N918" s="15">
        <v>123.6</v>
      </c>
      <c r="O918" s="16">
        <v>140.01</v>
      </c>
      <c r="P918" s="15">
        <v>14.72</v>
      </c>
      <c r="Q918" s="15">
        <v>47.17</v>
      </c>
      <c r="R918" s="15">
        <v>68.78</v>
      </c>
      <c r="T918" s="16">
        <v>81</v>
      </c>
      <c r="U918" s="16">
        <v>79</v>
      </c>
      <c r="X918" s="16">
        <v>84</v>
      </c>
      <c r="Y918" s="16">
        <v>82</v>
      </c>
      <c r="AA918" s="15">
        <v>113.36</v>
      </c>
      <c r="AB918" s="15">
        <v>161.35</v>
      </c>
      <c r="AD918" s="15">
        <v>60.37</v>
      </c>
      <c r="AE918" s="15">
        <v>59.95</v>
      </c>
      <c r="AF918" s="15">
        <v>60</v>
      </c>
      <c r="AG918" s="15">
        <v>73.849999999999994</v>
      </c>
      <c r="AH918" s="15">
        <v>73</v>
      </c>
      <c r="AN918" s="15">
        <v>137.69999999999999</v>
      </c>
      <c r="AP918" s="15">
        <v>81.72</v>
      </c>
      <c r="AX918" s="15">
        <v>45.94</v>
      </c>
      <c r="AY918" s="15">
        <v>58.51</v>
      </c>
      <c r="BB918" s="15">
        <v>27.27</v>
      </c>
      <c r="BF918" s="15">
        <v>60.68</v>
      </c>
      <c r="BG918" s="15">
        <v>69</v>
      </c>
    </row>
    <row r="919" spans="1:59">
      <c r="A919" s="71">
        <v>39998</v>
      </c>
      <c r="B919" s="16">
        <v>86.28</v>
      </c>
      <c r="C919" s="16">
        <v>88.24</v>
      </c>
      <c r="D919" s="16">
        <v>85.38</v>
      </c>
      <c r="F919" s="16">
        <v>151.38999999999999</v>
      </c>
      <c r="G919" s="15">
        <v>149.94</v>
      </c>
      <c r="H919" s="15">
        <v>100.29</v>
      </c>
      <c r="I919" s="15">
        <v>97.02</v>
      </c>
      <c r="J919" s="16">
        <v>61.37</v>
      </c>
      <c r="K919" s="15">
        <v>50.65</v>
      </c>
      <c r="L919" s="15">
        <v>68.739999999999995</v>
      </c>
      <c r="M919" s="15">
        <v>67.08</v>
      </c>
      <c r="N919" s="15">
        <v>122.8</v>
      </c>
      <c r="O919" s="16">
        <v>138.86000000000001</v>
      </c>
      <c r="P919" s="15">
        <v>15</v>
      </c>
      <c r="Q919" s="15">
        <v>47.1</v>
      </c>
      <c r="R919" s="15">
        <v>67.63</v>
      </c>
      <c r="T919" s="16">
        <v>79.5</v>
      </c>
      <c r="U919" s="16">
        <v>79.5</v>
      </c>
      <c r="X919" s="16">
        <v>83</v>
      </c>
      <c r="Y919" s="16">
        <v>83</v>
      </c>
      <c r="AA919" s="15">
        <v>113</v>
      </c>
      <c r="AB919" s="15">
        <v>163</v>
      </c>
      <c r="AD919" s="15">
        <v>60.53</v>
      </c>
      <c r="AE919" s="15">
        <v>58.43</v>
      </c>
      <c r="AF919" s="15">
        <v>59.73</v>
      </c>
      <c r="AG919" s="15">
        <v>73.27</v>
      </c>
      <c r="AH919" s="15">
        <v>70.430000000000007</v>
      </c>
      <c r="AN919" s="15">
        <v>137</v>
      </c>
      <c r="AP919" s="15">
        <v>83.8</v>
      </c>
      <c r="AW919" s="15">
        <v>39</v>
      </c>
      <c r="AX919" s="15">
        <v>41.56</v>
      </c>
      <c r="AY919" s="15">
        <v>61.02</v>
      </c>
      <c r="BA919" s="15">
        <v>71.5</v>
      </c>
      <c r="BB919" s="15">
        <v>28.8</v>
      </c>
      <c r="BC919" s="15">
        <v>39</v>
      </c>
      <c r="BD919" s="15">
        <v>80.53</v>
      </c>
      <c r="BF919" s="15">
        <v>60.44</v>
      </c>
      <c r="BG919" s="15">
        <v>69</v>
      </c>
    </row>
    <row r="920" spans="1:59">
      <c r="A920" s="71">
        <v>40005</v>
      </c>
      <c r="B920" s="16">
        <v>85.08</v>
      </c>
      <c r="C920" s="16">
        <v>87.96</v>
      </c>
      <c r="D920" s="16">
        <v>84.05</v>
      </c>
      <c r="F920" s="16">
        <v>150.49</v>
      </c>
      <c r="G920" s="15">
        <v>153.44999999999999</v>
      </c>
      <c r="H920" s="15">
        <v>101.49</v>
      </c>
      <c r="I920" s="15">
        <v>96.18</v>
      </c>
      <c r="J920" s="16">
        <v>61.68</v>
      </c>
      <c r="K920" s="15">
        <v>49.91</v>
      </c>
      <c r="L920" s="15">
        <v>66.58</v>
      </c>
      <c r="M920" s="15">
        <v>64.680000000000007</v>
      </c>
      <c r="N920" s="15">
        <v>123.98</v>
      </c>
      <c r="O920" s="16">
        <v>140.81</v>
      </c>
      <c r="P920" s="15">
        <v>15</v>
      </c>
      <c r="Q920" s="15">
        <v>48.18</v>
      </c>
      <c r="R920" s="15">
        <v>68.8</v>
      </c>
      <c r="T920" s="16">
        <v>75.5</v>
      </c>
      <c r="U920" s="16">
        <v>75.5</v>
      </c>
      <c r="X920" s="16">
        <v>83</v>
      </c>
      <c r="Y920" s="16">
        <v>83</v>
      </c>
      <c r="AD920" s="15">
        <v>58.27</v>
      </c>
      <c r="AE920" s="15">
        <v>56.01</v>
      </c>
      <c r="AF920" s="15">
        <v>60</v>
      </c>
      <c r="AG920" s="15">
        <v>66.2</v>
      </c>
      <c r="AH920" s="15">
        <v>64.760000000000005</v>
      </c>
      <c r="AN920" s="15">
        <v>138</v>
      </c>
      <c r="AP920" s="15">
        <v>81</v>
      </c>
      <c r="AW920" s="15">
        <v>34.18</v>
      </c>
      <c r="AX920" s="15">
        <v>37.270000000000003</v>
      </c>
      <c r="AY920" s="15">
        <v>56.26</v>
      </c>
      <c r="AZ920" s="15">
        <v>52</v>
      </c>
      <c r="BB920" s="15">
        <v>28.78</v>
      </c>
      <c r="BD920" s="15">
        <v>79.31</v>
      </c>
      <c r="BF920" s="15">
        <v>60.44</v>
      </c>
      <c r="BG920" s="15">
        <v>73.8</v>
      </c>
    </row>
    <row r="921" spans="1:59">
      <c r="A921" s="71">
        <v>40012</v>
      </c>
      <c r="B921" s="16">
        <v>82.03</v>
      </c>
      <c r="C921" s="16">
        <v>87.45</v>
      </c>
      <c r="D921" s="16">
        <v>81</v>
      </c>
      <c r="F921" s="16">
        <v>145.24</v>
      </c>
      <c r="G921" s="15">
        <v>150.51</v>
      </c>
      <c r="H921" s="15">
        <v>101.15</v>
      </c>
      <c r="I921" s="15">
        <v>95.6</v>
      </c>
      <c r="J921" s="16">
        <v>59.23</v>
      </c>
      <c r="K921" s="15">
        <v>45.8</v>
      </c>
      <c r="L921" s="15">
        <v>64.180000000000007</v>
      </c>
      <c r="M921" s="15">
        <v>64.72</v>
      </c>
      <c r="N921" s="15">
        <v>122.98</v>
      </c>
      <c r="O921" s="16">
        <v>138.86000000000001</v>
      </c>
      <c r="P921" s="15">
        <v>15</v>
      </c>
      <c r="Q921" s="15">
        <v>46.33</v>
      </c>
      <c r="R921" s="15">
        <v>67.83</v>
      </c>
      <c r="T921" s="16">
        <v>78.75</v>
      </c>
      <c r="U921" s="16">
        <v>78.75</v>
      </c>
      <c r="X921" s="16">
        <v>83</v>
      </c>
      <c r="Y921" s="16">
        <v>83</v>
      </c>
      <c r="AA921" s="15">
        <v>107.4</v>
      </c>
      <c r="AB921" s="15">
        <v>161</v>
      </c>
      <c r="AC921" s="15">
        <v>90</v>
      </c>
      <c r="AD921" s="15">
        <v>53.39</v>
      </c>
      <c r="AE921" s="15">
        <v>51.57</v>
      </c>
      <c r="AF921" s="15">
        <v>52.09</v>
      </c>
      <c r="AG921" s="15">
        <v>50.67</v>
      </c>
      <c r="AH921" s="15">
        <v>53</v>
      </c>
      <c r="AN921" s="15">
        <v>136.78</v>
      </c>
      <c r="AP921" s="15">
        <v>79.400000000000006</v>
      </c>
      <c r="AW921" s="15">
        <v>30</v>
      </c>
      <c r="AX921" s="15">
        <v>31.12</v>
      </c>
      <c r="AY921" s="15">
        <v>54.5</v>
      </c>
      <c r="AZ921" s="15">
        <v>47.88</v>
      </c>
      <c r="BA921" s="15">
        <v>71.67</v>
      </c>
      <c r="BB921" s="15">
        <v>29.46</v>
      </c>
      <c r="BC921" s="15">
        <v>24</v>
      </c>
      <c r="BD921" s="15">
        <v>79.31</v>
      </c>
      <c r="BF921" s="15">
        <v>68.430000000000007</v>
      </c>
      <c r="BG921" s="15">
        <v>89.4</v>
      </c>
    </row>
    <row r="922" spans="1:59">
      <c r="A922" s="71">
        <v>40019</v>
      </c>
      <c r="B922" s="16">
        <v>80.53</v>
      </c>
      <c r="C922" s="16">
        <v>87.12</v>
      </c>
      <c r="D922" s="16">
        <v>79.319999999999993</v>
      </c>
      <c r="F922" s="16">
        <v>137.31</v>
      </c>
      <c r="G922" s="15">
        <v>147.19</v>
      </c>
      <c r="H922" s="15">
        <v>103.99</v>
      </c>
      <c r="I922" s="15">
        <v>95.6</v>
      </c>
      <c r="J922" s="16">
        <v>49.63</v>
      </c>
      <c r="K922" s="15">
        <v>39.69</v>
      </c>
      <c r="L922" s="15">
        <v>61.05</v>
      </c>
      <c r="M922" s="15">
        <v>66.27</v>
      </c>
      <c r="N922" s="15">
        <v>118.29</v>
      </c>
      <c r="O922" s="16">
        <v>139.44999999999999</v>
      </c>
      <c r="P922" s="15">
        <v>15</v>
      </c>
      <c r="Q922" s="15">
        <v>47.08</v>
      </c>
      <c r="R922" s="15">
        <v>68.09</v>
      </c>
      <c r="T922" s="16">
        <v>79</v>
      </c>
      <c r="U922" s="16">
        <v>77.25</v>
      </c>
      <c r="X922" s="16">
        <v>82.4</v>
      </c>
      <c r="Y922" s="16">
        <v>80.12</v>
      </c>
      <c r="AA922" s="15">
        <v>99</v>
      </c>
      <c r="AB922" s="15">
        <v>164.33</v>
      </c>
      <c r="AD922" s="15">
        <v>52</v>
      </c>
      <c r="AE922" s="15">
        <v>50.94</v>
      </c>
      <c r="AG922" s="15">
        <v>49.43</v>
      </c>
      <c r="AH922" s="15">
        <v>49.2</v>
      </c>
      <c r="AN922" s="15">
        <v>137.33000000000001</v>
      </c>
      <c r="AP922" s="15">
        <v>78</v>
      </c>
      <c r="AW922" s="15">
        <v>29.5</v>
      </c>
      <c r="AX922" s="15">
        <v>30.91</v>
      </c>
      <c r="AY922" s="15">
        <v>51.4</v>
      </c>
      <c r="AZ922" s="15">
        <v>46.53</v>
      </c>
      <c r="BB922" s="15">
        <v>27</v>
      </c>
      <c r="BD922" s="15">
        <v>78.569999999999993</v>
      </c>
      <c r="BF922" s="15">
        <v>86.96</v>
      </c>
      <c r="BG922" s="15">
        <v>104</v>
      </c>
    </row>
    <row r="923" spans="1:59">
      <c r="A923" s="71">
        <v>40026</v>
      </c>
      <c r="B923" s="16">
        <v>77.319999999999993</v>
      </c>
      <c r="C923" s="16">
        <v>86.76</v>
      </c>
      <c r="D923" s="16">
        <v>74.58</v>
      </c>
      <c r="F923" s="16">
        <v>136.59</v>
      </c>
      <c r="G923" s="15">
        <v>148.94</v>
      </c>
      <c r="H923" s="15">
        <v>99.43</v>
      </c>
      <c r="I923" s="15">
        <v>90.9</v>
      </c>
      <c r="J923" s="16">
        <v>50.15</v>
      </c>
      <c r="K923" s="15">
        <v>39.15</v>
      </c>
      <c r="L923" s="15">
        <v>61.36</v>
      </c>
      <c r="M923" s="15">
        <v>64.55</v>
      </c>
      <c r="N923" s="15">
        <v>114.15</v>
      </c>
      <c r="O923" s="16">
        <v>140.59</v>
      </c>
      <c r="P923" s="15">
        <v>15</v>
      </c>
      <c r="Q923" s="15">
        <v>47.26</v>
      </c>
      <c r="R923" s="15">
        <v>69.319999999999993</v>
      </c>
      <c r="T923" s="16">
        <v>81.2</v>
      </c>
      <c r="U923" s="16">
        <v>81</v>
      </c>
      <c r="X923" s="16">
        <v>82.2</v>
      </c>
      <c r="Y923" s="16">
        <v>81.45</v>
      </c>
      <c r="AD923" s="15">
        <v>52.74</v>
      </c>
      <c r="AE923" s="15">
        <v>49.75</v>
      </c>
      <c r="AG923" s="15">
        <v>49.4</v>
      </c>
      <c r="AH923" s="15">
        <v>55</v>
      </c>
      <c r="AN923" s="15">
        <v>139.35</v>
      </c>
      <c r="AP923" s="15">
        <v>82.18</v>
      </c>
      <c r="AW923" s="15">
        <v>29.6</v>
      </c>
      <c r="AX923" s="15">
        <v>31.4</v>
      </c>
      <c r="AY923" s="15">
        <v>51.93</v>
      </c>
      <c r="AZ923" s="15">
        <v>49.6</v>
      </c>
      <c r="BB923" s="15">
        <v>28.23</v>
      </c>
      <c r="BD923" s="15">
        <v>79.87</v>
      </c>
      <c r="BF923" s="15">
        <v>101.38</v>
      </c>
      <c r="BG923" s="15">
        <v>107</v>
      </c>
    </row>
    <row r="924" spans="1:59">
      <c r="A924" s="71">
        <v>40033</v>
      </c>
      <c r="B924" s="16">
        <v>76.67</v>
      </c>
      <c r="C924" s="16">
        <v>85.99</v>
      </c>
      <c r="D924" s="16">
        <v>74.98</v>
      </c>
      <c r="F924" s="16">
        <v>135.72</v>
      </c>
      <c r="G924" s="15">
        <v>147.91999999999999</v>
      </c>
      <c r="H924" s="15">
        <v>92.97</v>
      </c>
      <c r="I924" s="15">
        <v>88.21</v>
      </c>
      <c r="J924" s="16">
        <v>50.3</v>
      </c>
      <c r="K924" s="15">
        <v>38.78</v>
      </c>
      <c r="L924" s="15">
        <v>60.29</v>
      </c>
      <c r="M924" s="15">
        <v>61.36</v>
      </c>
      <c r="N924" s="15">
        <v>111.88</v>
      </c>
      <c r="O924" s="16">
        <v>139.47999999999999</v>
      </c>
      <c r="P924" s="15">
        <v>15</v>
      </c>
      <c r="Q924" s="15">
        <v>47.37</v>
      </c>
      <c r="R924" s="15">
        <v>68.849999999999994</v>
      </c>
      <c r="T924" s="16">
        <v>81.31</v>
      </c>
      <c r="U924" s="16">
        <v>81.45</v>
      </c>
      <c r="X924" s="16">
        <v>81.599999999999994</v>
      </c>
      <c r="Y924" s="16">
        <v>81.150000000000006</v>
      </c>
      <c r="AB924" s="15">
        <v>167.75</v>
      </c>
      <c r="AD924" s="15">
        <v>53.65</v>
      </c>
      <c r="AE924" s="15">
        <v>51.34</v>
      </c>
      <c r="AF924" s="15">
        <v>52</v>
      </c>
      <c r="AG924" s="15">
        <v>49.47</v>
      </c>
      <c r="AH924" s="15">
        <v>50.44</v>
      </c>
      <c r="AN924" s="15">
        <v>138.52000000000001</v>
      </c>
      <c r="AP924" s="15">
        <v>81.06</v>
      </c>
      <c r="AX924" s="15">
        <v>30.85</v>
      </c>
      <c r="AY924" s="15">
        <v>53.45</v>
      </c>
      <c r="AZ924" s="15">
        <v>51</v>
      </c>
      <c r="BA924" s="15">
        <v>71.400000000000006</v>
      </c>
      <c r="BB924" s="15">
        <v>24.44</v>
      </c>
      <c r="BC924" s="15">
        <v>30</v>
      </c>
      <c r="BD924" s="15">
        <v>80.23</v>
      </c>
      <c r="BF924" s="15">
        <v>101.38</v>
      </c>
      <c r="BG924" s="15">
        <v>100</v>
      </c>
    </row>
    <row r="925" spans="1:59">
      <c r="A925" s="71">
        <v>40040</v>
      </c>
      <c r="B925" s="16">
        <v>76.78</v>
      </c>
      <c r="C925" s="16">
        <v>85.71</v>
      </c>
      <c r="D925" s="16">
        <v>74.88</v>
      </c>
      <c r="F925" s="16">
        <v>130.86000000000001</v>
      </c>
      <c r="G925" s="15">
        <v>147.4</v>
      </c>
      <c r="H925" s="15">
        <v>98.39</v>
      </c>
      <c r="I925" s="15">
        <v>88.85</v>
      </c>
      <c r="J925" s="16">
        <v>53.26</v>
      </c>
      <c r="K925" s="15">
        <v>40.6</v>
      </c>
      <c r="L925" s="15">
        <v>60.91</v>
      </c>
      <c r="M925" s="15">
        <v>62.66</v>
      </c>
      <c r="N925" s="15">
        <v>111.47</v>
      </c>
      <c r="O925" s="16">
        <v>139.22999999999999</v>
      </c>
      <c r="P925" s="15">
        <v>15</v>
      </c>
      <c r="Q925" s="15">
        <v>47.61</v>
      </c>
      <c r="R925" s="15">
        <v>69.17</v>
      </c>
      <c r="T925" s="16">
        <v>81</v>
      </c>
      <c r="U925" s="16">
        <v>81</v>
      </c>
      <c r="X925" s="16">
        <v>84</v>
      </c>
      <c r="Y925" s="16">
        <v>84</v>
      </c>
      <c r="Z925" s="16"/>
      <c r="AA925" s="15">
        <v>105.5</v>
      </c>
      <c r="AB925" s="15">
        <v>167</v>
      </c>
      <c r="AD925" s="15">
        <v>51.92</v>
      </c>
      <c r="AE925" s="15">
        <v>49.9</v>
      </c>
      <c r="AF925" s="15">
        <v>51</v>
      </c>
      <c r="AG925" s="15">
        <v>51.81</v>
      </c>
      <c r="AH925" s="15">
        <v>56.44</v>
      </c>
      <c r="AN925" s="15">
        <v>139.06</v>
      </c>
      <c r="AP925" s="15">
        <v>83</v>
      </c>
      <c r="AW925" s="15">
        <v>26</v>
      </c>
      <c r="AX925" s="15">
        <v>28.18</v>
      </c>
      <c r="AY925" s="15">
        <v>54.08</v>
      </c>
      <c r="BB925" s="15">
        <v>27.72</v>
      </c>
      <c r="BD925" s="15">
        <v>83.59</v>
      </c>
      <c r="BF925" s="15">
        <v>92.8</v>
      </c>
      <c r="BG925" s="15">
        <v>94</v>
      </c>
    </row>
    <row r="926" spans="1:59">
      <c r="A926" s="71">
        <v>40047</v>
      </c>
      <c r="B926" s="16">
        <v>75.2</v>
      </c>
      <c r="C926" s="16">
        <v>85.46</v>
      </c>
      <c r="D926" s="16">
        <v>73.84</v>
      </c>
      <c r="F926" s="16">
        <v>123.72</v>
      </c>
      <c r="G926" s="15">
        <v>145.80000000000001</v>
      </c>
      <c r="H926" s="15">
        <v>94.44</v>
      </c>
      <c r="I926" s="15">
        <v>87.71</v>
      </c>
      <c r="J926" s="16">
        <v>55.4</v>
      </c>
      <c r="K926" s="15">
        <v>42.43</v>
      </c>
      <c r="L926" s="15">
        <v>61.85</v>
      </c>
      <c r="M926" s="15">
        <v>63.67</v>
      </c>
      <c r="N926" s="15">
        <v>112.8</v>
      </c>
      <c r="O926" s="16">
        <v>141.04</v>
      </c>
      <c r="P926" s="15">
        <v>15</v>
      </c>
      <c r="Q926" s="15">
        <v>47.22</v>
      </c>
      <c r="R926" s="15">
        <v>68.94</v>
      </c>
      <c r="T926" s="16">
        <v>77.25</v>
      </c>
      <c r="U926" s="16">
        <v>77.25</v>
      </c>
      <c r="X926" s="16">
        <v>81</v>
      </c>
      <c r="Y926" s="16">
        <v>80.75</v>
      </c>
      <c r="AB926" s="15">
        <v>170.6</v>
      </c>
      <c r="AD926" s="15">
        <v>52.83</v>
      </c>
      <c r="AE926" s="15">
        <v>50.41</v>
      </c>
      <c r="AF926" s="15">
        <v>52</v>
      </c>
      <c r="AG926" s="15">
        <v>57.05</v>
      </c>
      <c r="AH926" s="15">
        <v>60</v>
      </c>
      <c r="AN926" s="15">
        <v>137.66999999999999</v>
      </c>
      <c r="AP926" s="15">
        <v>83.53</v>
      </c>
      <c r="AW926" s="15">
        <v>24.67</v>
      </c>
      <c r="AX926" s="15">
        <v>24.9</v>
      </c>
      <c r="AY926" s="15">
        <v>52.03</v>
      </c>
      <c r="BA926" s="15">
        <v>69</v>
      </c>
      <c r="BB926" s="15">
        <v>26.72</v>
      </c>
      <c r="BF926" s="15">
        <v>84.95</v>
      </c>
      <c r="BG926" s="15">
        <v>94</v>
      </c>
    </row>
    <row r="927" spans="1:59">
      <c r="A927" s="71">
        <v>40054</v>
      </c>
      <c r="B927" s="16">
        <v>75.510000000000005</v>
      </c>
      <c r="C927" s="16">
        <v>84.84</v>
      </c>
      <c r="D927" s="16">
        <v>73.48</v>
      </c>
      <c r="F927" s="16">
        <v>128.12</v>
      </c>
      <c r="G927" s="15">
        <v>145.18</v>
      </c>
      <c r="H927" s="15">
        <v>91.9</v>
      </c>
      <c r="I927" s="15">
        <v>84.84</v>
      </c>
      <c r="J927" s="16">
        <v>56.11</v>
      </c>
      <c r="K927" s="15">
        <v>42.04</v>
      </c>
      <c r="L927" s="15">
        <v>60.08</v>
      </c>
      <c r="M927" s="15">
        <v>60.16</v>
      </c>
      <c r="N927" s="15">
        <v>110.43</v>
      </c>
      <c r="O927" s="16">
        <v>141.85</v>
      </c>
      <c r="P927" s="15">
        <v>15</v>
      </c>
      <c r="Q927" s="15">
        <v>46.93</v>
      </c>
      <c r="R927" s="15">
        <v>69.03</v>
      </c>
      <c r="T927" s="16">
        <v>78.7</v>
      </c>
      <c r="U927" s="16">
        <v>79</v>
      </c>
      <c r="X927" s="16">
        <v>82</v>
      </c>
      <c r="Y927" s="16">
        <v>82</v>
      </c>
      <c r="AB927" s="15">
        <v>139.71</v>
      </c>
      <c r="AD927" s="15">
        <v>54.08</v>
      </c>
      <c r="AE927" s="15">
        <v>50.96</v>
      </c>
      <c r="AF927" s="15">
        <v>51.17</v>
      </c>
      <c r="AG927" s="15">
        <v>63.84</v>
      </c>
      <c r="AH927" s="15">
        <v>62.52</v>
      </c>
      <c r="AN927" s="15">
        <v>141.65</v>
      </c>
      <c r="AP927" s="15">
        <v>86.49</v>
      </c>
      <c r="AW927" s="15">
        <v>20</v>
      </c>
      <c r="AX927" s="15">
        <v>25.37</v>
      </c>
      <c r="AY927" s="15">
        <v>58.45</v>
      </c>
      <c r="BA927" s="15">
        <v>76.13</v>
      </c>
      <c r="BB927" s="15">
        <v>27</v>
      </c>
      <c r="BD927" s="15">
        <v>84</v>
      </c>
      <c r="BF927" s="15">
        <v>84.95</v>
      </c>
      <c r="BG927" s="15">
        <v>94</v>
      </c>
    </row>
    <row r="928" spans="1:59">
      <c r="A928" s="71">
        <v>40061</v>
      </c>
      <c r="B928" s="16">
        <v>75.31</v>
      </c>
      <c r="C928" s="16">
        <v>84.14</v>
      </c>
      <c r="D928" s="16">
        <v>73.989999999999995</v>
      </c>
      <c r="F928" s="16">
        <v>129.75</v>
      </c>
      <c r="G928" s="15">
        <v>140.24</v>
      </c>
      <c r="H928" s="15">
        <v>88.05</v>
      </c>
      <c r="I928" s="15">
        <v>83.88</v>
      </c>
      <c r="J928" s="16">
        <v>55.17</v>
      </c>
      <c r="K928" s="15">
        <v>42.46</v>
      </c>
      <c r="L928" s="15">
        <v>61</v>
      </c>
      <c r="M928" s="15">
        <v>58.49</v>
      </c>
      <c r="N928" s="15">
        <v>108.11</v>
      </c>
      <c r="O928" s="16">
        <v>143.47</v>
      </c>
      <c r="P928" s="15">
        <v>15</v>
      </c>
      <c r="Q928" s="15">
        <v>47.24</v>
      </c>
      <c r="R928" s="15">
        <v>66.150000000000006</v>
      </c>
      <c r="T928" s="16">
        <v>79</v>
      </c>
      <c r="U928" s="16">
        <v>79.5</v>
      </c>
      <c r="X928" s="16">
        <v>82.5</v>
      </c>
      <c r="Y928" s="16">
        <v>82.5</v>
      </c>
      <c r="AB928" s="15">
        <v>166.2</v>
      </c>
      <c r="AD928" s="15">
        <v>54.21</v>
      </c>
      <c r="AE928" s="15">
        <v>52.2</v>
      </c>
      <c r="AG928" s="15">
        <v>65.83</v>
      </c>
      <c r="AH928" s="15">
        <v>63</v>
      </c>
      <c r="AN928" s="15">
        <v>145.87</v>
      </c>
      <c r="AP928" s="15">
        <v>87.13</v>
      </c>
      <c r="AW928" s="15">
        <v>20.5</v>
      </c>
      <c r="AX928" s="15">
        <v>23.49</v>
      </c>
      <c r="AY928" s="15">
        <v>56.66</v>
      </c>
      <c r="BA928" s="15">
        <v>79.5</v>
      </c>
      <c r="BB928" s="15">
        <v>27</v>
      </c>
      <c r="BC928" s="15">
        <v>20.5</v>
      </c>
      <c r="BD928" s="15">
        <v>83.74</v>
      </c>
      <c r="BF928" s="15">
        <v>84.95</v>
      </c>
      <c r="BG928" s="15">
        <v>94</v>
      </c>
    </row>
    <row r="929" spans="1:59">
      <c r="A929" s="71">
        <v>40068</v>
      </c>
      <c r="B929" s="16">
        <v>75.14</v>
      </c>
      <c r="C929" s="16">
        <v>83.85</v>
      </c>
      <c r="D929" s="16">
        <v>73.400000000000006</v>
      </c>
      <c r="F929" s="16">
        <v>123.2</v>
      </c>
      <c r="G929" s="15">
        <v>138.38999999999999</v>
      </c>
      <c r="H929" s="15">
        <v>89.72</v>
      </c>
      <c r="I929" s="15">
        <v>80.17</v>
      </c>
      <c r="J929" s="16">
        <v>56.9</v>
      </c>
      <c r="K929" s="15">
        <v>42.23</v>
      </c>
      <c r="L929" s="15">
        <v>61.29</v>
      </c>
      <c r="M929" s="15">
        <v>58.3</v>
      </c>
      <c r="N929" s="15">
        <v>106.12</v>
      </c>
      <c r="O929" s="16">
        <v>143.13</v>
      </c>
      <c r="P929" s="15">
        <v>15</v>
      </c>
      <c r="Q929" s="15">
        <v>47.35</v>
      </c>
      <c r="R929" s="15">
        <v>68.959999999999994</v>
      </c>
      <c r="T929" s="16">
        <v>77.17</v>
      </c>
      <c r="U929" s="16">
        <v>78</v>
      </c>
      <c r="X929" s="16">
        <v>79.5</v>
      </c>
      <c r="Y929" s="16">
        <v>80</v>
      </c>
      <c r="AA929" s="15">
        <v>99</v>
      </c>
      <c r="AB929" s="15">
        <v>165</v>
      </c>
      <c r="AD929" s="15">
        <v>54.44</v>
      </c>
      <c r="AE929" s="15">
        <v>52.13</v>
      </c>
      <c r="AF929" s="15">
        <v>52</v>
      </c>
      <c r="AG929" s="15">
        <v>66.67</v>
      </c>
      <c r="AH929" s="15">
        <v>63</v>
      </c>
      <c r="AN929" s="15">
        <v>153</v>
      </c>
      <c r="AP929" s="15">
        <v>90.87</v>
      </c>
      <c r="AW929" s="15">
        <v>17.8</v>
      </c>
      <c r="AX929" s="15">
        <v>23.84</v>
      </c>
      <c r="BB929" s="15">
        <v>27</v>
      </c>
      <c r="BC929" s="15">
        <v>18</v>
      </c>
      <c r="BF929" s="15">
        <v>84.95</v>
      </c>
      <c r="BG929" s="15">
        <v>95</v>
      </c>
    </row>
    <row r="930" spans="1:59">
      <c r="A930" s="71">
        <v>40075</v>
      </c>
      <c r="B930" s="16">
        <v>73.64</v>
      </c>
      <c r="C930" s="16">
        <v>83.38</v>
      </c>
      <c r="D930" s="16">
        <v>71.89</v>
      </c>
      <c r="F930" s="16">
        <v>120.7</v>
      </c>
      <c r="G930" s="15">
        <v>137.07</v>
      </c>
      <c r="H930" s="15">
        <v>89.46</v>
      </c>
      <c r="I930" s="15">
        <v>77.790000000000006</v>
      </c>
      <c r="J930" s="16">
        <v>53.95</v>
      </c>
      <c r="K930" s="15">
        <v>42.18</v>
      </c>
      <c r="L930" s="15">
        <v>60.62</v>
      </c>
      <c r="M930" s="15">
        <v>57.99</v>
      </c>
      <c r="N930" s="15">
        <v>109.22</v>
      </c>
      <c r="O930" s="16">
        <v>145.47999999999999</v>
      </c>
      <c r="P930" s="15">
        <v>15</v>
      </c>
      <c r="Q930" s="15">
        <v>47.2</v>
      </c>
      <c r="R930" s="15">
        <v>68.959999999999994</v>
      </c>
      <c r="T930" s="16">
        <v>77.28</v>
      </c>
      <c r="U930" s="16">
        <v>77.290000000000006</v>
      </c>
      <c r="X930" s="16">
        <v>81.44</v>
      </c>
      <c r="Y930" s="16">
        <v>81</v>
      </c>
      <c r="AA930" s="15">
        <v>99</v>
      </c>
      <c r="AB930" s="15">
        <v>165</v>
      </c>
      <c r="AC930" s="15">
        <v>98</v>
      </c>
      <c r="AD930" s="15">
        <v>55.39</v>
      </c>
      <c r="AE930" s="15">
        <v>52.9</v>
      </c>
      <c r="AF930" s="15">
        <v>52.53</v>
      </c>
      <c r="AG930" s="15">
        <v>66.739999999999995</v>
      </c>
      <c r="AH930" s="15">
        <v>63</v>
      </c>
      <c r="AN930" s="15">
        <v>157.47999999999999</v>
      </c>
      <c r="AP930" s="15">
        <v>9.33</v>
      </c>
      <c r="AW930" s="15">
        <v>22.89</v>
      </c>
      <c r="AX930" s="15">
        <v>23.37</v>
      </c>
      <c r="AY930" s="15">
        <v>56.9</v>
      </c>
      <c r="AZ930" s="15">
        <v>70</v>
      </c>
      <c r="BA930" s="15">
        <v>72</v>
      </c>
      <c r="BB930" s="15">
        <v>27</v>
      </c>
      <c r="BC930" s="15">
        <v>20</v>
      </c>
      <c r="BD930" s="15">
        <v>89.3</v>
      </c>
      <c r="BF930" s="15">
        <v>85.42</v>
      </c>
      <c r="BG930" s="15">
        <v>97.4</v>
      </c>
    </row>
    <row r="931" spans="1:59">
      <c r="A931" s="71">
        <v>40082</v>
      </c>
      <c r="B931" s="16">
        <v>72.5</v>
      </c>
      <c r="C931" s="16">
        <v>83.01</v>
      </c>
      <c r="D931" s="16">
        <v>70.38</v>
      </c>
      <c r="F931" s="16">
        <v>114.47</v>
      </c>
      <c r="G931" s="15">
        <v>137.01</v>
      </c>
      <c r="H931" s="15">
        <v>81.44</v>
      </c>
      <c r="I931" s="15">
        <v>73.95</v>
      </c>
      <c r="J931" s="16">
        <v>50.6</v>
      </c>
      <c r="K931" s="15">
        <v>37.549999999999997</v>
      </c>
      <c r="L931" s="15">
        <v>59.79</v>
      </c>
      <c r="M931" s="15">
        <v>54.09</v>
      </c>
      <c r="N931" s="15">
        <v>108.49</v>
      </c>
      <c r="O931" s="16">
        <v>151.05000000000001</v>
      </c>
      <c r="P931" s="15">
        <v>15</v>
      </c>
      <c r="Q931" s="15">
        <v>47.41</v>
      </c>
      <c r="R931" s="15">
        <v>68.67</v>
      </c>
      <c r="T931" s="16">
        <v>77.64</v>
      </c>
      <c r="U931" s="16">
        <v>73.150000000000006</v>
      </c>
      <c r="X931" s="16">
        <v>79.010000000000005</v>
      </c>
      <c r="Y931" s="16">
        <v>74.12</v>
      </c>
      <c r="Z931" s="16"/>
      <c r="AB931" s="15">
        <v>153.15</v>
      </c>
      <c r="AD931" s="15">
        <v>53</v>
      </c>
      <c r="AE931" s="15">
        <v>52.73</v>
      </c>
      <c r="AF931" s="15">
        <v>52</v>
      </c>
      <c r="AG931" s="15">
        <v>66.98</v>
      </c>
      <c r="AH931" s="15">
        <v>64</v>
      </c>
      <c r="AN931" s="15">
        <v>163.07</v>
      </c>
      <c r="AP931" s="15">
        <v>163.07</v>
      </c>
      <c r="AW931" s="15">
        <v>19</v>
      </c>
      <c r="AX931" s="15">
        <v>24.96</v>
      </c>
      <c r="AY931" s="15">
        <v>55.21</v>
      </c>
      <c r="BA931" s="15">
        <v>73.31</v>
      </c>
      <c r="BB931" s="15">
        <v>27.85</v>
      </c>
      <c r="BC931" s="15">
        <v>22.5</v>
      </c>
      <c r="BD931" s="15">
        <v>94</v>
      </c>
      <c r="BF931" s="15">
        <v>85.66</v>
      </c>
      <c r="BG931" s="15">
        <v>99</v>
      </c>
    </row>
    <row r="932" spans="1:59">
      <c r="A932" s="71">
        <v>40089</v>
      </c>
      <c r="B932" s="16">
        <v>71.47</v>
      </c>
      <c r="C932" s="16">
        <v>82.88</v>
      </c>
      <c r="D932" s="16">
        <v>70.430000000000007</v>
      </c>
      <c r="F932" s="16">
        <v>116.98</v>
      </c>
      <c r="G932" s="15">
        <v>136.6</v>
      </c>
      <c r="H932" s="15">
        <v>82.7</v>
      </c>
      <c r="I932" s="15">
        <v>71.95</v>
      </c>
      <c r="J932" s="16">
        <v>47.34</v>
      </c>
      <c r="K932" s="15">
        <v>31.45</v>
      </c>
      <c r="L932" s="15">
        <v>59.19</v>
      </c>
      <c r="M932" s="15">
        <v>53.94</v>
      </c>
      <c r="N932" s="15">
        <v>105.01</v>
      </c>
      <c r="O932" s="16">
        <v>155.28</v>
      </c>
      <c r="P932" s="15">
        <v>15</v>
      </c>
      <c r="Q932" s="15">
        <v>46.96</v>
      </c>
      <c r="R932" s="15">
        <v>66.599999999999994</v>
      </c>
      <c r="T932" s="16">
        <v>79.150000000000006</v>
      </c>
      <c r="U932" s="16">
        <v>79</v>
      </c>
      <c r="X932" s="16">
        <v>81.58</v>
      </c>
      <c r="Y932" s="16">
        <v>81.88</v>
      </c>
      <c r="AA932" s="15">
        <v>104</v>
      </c>
      <c r="AB932" s="15">
        <v>171.29</v>
      </c>
      <c r="AD932" s="15">
        <v>55.95</v>
      </c>
      <c r="AE932" s="15">
        <v>52.25</v>
      </c>
      <c r="AF932" s="15">
        <v>52</v>
      </c>
      <c r="AG932" s="15">
        <v>70.88</v>
      </c>
      <c r="AH932" s="15">
        <v>66</v>
      </c>
      <c r="AN932" s="15">
        <v>169</v>
      </c>
      <c r="AP932" s="15">
        <v>95.36</v>
      </c>
      <c r="AW932" s="15">
        <v>21</v>
      </c>
      <c r="AX932" s="15">
        <v>25.18</v>
      </c>
      <c r="AY932" s="15">
        <v>55</v>
      </c>
      <c r="AZ932" s="15">
        <v>71</v>
      </c>
      <c r="BB932" s="15">
        <v>29.56</v>
      </c>
      <c r="BC932" s="15">
        <v>23</v>
      </c>
      <c r="BD932" s="15">
        <v>99.12</v>
      </c>
      <c r="BF932" s="15">
        <v>87.15</v>
      </c>
      <c r="BG932" s="15">
        <v>99</v>
      </c>
    </row>
    <row r="933" spans="1:59">
      <c r="A933" s="71">
        <v>40096</v>
      </c>
      <c r="B933" s="16">
        <v>71.489999999999995</v>
      </c>
      <c r="C933" s="16">
        <v>82.31</v>
      </c>
      <c r="D933" s="16">
        <v>69.91</v>
      </c>
      <c r="F933" s="16">
        <v>113.49</v>
      </c>
      <c r="G933" s="15">
        <v>136.11000000000001</v>
      </c>
      <c r="H933" s="15">
        <v>79.53</v>
      </c>
      <c r="I933" s="15">
        <v>70.08</v>
      </c>
      <c r="J933" s="16">
        <v>45.5</v>
      </c>
      <c r="K933" s="15">
        <v>30.75</v>
      </c>
      <c r="L933" s="15">
        <v>58.68</v>
      </c>
      <c r="M933" s="15">
        <v>53.31</v>
      </c>
      <c r="N933" s="15">
        <v>100.87</v>
      </c>
      <c r="O933" s="16">
        <v>156.5</v>
      </c>
      <c r="P933" s="15">
        <v>15</v>
      </c>
      <c r="Q933" s="15">
        <v>46.98</v>
      </c>
      <c r="R933" s="15">
        <v>68.58</v>
      </c>
      <c r="T933" s="16">
        <v>79.13</v>
      </c>
      <c r="U933" s="16">
        <v>81.28</v>
      </c>
      <c r="X933" s="16">
        <v>84.75</v>
      </c>
      <c r="Y933" s="16">
        <v>84.13</v>
      </c>
      <c r="AB933" s="15">
        <v>157</v>
      </c>
      <c r="AD933" s="15">
        <v>55.33</v>
      </c>
      <c r="AE933" s="15">
        <v>53.52</v>
      </c>
      <c r="AG933" s="15">
        <v>71.37</v>
      </c>
      <c r="AH933" s="15">
        <v>66</v>
      </c>
      <c r="AN933" s="15">
        <v>168.71</v>
      </c>
      <c r="AP933" s="15">
        <v>97.45</v>
      </c>
      <c r="AW933" s="15">
        <v>20</v>
      </c>
      <c r="AX933" s="15">
        <v>20.77</v>
      </c>
      <c r="AY933" s="15">
        <v>56.55</v>
      </c>
      <c r="AZ933" s="15">
        <v>70</v>
      </c>
      <c r="BA933" s="15">
        <v>76</v>
      </c>
      <c r="BB933" s="15">
        <v>27</v>
      </c>
      <c r="BD933" s="15">
        <v>96.33</v>
      </c>
      <c r="BF933" s="15">
        <v>87.15</v>
      </c>
      <c r="BG933" s="15">
        <v>99</v>
      </c>
    </row>
    <row r="934" spans="1:59">
      <c r="A934" s="71">
        <v>40103</v>
      </c>
      <c r="B934" s="16">
        <v>72.319999999999993</v>
      </c>
      <c r="C934" s="16">
        <v>81.99</v>
      </c>
      <c r="D934" s="16">
        <v>71.22</v>
      </c>
      <c r="F934" s="16">
        <v>112.95</v>
      </c>
      <c r="G934" s="15">
        <v>130.72</v>
      </c>
      <c r="H934" s="15">
        <v>78.819999999999993</v>
      </c>
      <c r="I934" s="15">
        <v>69.06</v>
      </c>
      <c r="J934" s="16">
        <v>44.51</v>
      </c>
      <c r="K934" s="15">
        <v>32</v>
      </c>
      <c r="L934" s="15">
        <v>59.15</v>
      </c>
      <c r="M934" s="15">
        <v>52.89</v>
      </c>
      <c r="N934" s="15">
        <v>97.57</v>
      </c>
      <c r="O934" s="16">
        <v>156.63999999999999</v>
      </c>
      <c r="P934" s="15">
        <v>15</v>
      </c>
      <c r="Q934" s="15">
        <v>47.49</v>
      </c>
      <c r="R934" s="15">
        <v>68.27</v>
      </c>
      <c r="T934" s="16">
        <v>78.739999999999995</v>
      </c>
      <c r="U934" s="16">
        <v>79.3</v>
      </c>
      <c r="X934" s="16">
        <v>82</v>
      </c>
      <c r="Y934" s="16">
        <v>84</v>
      </c>
      <c r="AB934" s="15">
        <v>158</v>
      </c>
      <c r="AD934" s="15">
        <v>55.43</v>
      </c>
      <c r="AE934" s="15">
        <v>52.26</v>
      </c>
      <c r="AG934" s="15">
        <v>72.09</v>
      </c>
      <c r="AH934" s="15">
        <v>66.25</v>
      </c>
      <c r="AP934" s="15">
        <v>95.64</v>
      </c>
      <c r="AW934" s="15">
        <v>21</v>
      </c>
      <c r="AX934" s="15">
        <v>22.22</v>
      </c>
      <c r="AY934" s="15">
        <v>55.45</v>
      </c>
      <c r="AZ934" s="15">
        <v>70</v>
      </c>
      <c r="BA934" s="15">
        <v>76</v>
      </c>
      <c r="BB934" s="15">
        <v>28.71</v>
      </c>
      <c r="BD934" s="15">
        <v>97</v>
      </c>
      <c r="BF934" s="15">
        <v>87.15</v>
      </c>
      <c r="BG934" s="15">
        <v>100.25</v>
      </c>
    </row>
    <row r="935" spans="1:59">
      <c r="A935" s="71">
        <v>40110</v>
      </c>
      <c r="B935" s="16">
        <v>73.709999999999994</v>
      </c>
      <c r="C935" s="16">
        <v>81.540000000000006</v>
      </c>
      <c r="D935" s="16">
        <v>72.7</v>
      </c>
      <c r="F935" s="16">
        <v>111.48</v>
      </c>
      <c r="G935" s="15">
        <v>126.76</v>
      </c>
      <c r="H935" s="15">
        <v>74.58</v>
      </c>
      <c r="I935" s="15">
        <v>69.22</v>
      </c>
      <c r="J935" s="16">
        <v>45.95</v>
      </c>
      <c r="K935" s="15">
        <v>34.369999999999997</v>
      </c>
      <c r="L935" s="15">
        <v>58.21</v>
      </c>
      <c r="M935" s="15">
        <v>52.29</v>
      </c>
      <c r="N935" s="15">
        <v>96.32</v>
      </c>
      <c r="O935" s="16">
        <v>156.62</v>
      </c>
      <c r="P935" s="15">
        <v>15</v>
      </c>
      <c r="Q935" s="15">
        <v>46.92</v>
      </c>
      <c r="R935" s="15">
        <v>68.45</v>
      </c>
      <c r="T935" s="16">
        <v>79.3</v>
      </c>
      <c r="U935" s="16">
        <v>79.25</v>
      </c>
      <c r="X935" s="16">
        <v>82.5</v>
      </c>
      <c r="Y935" s="16">
        <v>82.5</v>
      </c>
      <c r="AB935" s="15">
        <v>158.26</v>
      </c>
      <c r="AC935" s="15">
        <v>103</v>
      </c>
      <c r="AD935" s="15">
        <v>56.3</v>
      </c>
      <c r="AE935" s="15">
        <v>53.13</v>
      </c>
      <c r="AF935" s="15">
        <v>52</v>
      </c>
      <c r="AG935" s="15">
        <v>71.97</v>
      </c>
      <c r="AH935" s="15">
        <v>69</v>
      </c>
      <c r="AP935" s="15">
        <v>96</v>
      </c>
      <c r="AW935" s="15">
        <v>20</v>
      </c>
      <c r="AX935" s="15">
        <v>23.68</v>
      </c>
      <c r="AY935" s="15">
        <v>56.05</v>
      </c>
      <c r="AZ935" s="15">
        <v>73</v>
      </c>
      <c r="BA935" s="15">
        <v>67.38</v>
      </c>
      <c r="BB935" s="15">
        <v>30.8</v>
      </c>
      <c r="BC935" s="15">
        <v>20.5</v>
      </c>
      <c r="BD935" s="15">
        <v>96</v>
      </c>
      <c r="BF935" s="15">
        <v>89.15</v>
      </c>
      <c r="BG935" s="15">
        <v>106</v>
      </c>
    </row>
    <row r="936" spans="1:59">
      <c r="A936" s="71">
        <v>40117</v>
      </c>
      <c r="B936" s="16">
        <v>73.09</v>
      </c>
      <c r="C936" s="16">
        <v>81.239999999999995</v>
      </c>
      <c r="D936" s="16">
        <v>71.849999999999994</v>
      </c>
      <c r="F936" s="16">
        <v>111.8</v>
      </c>
      <c r="G936" s="15">
        <v>121.72</v>
      </c>
      <c r="H936" s="15">
        <v>75.62</v>
      </c>
      <c r="I936" s="15">
        <v>69.12</v>
      </c>
      <c r="J936" s="16">
        <v>45.91</v>
      </c>
      <c r="K936" s="15">
        <v>32.71</v>
      </c>
      <c r="L936" s="15">
        <v>57.55</v>
      </c>
      <c r="M936" s="15">
        <v>52.88</v>
      </c>
      <c r="N936" s="15">
        <v>97.8</v>
      </c>
      <c r="O936" s="16">
        <v>156.18</v>
      </c>
      <c r="P936" s="15">
        <v>15</v>
      </c>
      <c r="Q936" s="15">
        <v>48.16</v>
      </c>
      <c r="R936" s="15">
        <v>67.319999999999993</v>
      </c>
      <c r="T936" s="16">
        <v>81.5</v>
      </c>
      <c r="U936" s="16">
        <v>81.5</v>
      </c>
      <c r="X936" s="16">
        <v>82.5</v>
      </c>
      <c r="Y936" s="16">
        <v>84.5</v>
      </c>
      <c r="AB936" s="15">
        <v>159.94999999999999</v>
      </c>
      <c r="AD936" s="15">
        <v>55.8</v>
      </c>
      <c r="AE936" s="15">
        <v>52.54</v>
      </c>
      <c r="AF936" s="15">
        <v>51.29</v>
      </c>
      <c r="AG936" s="15">
        <v>74.180000000000007</v>
      </c>
      <c r="AH936" s="15">
        <v>68.290000000000006</v>
      </c>
      <c r="AN936" s="15">
        <v>173.24</v>
      </c>
      <c r="AP936" s="15">
        <v>99.61</v>
      </c>
      <c r="AX936" s="15">
        <v>22.26</v>
      </c>
      <c r="AY936" s="15">
        <v>58.25</v>
      </c>
      <c r="BA936" s="15">
        <v>72.53</v>
      </c>
      <c r="BB936" s="15">
        <v>32</v>
      </c>
      <c r="BD936" s="15">
        <v>99</v>
      </c>
      <c r="BF936" s="15">
        <v>101.15</v>
      </c>
      <c r="BG936" s="15">
        <v>117.8</v>
      </c>
    </row>
    <row r="937" spans="1:59">
      <c r="A937" s="71">
        <v>40124</v>
      </c>
      <c r="B937" s="16">
        <v>72.78</v>
      </c>
      <c r="C937" s="16">
        <v>81.39</v>
      </c>
      <c r="D937" s="16">
        <v>71.33</v>
      </c>
      <c r="F937" s="16">
        <v>114.39</v>
      </c>
      <c r="G937" s="15">
        <v>120.43</v>
      </c>
      <c r="H937" s="15">
        <v>76.069999999999993</v>
      </c>
      <c r="I937" s="15">
        <v>69.22</v>
      </c>
      <c r="J937" s="16">
        <v>47.44</v>
      </c>
      <c r="K937" s="15">
        <v>32.22</v>
      </c>
      <c r="L937" s="15">
        <v>57.22</v>
      </c>
      <c r="M937" s="15">
        <v>49.81</v>
      </c>
      <c r="N937" s="15">
        <v>97.59</v>
      </c>
      <c r="O937" s="16">
        <v>156.38</v>
      </c>
      <c r="P937" s="15">
        <v>15</v>
      </c>
      <c r="Q937" s="15">
        <v>46.59</v>
      </c>
      <c r="R937" s="15">
        <v>68.459999999999994</v>
      </c>
      <c r="T937" s="16">
        <v>81.31</v>
      </c>
      <c r="U937" s="16">
        <v>82.77</v>
      </c>
      <c r="X937" s="16">
        <v>83</v>
      </c>
      <c r="Y937" s="16">
        <v>85.5</v>
      </c>
      <c r="AA937" s="15">
        <v>129</v>
      </c>
      <c r="AB937" s="15">
        <v>179</v>
      </c>
      <c r="AD937" s="15">
        <v>57.86</v>
      </c>
      <c r="AE937" s="15">
        <v>52.87</v>
      </c>
      <c r="AF937" s="15">
        <v>53.4</v>
      </c>
      <c r="AG937" s="15">
        <v>74.7</v>
      </c>
      <c r="AP937" s="15">
        <v>104.17</v>
      </c>
      <c r="AX937" s="15">
        <v>25</v>
      </c>
      <c r="AY937" s="15">
        <v>55.56</v>
      </c>
      <c r="BA937" s="15">
        <v>70</v>
      </c>
      <c r="BB937" s="15">
        <v>32</v>
      </c>
      <c r="BC937" s="15">
        <v>23.13</v>
      </c>
      <c r="BD937" s="15">
        <v>99.46</v>
      </c>
      <c r="BF937" s="15">
        <v>112.16</v>
      </c>
      <c r="BG937" s="15">
        <v>121</v>
      </c>
    </row>
    <row r="938" spans="1:59">
      <c r="A938" s="71">
        <v>40131</v>
      </c>
      <c r="B938" s="16">
        <v>73.260000000000005</v>
      </c>
      <c r="C938" s="16">
        <v>81.510000000000005</v>
      </c>
      <c r="D938" s="16">
        <v>72.040000000000006</v>
      </c>
      <c r="F938" s="16">
        <v>112.09</v>
      </c>
      <c r="G938" s="15">
        <v>122.5</v>
      </c>
      <c r="H938" s="15">
        <v>76.64</v>
      </c>
      <c r="I938" s="15">
        <v>68.81</v>
      </c>
      <c r="J938" s="16">
        <v>47.05</v>
      </c>
      <c r="K938" s="15">
        <v>33.07</v>
      </c>
      <c r="L938" s="15">
        <v>56.63</v>
      </c>
      <c r="M938" s="15">
        <v>49.49</v>
      </c>
      <c r="N938" s="15">
        <v>98.41</v>
      </c>
      <c r="O938" s="16">
        <v>155.81</v>
      </c>
      <c r="P938" s="15">
        <v>15</v>
      </c>
      <c r="Q938" s="15">
        <v>47.3</v>
      </c>
      <c r="R938" s="15">
        <v>69.73</v>
      </c>
      <c r="T938" s="16">
        <v>82</v>
      </c>
      <c r="U938" s="16">
        <v>81.17</v>
      </c>
      <c r="X938" s="16">
        <v>85</v>
      </c>
      <c r="Y938" s="16">
        <v>84.5</v>
      </c>
      <c r="AB938" s="15">
        <v>153.13</v>
      </c>
      <c r="AD938" s="15">
        <v>55.33</v>
      </c>
      <c r="AE938" s="15">
        <v>52.56</v>
      </c>
      <c r="AF938" s="15">
        <v>53</v>
      </c>
      <c r="AG938" s="15">
        <v>73.489999999999995</v>
      </c>
      <c r="AH938" s="15">
        <v>70</v>
      </c>
      <c r="AN938" s="15">
        <v>174</v>
      </c>
      <c r="AP938" s="15">
        <v>105.25</v>
      </c>
      <c r="AW938" s="15">
        <v>20</v>
      </c>
      <c r="AX938" s="15">
        <v>22.51</v>
      </c>
      <c r="AY938" s="15">
        <v>57.9</v>
      </c>
      <c r="BB938" s="15">
        <v>33</v>
      </c>
      <c r="BC938" s="15">
        <v>20.2</v>
      </c>
      <c r="BD938" s="15">
        <v>107.04</v>
      </c>
      <c r="BF938" s="15">
        <v>112.16</v>
      </c>
      <c r="BG938" s="15">
        <v>121</v>
      </c>
    </row>
    <row r="939" spans="1:59">
      <c r="A939" s="71">
        <v>40138</v>
      </c>
      <c r="B939" s="16">
        <v>72.930000000000007</v>
      </c>
      <c r="C939" s="16">
        <v>81.400000000000006</v>
      </c>
      <c r="D939" s="16">
        <v>71.87</v>
      </c>
      <c r="F939" s="16">
        <v>116.46</v>
      </c>
      <c r="G939" s="15">
        <v>126.99</v>
      </c>
      <c r="H939" s="15">
        <v>75.209999999999994</v>
      </c>
      <c r="I939" s="15">
        <v>70.61</v>
      </c>
      <c r="J939" s="16">
        <v>48.74</v>
      </c>
      <c r="K939" s="15">
        <v>35.19</v>
      </c>
      <c r="L939" s="15">
        <v>57.68</v>
      </c>
      <c r="M939" s="15">
        <v>51.56</v>
      </c>
      <c r="N939" s="15">
        <v>97.39</v>
      </c>
      <c r="O939" s="16">
        <v>156.49</v>
      </c>
      <c r="P939" s="15">
        <v>15</v>
      </c>
      <c r="Q939" s="15">
        <v>47.17</v>
      </c>
      <c r="R939" s="15">
        <v>74.34</v>
      </c>
      <c r="T939" s="16">
        <v>82.23</v>
      </c>
      <c r="U939" s="16">
        <v>82.27</v>
      </c>
      <c r="X939" s="16">
        <v>85.25</v>
      </c>
      <c r="Y939" s="16">
        <v>85.3</v>
      </c>
      <c r="AB939" s="15">
        <v>155.11000000000001</v>
      </c>
      <c r="AD939" s="15">
        <v>55.26</v>
      </c>
      <c r="AE939" s="15">
        <v>52.75</v>
      </c>
      <c r="AF939" s="15">
        <v>55.03</v>
      </c>
      <c r="AG939" s="15">
        <v>76.62</v>
      </c>
      <c r="AH939" s="15">
        <v>70.63</v>
      </c>
      <c r="AN939" s="15">
        <v>174</v>
      </c>
      <c r="AP939" s="15">
        <v>106.05</v>
      </c>
      <c r="AW939" s="15">
        <v>20</v>
      </c>
      <c r="AX939" s="15">
        <v>21.74</v>
      </c>
      <c r="AY939" s="15">
        <v>56.65</v>
      </c>
      <c r="AZ939" s="15">
        <v>76</v>
      </c>
      <c r="BA939" s="15">
        <v>68.959999999999994</v>
      </c>
      <c r="BB939" s="15">
        <v>33.58</v>
      </c>
      <c r="BC939" s="15">
        <v>20.74</v>
      </c>
      <c r="BD939" s="15">
        <v>108</v>
      </c>
      <c r="BF939" s="15">
        <v>114.91</v>
      </c>
      <c r="BG939" s="15">
        <v>124.6</v>
      </c>
    </row>
    <row r="940" spans="1:59">
      <c r="A940" s="71">
        <v>40145</v>
      </c>
      <c r="B940" s="16">
        <v>72.5</v>
      </c>
      <c r="C940" s="16">
        <v>81.19</v>
      </c>
      <c r="D940" s="16">
        <v>71.88</v>
      </c>
      <c r="F940" s="16">
        <v>118.43</v>
      </c>
      <c r="G940" s="15">
        <v>131.46</v>
      </c>
      <c r="H940" s="15">
        <v>73.64</v>
      </c>
      <c r="I940" s="15">
        <v>69.97</v>
      </c>
      <c r="J940" s="16">
        <v>49.7</v>
      </c>
      <c r="K940" s="15">
        <v>35.54</v>
      </c>
      <c r="L940" s="15">
        <v>58.04</v>
      </c>
      <c r="M940" s="15">
        <v>50.41</v>
      </c>
      <c r="N940" s="15">
        <v>96.48</v>
      </c>
      <c r="O940" s="16">
        <v>159.87</v>
      </c>
      <c r="P940" s="15">
        <v>15</v>
      </c>
      <c r="Q940" s="15">
        <v>47.15</v>
      </c>
      <c r="R940" s="15">
        <v>74.75</v>
      </c>
      <c r="T940" s="16">
        <v>84.23</v>
      </c>
      <c r="U940" s="16">
        <v>87.17</v>
      </c>
      <c r="X940" s="16">
        <v>87.25</v>
      </c>
      <c r="Y940" s="16">
        <v>87.25</v>
      </c>
      <c r="AA940" s="15">
        <v>114.4</v>
      </c>
      <c r="AB940" s="15">
        <v>114.4</v>
      </c>
      <c r="AD940" s="15">
        <v>56</v>
      </c>
      <c r="AE940" s="15">
        <v>56</v>
      </c>
      <c r="AF940" s="15">
        <v>52.75</v>
      </c>
      <c r="AG940" s="15">
        <v>73.77</v>
      </c>
      <c r="AH940" s="15">
        <v>73.77</v>
      </c>
      <c r="AN940" s="15">
        <v>173.44</v>
      </c>
      <c r="AP940" s="15">
        <v>105.36</v>
      </c>
      <c r="AX940" s="15">
        <v>22.41</v>
      </c>
      <c r="AY940" s="15">
        <v>55.99</v>
      </c>
      <c r="BB940" s="15">
        <v>31</v>
      </c>
      <c r="BC940" s="15">
        <v>19</v>
      </c>
      <c r="BD940" s="15">
        <v>108.63</v>
      </c>
      <c r="BF940" s="15">
        <v>121.67</v>
      </c>
      <c r="BG940" s="15">
        <v>127</v>
      </c>
    </row>
    <row r="941" spans="1:59">
      <c r="A941" s="71">
        <v>40152</v>
      </c>
      <c r="B941" s="16">
        <v>73.42</v>
      </c>
      <c r="C941" s="16">
        <v>81.33</v>
      </c>
      <c r="D941" s="16">
        <v>71.930000000000007</v>
      </c>
      <c r="F941" s="16">
        <v>118.96</v>
      </c>
      <c r="G941" s="15">
        <v>132.47999999999999</v>
      </c>
      <c r="H941" s="15">
        <v>75.069999999999993</v>
      </c>
      <c r="I941" s="15">
        <v>71.150000000000006</v>
      </c>
      <c r="J941" s="16">
        <v>50.74</v>
      </c>
      <c r="K941" s="15">
        <v>36.39</v>
      </c>
      <c r="L941" s="15">
        <v>58.78</v>
      </c>
      <c r="M941" s="15">
        <v>50.85</v>
      </c>
      <c r="N941" s="15">
        <v>98.28</v>
      </c>
      <c r="O941" s="16">
        <v>161.47999999999999</v>
      </c>
      <c r="P941" s="15">
        <v>15</v>
      </c>
      <c r="Q941" s="15">
        <v>47.67</v>
      </c>
      <c r="R941" s="15">
        <v>70.180000000000007</v>
      </c>
      <c r="T941" s="16">
        <v>85.21</v>
      </c>
      <c r="U941" s="16">
        <v>85.41</v>
      </c>
      <c r="X941" s="16">
        <v>89.75</v>
      </c>
      <c r="Y941" s="16">
        <v>90.17</v>
      </c>
      <c r="AA941" s="15">
        <v>112</v>
      </c>
      <c r="AB941" s="15">
        <v>171.56</v>
      </c>
      <c r="AD941" s="15">
        <v>55.8</v>
      </c>
      <c r="AE941" s="15">
        <v>54.33</v>
      </c>
      <c r="AF941" s="15">
        <v>52</v>
      </c>
      <c r="AG941" s="15">
        <v>75.36</v>
      </c>
      <c r="AH941" s="15">
        <v>71.400000000000006</v>
      </c>
      <c r="AN941" s="15">
        <v>170.93</v>
      </c>
      <c r="AP941" s="15">
        <v>108</v>
      </c>
      <c r="AW941" s="15">
        <v>20.98</v>
      </c>
      <c r="AX941" s="15">
        <v>21.13</v>
      </c>
      <c r="AY941" s="15">
        <v>56.73</v>
      </c>
      <c r="BA941" s="15">
        <v>72.63</v>
      </c>
      <c r="BB941" s="15">
        <v>34</v>
      </c>
      <c r="BC941" s="15">
        <v>16</v>
      </c>
      <c r="BD941" s="15">
        <v>106.61</v>
      </c>
      <c r="BF941" s="15">
        <v>121.9</v>
      </c>
      <c r="BG941" s="15">
        <v>127</v>
      </c>
    </row>
    <row r="942" spans="1:59">
      <c r="A942" s="71">
        <v>40159</v>
      </c>
      <c r="B942" s="16">
        <v>72.08</v>
      </c>
      <c r="C942" s="16">
        <v>81.37</v>
      </c>
      <c r="D942" s="16">
        <v>71.48</v>
      </c>
      <c r="F942" s="16">
        <v>119.33</v>
      </c>
      <c r="G942" s="15">
        <v>132.49</v>
      </c>
      <c r="H942" s="15">
        <v>79.709999999999994</v>
      </c>
      <c r="I942" s="15">
        <v>70.8</v>
      </c>
      <c r="J942" s="16">
        <v>50.74</v>
      </c>
      <c r="K942" s="15">
        <v>35.799999999999997</v>
      </c>
      <c r="L942" s="15">
        <v>56.67</v>
      </c>
      <c r="M942" s="15">
        <v>45.62</v>
      </c>
      <c r="N942" s="15">
        <v>97.29</v>
      </c>
      <c r="O942" s="16">
        <v>162.74</v>
      </c>
      <c r="P942" s="15">
        <v>15</v>
      </c>
      <c r="Q942" s="15">
        <v>47.03</v>
      </c>
      <c r="R942" s="15">
        <v>60.78</v>
      </c>
      <c r="T942" s="16">
        <v>85.68</v>
      </c>
      <c r="U942" s="16">
        <v>86.25</v>
      </c>
      <c r="X942" s="16">
        <v>85.3</v>
      </c>
      <c r="Y942" s="16">
        <v>86.5</v>
      </c>
      <c r="AB942" s="15">
        <v>179</v>
      </c>
      <c r="AD942" s="15">
        <v>56.19</v>
      </c>
      <c r="AE942" s="15">
        <v>55.25</v>
      </c>
      <c r="AF942" s="15">
        <v>53</v>
      </c>
      <c r="AG942" s="15">
        <v>75.45</v>
      </c>
      <c r="AH942" s="15">
        <v>72.5</v>
      </c>
      <c r="AN942" s="15">
        <v>170</v>
      </c>
      <c r="AP942" s="15">
        <v>110</v>
      </c>
      <c r="AX942" s="15">
        <v>20.27</v>
      </c>
      <c r="AY942" s="15">
        <v>58.68</v>
      </c>
      <c r="BA942" s="15">
        <v>72</v>
      </c>
      <c r="BB942" s="15">
        <v>32</v>
      </c>
      <c r="BC942" s="15">
        <v>18</v>
      </c>
      <c r="BF942" s="15">
        <v>121.9</v>
      </c>
      <c r="BG942" s="15">
        <v>127</v>
      </c>
    </row>
    <row r="943" spans="1:59">
      <c r="A943" s="71">
        <v>40166</v>
      </c>
      <c r="B943" s="16">
        <v>74.95</v>
      </c>
      <c r="C943" s="16">
        <v>81.96</v>
      </c>
      <c r="D943" s="16">
        <v>74.69</v>
      </c>
      <c r="F943" s="16">
        <v>118.33</v>
      </c>
      <c r="G943" s="15">
        <v>132.76</v>
      </c>
      <c r="H943" s="15">
        <v>80.540000000000006</v>
      </c>
      <c r="I943" s="15">
        <v>70.61</v>
      </c>
      <c r="J943" s="16">
        <v>51.01</v>
      </c>
      <c r="K943" s="15">
        <v>35.74</v>
      </c>
      <c r="L943" s="15">
        <v>56.84</v>
      </c>
      <c r="M943" s="15">
        <v>46.77</v>
      </c>
      <c r="N943" s="15">
        <v>95.8</v>
      </c>
      <c r="O943" s="16">
        <v>163.5</v>
      </c>
      <c r="P943" s="15">
        <v>15</v>
      </c>
      <c r="Q943" s="15">
        <v>47.09</v>
      </c>
      <c r="R943" s="15">
        <v>63.26</v>
      </c>
      <c r="T943" s="16">
        <v>81.900000000000006</v>
      </c>
      <c r="U943" s="16">
        <v>81.900000000000006</v>
      </c>
      <c r="X943" s="16">
        <v>85</v>
      </c>
      <c r="Y943" s="16">
        <v>85</v>
      </c>
      <c r="AB943" s="15">
        <v>164</v>
      </c>
      <c r="AC943" s="15">
        <v>102</v>
      </c>
      <c r="AD943" s="15">
        <v>56</v>
      </c>
      <c r="AE943" s="15">
        <v>55.33</v>
      </c>
      <c r="AF943" s="15">
        <v>52</v>
      </c>
      <c r="AG943" s="15">
        <v>75.349999999999994</v>
      </c>
      <c r="AH943" s="15">
        <v>71.22</v>
      </c>
      <c r="AN943" s="15">
        <v>171.71</v>
      </c>
      <c r="AP943" s="15">
        <v>111</v>
      </c>
      <c r="AX943" s="15">
        <v>18.45</v>
      </c>
      <c r="AY943" s="15">
        <v>57.52</v>
      </c>
      <c r="BA943" s="15">
        <v>75</v>
      </c>
      <c r="BB943" s="15">
        <v>32.67</v>
      </c>
      <c r="BC943" s="15">
        <v>17</v>
      </c>
      <c r="BD943" s="15">
        <v>115</v>
      </c>
      <c r="BF943" s="15">
        <v>121.9</v>
      </c>
      <c r="BG943" s="15">
        <v>127</v>
      </c>
    </row>
    <row r="944" spans="1:59">
      <c r="A944" s="71">
        <v>40173</v>
      </c>
      <c r="B944" s="16">
        <v>78.14</v>
      </c>
      <c r="C944" s="16">
        <v>81.63</v>
      </c>
      <c r="D944" s="16">
        <v>78.25</v>
      </c>
      <c r="F944" s="16">
        <v>120.01</v>
      </c>
      <c r="G944" s="15">
        <v>133.84</v>
      </c>
      <c r="H944" s="15">
        <v>78.06</v>
      </c>
      <c r="I944" s="15">
        <v>71.22</v>
      </c>
      <c r="J944" s="16">
        <v>50.9</v>
      </c>
      <c r="K944" s="15">
        <v>35.97</v>
      </c>
      <c r="L944" s="15">
        <v>57.92</v>
      </c>
      <c r="M944" s="15">
        <v>51</v>
      </c>
      <c r="N944" s="15">
        <v>97.04</v>
      </c>
      <c r="O944" s="16">
        <v>167.91</v>
      </c>
      <c r="P944" s="15">
        <v>14.98</v>
      </c>
      <c r="Q944" s="15">
        <v>47.55</v>
      </c>
      <c r="R944" s="15">
        <v>64.55</v>
      </c>
      <c r="T944" s="16">
        <v>77.209999999999994</v>
      </c>
      <c r="U944" s="16">
        <v>77.209999999999994</v>
      </c>
      <c r="X944" s="16">
        <v>80.38</v>
      </c>
      <c r="Y944" s="16">
        <v>80.38</v>
      </c>
      <c r="AA944" s="15">
        <v>119</v>
      </c>
      <c r="AE944" s="15">
        <v>55.03</v>
      </c>
      <c r="AW944" s="15">
        <v>19</v>
      </c>
      <c r="AX944" s="15">
        <v>19</v>
      </c>
      <c r="AY944" s="15">
        <v>58.73</v>
      </c>
      <c r="AZ944" s="15">
        <v>74</v>
      </c>
      <c r="BB944" s="15">
        <v>32</v>
      </c>
      <c r="BF944" s="15">
        <v>119.89</v>
      </c>
      <c r="BG944" s="15">
        <v>120.5</v>
      </c>
    </row>
    <row r="945" spans="1:59">
      <c r="A945" s="71">
        <v>40180</v>
      </c>
      <c r="B945" s="16">
        <v>80.72</v>
      </c>
      <c r="C945" s="16">
        <v>82.24</v>
      </c>
      <c r="D945" s="16">
        <v>80.47</v>
      </c>
      <c r="F945" s="16">
        <v>120.39</v>
      </c>
      <c r="G945" s="15">
        <v>132.19999999999999</v>
      </c>
      <c r="H945" s="15">
        <v>81.849999999999994</v>
      </c>
      <c r="I945" s="15">
        <v>69.930000000000007</v>
      </c>
      <c r="J945" s="16">
        <v>52.6</v>
      </c>
      <c r="K945" s="15">
        <v>36.65</v>
      </c>
      <c r="L945" s="15">
        <v>56.03</v>
      </c>
      <c r="M945" s="15">
        <v>51.17</v>
      </c>
      <c r="N945" s="15">
        <v>97.78</v>
      </c>
      <c r="O945" s="16">
        <v>168.33</v>
      </c>
      <c r="P945" s="15">
        <v>15</v>
      </c>
      <c r="Q945" s="15">
        <v>45.63</v>
      </c>
      <c r="R945" s="15">
        <v>64.09</v>
      </c>
      <c r="T945" s="16">
        <v>78</v>
      </c>
      <c r="U945" s="16">
        <v>78</v>
      </c>
      <c r="X945" s="16">
        <v>78.38</v>
      </c>
      <c r="Y945" s="16">
        <v>78.38</v>
      </c>
      <c r="AA945" s="15">
        <v>113</v>
      </c>
      <c r="AB945" s="15">
        <v>113</v>
      </c>
      <c r="AG945" s="15">
        <v>75</v>
      </c>
      <c r="AN945" s="15">
        <v>167.5</v>
      </c>
      <c r="AW945" s="15">
        <v>19</v>
      </c>
      <c r="AX945" s="15">
        <v>21</v>
      </c>
      <c r="AY945" s="15">
        <v>57</v>
      </c>
      <c r="BF945" s="15">
        <v>108.97</v>
      </c>
      <c r="BG945" s="15">
        <v>118</v>
      </c>
    </row>
    <row r="946" spans="1:59">
      <c r="A946" s="71">
        <v>40187</v>
      </c>
      <c r="B946" s="16">
        <v>82.56</v>
      </c>
      <c r="C946" s="16">
        <v>82.45</v>
      </c>
      <c r="D946" s="16">
        <v>81.95</v>
      </c>
      <c r="F946" s="16">
        <v>120.73</v>
      </c>
      <c r="G946" s="15">
        <v>132.11000000000001</v>
      </c>
      <c r="H946" s="15">
        <v>81.94</v>
      </c>
      <c r="I946" s="15">
        <v>71.25</v>
      </c>
      <c r="J946" s="16">
        <v>53.56</v>
      </c>
      <c r="K946" s="15">
        <v>37.28</v>
      </c>
      <c r="L946" s="15">
        <v>57.55</v>
      </c>
      <c r="M946" s="15">
        <v>52.58</v>
      </c>
      <c r="N946" s="15">
        <v>97.68</v>
      </c>
      <c r="O946" s="16">
        <v>172.6</v>
      </c>
      <c r="P946" s="15">
        <v>15</v>
      </c>
      <c r="Q946" s="15">
        <v>46.9</v>
      </c>
      <c r="R946" s="15">
        <v>64.56</v>
      </c>
      <c r="T946" s="16">
        <v>73.5</v>
      </c>
      <c r="U946" s="16">
        <v>73.83</v>
      </c>
      <c r="X946" s="16">
        <v>77.3</v>
      </c>
      <c r="Y946" s="16">
        <v>77.3</v>
      </c>
      <c r="AB946" s="15">
        <v>179</v>
      </c>
      <c r="AD946" s="15">
        <v>56.37</v>
      </c>
      <c r="AE946" s="15">
        <v>55.14</v>
      </c>
      <c r="AF946" s="15">
        <v>53</v>
      </c>
      <c r="AG946" s="15">
        <v>72.41</v>
      </c>
      <c r="AH946" s="15">
        <v>72</v>
      </c>
      <c r="AI946" s="15">
        <v>73</v>
      </c>
      <c r="AJ946" s="15">
        <v>105</v>
      </c>
      <c r="AK946" s="15">
        <v>38.24</v>
      </c>
      <c r="AL946" s="15">
        <v>38</v>
      </c>
      <c r="AN946" s="15">
        <v>163.65</v>
      </c>
      <c r="AO946" s="15">
        <v>114.81</v>
      </c>
      <c r="AP946" s="15">
        <v>115.5</v>
      </c>
      <c r="AW946" s="15">
        <v>19.59</v>
      </c>
      <c r="AX946" s="15">
        <v>19.670000000000002</v>
      </c>
      <c r="AY946" s="15">
        <v>59.57</v>
      </c>
      <c r="AZ946" s="15">
        <v>73</v>
      </c>
      <c r="BA946" s="15">
        <v>73</v>
      </c>
      <c r="BC946" s="15">
        <v>18.13</v>
      </c>
      <c r="BD946" s="15">
        <v>119</v>
      </c>
      <c r="BF946" s="15">
        <v>108.97</v>
      </c>
      <c r="BG946" s="15">
        <v>118</v>
      </c>
    </row>
    <row r="947" spans="1:59">
      <c r="A947" s="71">
        <v>40194</v>
      </c>
      <c r="B947" s="16">
        <v>82.82</v>
      </c>
      <c r="C947" s="16">
        <v>82.58</v>
      </c>
      <c r="D947" s="16">
        <v>82.17</v>
      </c>
      <c r="F947" s="16">
        <v>125.71</v>
      </c>
      <c r="G947" s="15">
        <v>130.91999999999999</v>
      </c>
      <c r="H947" s="15">
        <v>84.8</v>
      </c>
      <c r="I947" s="15">
        <v>76.36</v>
      </c>
      <c r="J947" s="16">
        <v>53.74</v>
      </c>
      <c r="K947" s="15">
        <v>37.49</v>
      </c>
      <c r="L947" s="15">
        <v>57.43</v>
      </c>
      <c r="M947" s="15">
        <v>53.68</v>
      </c>
      <c r="N947" s="15">
        <v>97.24</v>
      </c>
      <c r="O947" s="16">
        <v>176.61</v>
      </c>
      <c r="P947" s="15">
        <v>15</v>
      </c>
      <c r="Q947" s="15">
        <v>47.24</v>
      </c>
      <c r="R947" s="15">
        <v>64.5</v>
      </c>
      <c r="T947" s="16">
        <v>68.5</v>
      </c>
      <c r="U947" s="16">
        <v>68.5</v>
      </c>
      <c r="V947" s="16">
        <v>86.83</v>
      </c>
      <c r="W947" s="16">
        <v>86</v>
      </c>
      <c r="X947" s="16">
        <v>76</v>
      </c>
      <c r="Y947" s="16">
        <v>76</v>
      </c>
      <c r="AB947" s="15">
        <v>156.33000000000001</v>
      </c>
      <c r="AD947" s="15">
        <v>56</v>
      </c>
      <c r="AE947" s="15">
        <v>55.57</v>
      </c>
      <c r="AG947" s="15">
        <v>73.05</v>
      </c>
      <c r="AI947" s="15">
        <v>72</v>
      </c>
      <c r="AJ947" s="15">
        <v>104.67</v>
      </c>
      <c r="AK947" s="15">
        <v>37.630000000000003</v>
      </c>
      <c r="AM947" s="15">
        <v>148.33000000000001</v>
      </c>
      <c r="AN947" s="15">
        <v>150.63</v>
      </c>
      <c r="AO947" s="15">
        <v>116.02</v>
      </c>
      <c r="AP947" s="15">
        <v>117.42</v>
      </c>
      <c r="AW947" s="15">
        <v>18.43</v>
      </c>
      <c r="AX947" s="15">
        <v>19.760000000000002</v>
      </c>
      <c r="AY947" s="15">
        <v>57.5</v>
      </c>
      <c r="BB947" s="15">
        <v>33</v>
      </c>
      <c r="BC947" s="15">
        <v>19</v>
      </c>
      <c r="BF947" s="15">
        <v>111.56</v>
      </c>
      <c r="BG947" s="15">
        <v>121.6</v>
      </c>
    </row>
    <row r="948" spans="1:59">
      <c r="A948" s="71">
        <v>40201</v>
      </c>
      <c r="B948" s="16">
        <v>82.47</v>
      </c>
      <c r="C948" s="16">
        <v>82.68</v>
      </c>
      <c r="D948" s="16">
        <v>82.08</v>
      </c>
      <c r="F948" s="16">
        <v>130.36000000000001</v>
      </c>
      <c r="G948" s="15">
        <v>134.41</v>
      </c>
      <c r="H948" s="15">
        <v>87.03</v>
      </c>
      <c r="I948" s="15">
        <v>79.459999999999994</v>
      </c>
      <c r="J948" s="16">
        <v>50.17</v>
      </c>
      <c r="K948" s="15">
        <v>36</v>
      </c>
      <c r="L948" s="15">
        <v>56.23</v>
      </c>
      <c r="M948" s="15">
        <v>53.73</v>
      </c>
      <c r="N948" s="15">
        <v>96.94</v>
      </c>
      <c r="O948" s="16">
        <v>179.89</v>
      </c>
      <c r="P948" s="15">
        <v>14.98</v>
      </c>
      <c r="Q948" s="15">
        <v>46.86</v>
      </c>
      <c r="R948" s="15">
        <v>64.56</v>
      </c>
      <c r="T948" s="16">
        <v>71.92</v>
      </c>
      <c r="U948" s="16">
        <v>71.92</v>
      </c>
      <c r="V948" s="16">
        <v>86.83</v>
      </c>
      <c r="W948" s="16">
        <v>86</v>
      </c>
      <c r="X948" s="16">
        <v>76</v>
      </c>
      <c r="Y948" s="16">
        <v>76</v>
      </c>
      <c r="AB948" s="15">
        <v>170</v>
      </c>
      <c r="AD948" s="15">
        <v>60.25</v>
      </c>
      <c r="AE948" s="15">
        <v>58.21</v>
      </c>
      <c r="AG948" s="15">
        <v>73.37</v>
      </c>
      <c r="AI948" s="15">
        <v>78.17</v>
      </c>
      <c r="AJ948" s="15">
        <v>115</v>
      </c>
      <c r="AK948" s="15">
        <v>47.24</v>
      </c>
      <c r="AM948" s="15">
        <v>150.66999999999999</v>
      </c>
      <c r="AN948" s="15">
        <v>144.58000000000001</v>
      </c>
      <c r="AO948" s="15">
        <v>116.77</v>
      </c>
      <c r="AP948" s="15">
        <v>115.14</v>
      </c>
      <c r="AW948" s="15">
        <v>20</v>
      </c>
      <c r="AX948" s="15">
        <v>19.829999999999998</v>
      </c>
      <c r="AY948" s="15">
        <v>64.5</v>
      </c>
      <c r="AZ948" s="15">
        <v>74</v>
      </c>
      <c r="BB948" s="15">
        <v>33.28</v>
      </c>
      <c r="BC948" s="15">
        <v>22</v>
      </c>
      <c r="BD948" s="15">
        <v>117.31</v>
      </c>
      <c r="BF948" s="15">
        <v>115.96</v>
      </c>
      <c r="BG948" s="15">
        <v>136</v>
      </c>
    </row>
    <row r="949" spans="1:59">
      <c r="A949" s="71">
        <v>40208</v>
      </c>
      <c r="B949" s="16">
        <v>80.62</v>
      </c>
      <c r="C949" s="16">
        <v>82.6</v>
      </c>
      <c r="D949" s="16">
        <v>79.959999999999994</v>
      </c>
      <c r="F949" s="16">
        <v>130.83000000000001</v>
      </c>
      <c r="G949" s="15">
        <v>133.76</v>
      </c>
      <c r="H949" s="15">
        <v>88.42</v>
      </c>
      <c r="I949" s="15">
        <v>79.03</v>
      </c>
      <c r="J949" s="16">
        <v>49.54</v>
      </c>
      <c r="K949" s="15">
        <v>35.44</v>
      </c>
      <c r="L949" s="15">
        <v>58.93</v>
      </c>
      <c r="M949" s="15">
        <v>53.45</v>
      </c>
      <c r="N949" s="15">
        <v>95.16</v>
      </c>
      <c r="O949" s="16">
        <v>175.68</v>
      </c>
      <c r="P949" s="15">
        <v>15</v>
      </c>
      <c r="Q949" s="15">
        <v>45.59</v>
      </c>
      <c r="R949" s="15">
        <v>64.88</v>
      </c>
      <c r="T949" s="16">
        <v>76</v>
      </c>
      <c r="U949" s="16">
        <v>72.569999999999993</v>
      </c>
      <c r="V949" s="16">
        <v>86.83</v>
      </c>
      <c r="W949" s="16">
        <v>86</v>
      </c>
      <c r="X949" s="16">
        <v>79</v>
      </c>
      <c r="Y949" s="16">
        <v>76</v>
      </c>
      <c r="AB949" s="15">
        <v>158</v>
      </c>
      <c r="AC949" s="15">
        <v>97</v>
      </c>
      <c r="AD949" s="15">
        <v>63.86</v>
      </c>
      <c r="AE949" s="15">
        <v>59.15</v>
      </c>
      <c r="AF949" s="15">
        <v>60</v>
      </c>
      <c r="AG949" s="15">
        <v>75.23</v>
      </c>
      <c r="AH949" s="15">
        <v>72</v>
      </c>
      <c r="AI949" s="15">
        <v>78.430000000000007</v>
      </c>
      <c r="AJ949" s="15">
        <v>119.71</v>
      </c>
      <c r="AK949" s="15">
        <v>51.33</v>
      </c>
      <c r="AL949" s="15">
        <v>47</v>
      </c>
      <c r="AM949" s="15">
        <v>148</v>
      </c>
      <c r="AN949" s="15">
        <v>144.94</v>
      </c>
      <c r="AO949" s="15">
        <v>116</v>
      </c>
      <c r="AP949" s="15">
        <v>114</v>
      </c>
      <c r="AW949" s="15">
        <v>21</v>
      </c>
      <c r="AX949" s="15">
        <v>19.71</v>
      </c>
      <c r="BA949" s="15">
        <v>72</v>
      </c>
      <c r="BB949" s="15">
        <v>35</v>
      </c>
      <c r="BD949" s="15">
        <v>117</v>
      </c>
      <c r="BF949" s="15">
        <v>129.79</v>
      </c>
      <c r="BG949" s="15">
        <v>136</v>
      </c>
    </row>
    <row r="950" spans="1:59">
      <c r="A950" s="71">
        <v>40215</v>
      </c>
      <c r="B950" s="16">
        <v>80.53</v>
      </c>
      <c r="C950" s="16">
        <v>82.66</v>
      </c>
      <c r="D950" s="16">
        <v>79.739999999999995</v>
      </c>
      <c r="F950" s="16">
        <v>133.79</v>
      </c>
      <c r="G950" s="15">
        <v>133.36000000000001</v>
      </c>
      <c r="H950" s="15">
        <v>86.7</v>
      </c>
      <c r="I950" s="15">
        <v>79.72</v>
      </c>
      <c r="J950" s="16">
        <v>47.59</v>
      </c>
      <c r="K950" s="15">
        <v>35.200000000000003</v>
      </c>
      <c r="L950" s="15">
        <v>60.2</v>
      </c>
      <c r="M950" s="15">
        <v>50.64</v>
      </c>
      <c r="N950" s="15">
        <v>94.38</v>
      </c>
      <c r="O950" s="16">
        <v>169.57</v>
      </c>
      <c r="P950" s="15">
        <v>15.02</v>
      </c>
      <c r="Q950" s="15">
        <v>47.88</v>
      </c>
      <c r="R950" s="15">
        <v>64.84</v>
      </c>
      <c r="T950" s="16">
        <v>73.3</v>
      </c>
      <c r="U950" s="16">
        <v>77</v>
      </c>
      <c r="V950" s="16">
        <v>87.59</v>
      </c>
      <c r="W950" s="16">
        <v>84</v>
      </c>
      <c r="X950" s="16">
        <v>77.099999999999994</v>
      </c>
      <c r="Y950" s="16">
        <v>80</v>
      </c>
      <c r="AB950" s="15">
        <v>119</v>
      </c>
      <c r="AC950" s="15">
        <v>97</v>
      </c>
      <c r="AD950" s="15">
        <v>61.67</v>
      </c>
      <c r="AE950" s="15">
        <v>58.54</v>
      </c>
      <c r="AF950" s="15">
        <v>60</v>
      </c>
      <c r="AG950" s="15">
        <v>74.02</v>
      </c>
      <c r="AH950" s="15">
        <v>71.849999999999994</v>
      </c>
      <c r="AI950" s="15">
        <v>78.27</v>
      </c>
      <c r="AK950" s="15">
        <v>52.78</v>
      </c>
      <c r="AL950" s="15">
        <v>51</v>
      </c>
      <c r="AN950" s="15">
        <v>145.18</v>
      </c>
      <c r="AO950" s="15">
        <v>116.41</v>
      </c>
      <c r="AP950" s="15">
        <v>117</v>
      </c>
      <c r="AW950" s="15">
        <v>23</v>
      </c>
      <c r="AX950" s="15">
        <v>20.72</v>
      </c>
      <c r="AY950" s="15">
        <v>63</v>
      </c>
      <c r="BB950" s="15">
        <v>35</v>
      </c>
      <c r="BC950" s="15">
        <v>26.5</v>
      </c>
      <c r="BD950" s="15">
        <v>116.71</v>
      </c>
      <c r="BF950" s="15">
        <v>129.79</v>
      </c>
      <c r="BG950" s="15">
        <v>128.6</v>
      </c>
    </row>
    <row r="951" spans="1:59">
      <c r="A951" s="71">
        <v>40222</v>
      </c>
      <c r="B951" s="16">
        <v>82.81</v>
      </c>
      <c r="C951" s="16">
        <v>82.91</v>
      </c>
      <c r="D951" s="16">
        <v>82.39</v>
      </c>
      <c r="F951" s="16">
        <v>136.72999999999999</v>
      </c>
      <c r="G951" s="15">
        <v>135.07</v>
      </c>
      <c r="H951" s="15">
        <v>90.8</v>
      </c>
      <c r="I951" s="15">
        <v>81.099999999999994</v>
      </c>
      <c r="J951" s="16">
        <v>47.09</v>
      </c>
      <c r="K951" s="15">
        <v>35.56</v>
      </c>
      <c r="L951" s="15">
        <v>58.91</v>
      </c>
      <c r="M951" s="15">
        <v>51.53</v>
      </c>
      <c r="N951" s="15">
        <v>93.74</v>
      </c>
      <c r="O951" s="16">
        <v>172.05</v>
      </c>
      <c r="P951" s="15">
        <v>14.99</v>
      </c>
      <c r="Q951" s="15">
        <v>47.68</v>
      </c>
      <c r="R951" s="15">
        <v>64.55</v>
      </c>
      <c r="T951" s="16">
        <v>70.5</v>
      </c>
      <c r="U951" s="16">
        <v>70.5</v>
      </c>
      <c r="V951" s="16">
        <v>89.74</v>
      </c>
      <c r="W951" s="16">
        <v>84</v>
      </c>
      <c r="X951" s="16">
        <v>77.5</v>
      </c>
      <c r="Y951" s="16">
        <v>77.5</v>
      </c>
      <c r="AB951" s="15">
        <v>142.16999999999999</v>
      </c>
      <c r="AC951" s="15">
        <v>100</v>
      </c>
      <c r="AD951" s="15">
        <v>62.69</v>
      </c>
      <c r="AE951" s="15">
        <v>60.6</v>
      </c>
      <c r="AF951" s="15">
        <v>61</v>
      </c>
      <c r="AG951" s="15">
        <v>74.37</v>
      </c>
      <c r="AH951" s="15">
        <v>71</v>
      </c>
      <c r="AI951" s="15">
        <v>79</v>
      </c>
      <c r="AJ951" s="15">
        <v>117</v>
      </c>
      <c r="AK951" s="15">
        <v>55.29</v>
      </c>
      <c r="AL951" s="15">
        <v>52</v>
      </c>
      <c r="AN951" s="15">
        <v>143.52000000000001</v>
      </c>
      <c r="AO951" s="15">
        <v>116.24</v>
      </c>
      <c r="AP951" s="15">
        <v>116.11</v>
      </c>
      <c r="AX951" s="15">
        <v>22.29</v>
      </c>
      <c r="AY951" s="15">
        <v>61.5</v>
      </c>
      <c r="BA951" s="15">
        <v>75.34</v>
      </c>
      <c r="BB951" s="15">
        <v>36</v>
      </c>
      <c r="BD951" s="15">
        <v>115.7</v>
      </c>
      <c r="BF951" s="15">
        <v>116.02</v>
      </c>
      <c r="BG951" s="15">
        <v>115.6</v>
      </c>
    </row>
    <row r="952" spans="1:59">
      <c r="A952" s="71">
        <v>40229</v>
      </c>
      <c r="B952" s="16">
        <v>82.69</v>
      </c>
      <c r="C952" s="16">
        <v>82.87</v>
      </c>
      <c r="D952" s="16">
        <v>82.11</v>
      </c>
      <c r="F952" s="16">
        <v>136.16</v>
      </c>
      <c r="G952" s="15">
        <v>133.33000000000001</v>
      </c>
      <c r="H952" s="15">
        <v>88.21</v>
      </c>
      <c r="I952" s="15">
        <v>81.36</v>
      </c>
      <c r="J952" s="16">
        <v>47.88</v>
      </c>
      <c r="K952" s="15">
        <v>36.17</v>
      </c>
      <c r="L952" s="15">
        <v>56.51</v>
      </c>
      <c r="M952" s="15">
        <v>48.58</v>
      </c>
      <c r="N952" s="15">
        <v>95.91</v>
      </c>
      <c r="O952" s="16">
        <v>168.32</v>
      </c>
      <c r="P952" s="15">
        <v>15</v>
      </c>
      <c r="Q952" s="15">
        <v>46.9</v>
      </c>
      <c r="R952" s="15">
        <v>64.489999999999995</v>
      </c>
      <c r="T952" s="16">
        <v>72.5</v>
      </c>
      <c r="U952" s="16">
        <v>77.7</v>
      </c>
      <c r="V952" s="16">
        <v>91.18</v>
      </c>
      <c r="W952" s="16">
        <v>86.8</v>
      </c>
      <c r="X952" s="16">
        <v>79.75</v>
      </c>
      <c r="Y952" s="16">
        <v>82</v>
      </c>
      <c r="AA952" s="15">
        <v>116</v>
      </c>
      <c r="AB952" s="15">
        <v>179</v>
      </c>
      <c r="AC952" s="15">
        <v>108</v>
      </c>
      <c r="AD952" s="15">
        <v>63.28</v>
      </c>
      <c r="AE952" s="15">
        <v>61.47</v>
      </c>
      <c r="AF952" s="15">
        <v>63</v>
      </c>
      <c r="AG952" s="15">
        <v>74.08</v>
      </c>
      <c r="AH952" s="15">
        <v>72</v>
      </c>
      <c r="AI952" s="15">
        <v>79</v>
      </c>
      <c r="AJ952" s="15">
        <v>117</v>
      </c>
      <c r="AK952" s="15">
        <v>58.44</v>
      </c>
      <c r="AM952" s="15">
        <v>146.66999999999999</v>
      </c>
      <c r="AN952" s="15">
        <v>145</v>
      </c>
      <c r="AO952" s="15">
        <v>117.5</v>
      </c>
      <c r="AP952" s="15">
        <v>116</v>
      </c>
      <c r="AW952" s="15">
        <v>29</v>
      </c>
      <c r="AX952" s="15">
        <v>26.96</v>
      </c>
      <c r="AY952" s="15">
        <v>64.349999999999994</v>
      </c>
      <c r="AZ952" s="15">
        <v>73</v>
      </c>
      <c r="BB952" s="15">
        <v>36.67</v>
      </c>
      <c r="BD952" s="15">
        <v>116.78</v>
      </c>
      <c r="BF952" s="15">
        <v>101.73</v>
      </c>
      <c r="BG952" s="15">
        <v>109</v>
      </c>
    </row>
    <row r="953" spans="1:59">
      <c r="A953" s="71">
        <v>40236</v>
      </c>
      <c r="B953" s="16">
        <v>82.57</v>
      </c>
      <c r="C953" s="16">
        <v>82.97</v>
      </c>
      <c r="D953" s="16">
        <v>82.09</v>
      </c>
      <c r="F953" s="16">
        <v>136.63</v>
      </c>
      <c r="G953" s="15">
        <v>134.49</v>
      </c>
      <c r="H953" s="15">
        <v>89.21</v>
      </c>
      <c r="I953" s="15">
        <v>80.819999999999993</v>
      </c>
      <c r="J953" s="16">
        <v>47.98</v>
      </c>
      <c r="K953" s="15">
        <v>36.6</v>
      </c>
      <c r="L953" s="15">
        <v>56.32</v>
      </c>
      <c r="M953" s="15">
        <v>48.61</v>
      </c>
      <c r="N953" s="15">
        <v>94.56</v>
      </c>
      <c r="O953" s="16">
        <v>151.30000000000001</v>
      </c>
      <c r="P953" s="15">
        <v>15</v>
      </c>
      <c r="Q953" s="15">
        <v>47.35</v>
      </c>
      <c r="R953" s="15">
        <v>58.17</v>
      </c>
      <c r="T953" s="16">
        <v>77.5</v>
      </c>
      <c r="U953" s="16">
        <v>77.58</v>
      </c>
      <c r="V953" s="16">
        <v>89.79</v>
      </c>
      <c r="W953" s="16">
        <v>86</v>
      </c>
      <c r="X953" s="16">
        <v>80.5</v>
      </c>
      <c r="Y953" s="16">
        <v>80.5</v>
      </c>
      <c r="AB953" s="15">
        <v>119</v>
      </c>
      <c r="AC953" s="15">
        <v>109</v>
      </c>
      <c r="AD953" s="15">
        <v>63.91</v>
      </c>
      <c r="AE953" s="15">
        <v>60.63</v>
      </c>
      <c r="AF953" s="15">
        <v>64</v>
      </c>
      <c r="AG953" s="15">
        <v>73.73</v>
      </c>
      <c r="AH953" s="15">
        <v>72</v>
      </c>
      <c r="AI953" s="15">
        <v>79.599999999999994</v>
      </c>
      <c r="AJ953" s="15">
        <v>121.66</v>
      </c>
      <c r="AK953" s="15">
        <v>60.59</v>
      </c>
      <c r="AM953" s="15">
        <v>152</v>
      </c>
      <c r="AN953" s="15">
        <v>145.99</v>
      </c>
      <c r="AO953" s="15">
        <v>117</v>
      </c>
      <c r="AP953" s="15">
        <v>117</v>
      </c>
      <c r="AW953" s="15">
        <v>25.5</v>
      </c>
      <c r="AX953" s="15">
        <v>24.34</v>
      </c>
      <c r="AY953" s="15">
        <v>65.75</v>
      </c>
      <c r="BB953" s="15">
        <v>36</v>
      </c>
      <c r="BC953" s="15">
        <v>26</v>
      </c>
      <c r="BD953" s="15">
        <v>74.66</v>
      </c>
      <c r="BF953" s="15">
        <v>99.72</v>
      </c>
      <c r="BG953" s="15">
        <v>110.8</v>
      </c>
    </row>
    <row r="954" spans="1:59">
      <c r="A954" s="71">
        <v>40243</v>
      </c>
      <c r="B954" s="16">
        <v>82.75</v>
      </c>
      <c r="C954" s="16">
        <v>82.6</v>
      </c>
      <c r="D954" s="16">
        <v>82.59</v>
      </c>
      <c r="F954" s="16">
        <v>134.24</v>
      </c>
      <c r="G954" s="15">
        <v>132.78</v>
      </c>
      <c r="H954" s="15">
        <v>86.99</v>
      </c>
      <c r="I954" s="15">
        <v>81.03</v>
      </c>
      <c r="J954" s="16">
        <v>49.21</v>
      </c>
      <c r="K954" s="15">
        <v>36.22</v>
      </c>
      <c r="L954" s="15">
        <v>55.2</v>
      </c>
      <c r="M954" s="15">
        <v>46.51</v>
      </c>
      <c r="N954" s="15">
        <v>94.63</v>
      </c>
      <c r="O954" s="16">
        <v>143.34</v>
      </c>
      <c r="P954" s="15">
        <v>15</v>
      </c>
      <c r="Q954" s="15">
        <v>46.58</v>
      </c>
      <c r="R954" s="15">
        <v>56.25</v>
      </c>
      <c r="T954" s="16">
        <v>80</v>
      </c>
      <c r="U954" s="16">
        <v>80</v>
      </c>
      <c r="V954" s="16">
        <v>89.39</v>
      </c>
      <c r="W954" s="16">
        <v>86</v>
      </c>
      <c r="X954" s="16">
        <v>83</v>
      </c>
      <c r="Y954" s="16">
        <v>83</v>
      </c>
      <c r="AA954" s="15">
        <v>113.5</v>
      </c>
      <c r="AB954" s="15">
        <v>156.97</v>
      </c>
      <c r="AD954" s="15">
        <v>65.83</v>
      </c>
      <c r="AE954" s="15">
        <v>61</v>
      </c>
      <c r="AF954" s="15">
        <v>62</v>
      </c>
      <c r="AG954" s="15">
        <v>72.86</v>
      </c>
      <c r="AI954" s="15">
        <v>77.92</v>
      </c>
      <c r="AK954" s="15">
        <v>60.99</v>
      </c>
      <c r="AM954" s="15">
        <v>151.80000000000001</v>
      </c>
      <c r="AN954" s="15">
        <v>148.4</v>
      </c>
      <c r="AO954" s="15">
        <v>116.86</v>
      </c>
      <c r="AP954" s="15">
        <v>115.19</v>
      </c>
      <c r="AQ954" s="15">
        <v>125</v>
      </c>
      <c r="AR954" s="15">
        <v>108.82</v>
      </c>
      <c r="AS954" s="15">
        <v>112</v>
      </c>
      <c r="AV954" s="15">
        <v>148.66999999999999</v>
      </c>
      <c r="AW954" s="15">
        <v>25.68</v>
      </c>
      <c r="AX954" s="15">
        <v>23.51</v>
      </c>
      <c r="AY954" s="15">
        <v>65</v>
      </c>
      <c r="AZ954" s="15">
        <v>67</v>
      </c>
      <c r="BA954" s="15">
        <v>79</v>
      </c>
      <c r="BB954" s="15">
        <v>38.39</v>
      </c>
      <c r="BC954" s="15">
        <v>26.5</v>
      </c>
      <c r="BD954" s="15">
        <v>117</v>
      </c>
      <c r="BF954" s="15">
        <v>103.26</v>
      </c>
      <c r="BG954" s="15">
        <v>123</v>
      </c>
    </row>
    <row r="955" spans="1:59">
      <c r="A955" s="71">
        <v>40250</v>
      </c>
      <c r="B955" s="16">
        <v>84.95</v>
      </c>
      <c r="C955" s="16">
        <v>83.07</v>
      </c>
      <c r="D955" s="16">
        <v>84.71</v>
      </c>
      <c r="F955" s="16">
        <v>136.91</v>
      </c>
      <c r="G955" s="15">
        <v>134.52000000000001</v>
      </c>
      <c r="H955" s="15">
        <v>88.8</v>
      </c>
      <c r="I955" s="15">
        <v>82.47</v>
      </c>
      <c r="J955" s="16">
        <v>49.71</v>
      </c>
      <c r="K955" s="15">
        <v>35.979999999999997</v>
      </c>
      <c r="L955" s="15">
        <v>51.86</v>
      </c>
      <c r="M955" s="15">
        <v>47.58</v>
      </c>
      <c r="N955" s="15">
        <v>93.29</v>
      </c>
      <c r="O955" s="16">
        <v>140.58000000000001</v>
      </c>
      <c r="P955" s="15">
        <v>15</v>
      </c>
      <c r="Q955" s="15">
        <v>47.51</v>
      </c>
      <c r="R955" s="15">
        <v>58.36</v>
      </c>
      <c r="T955" s="16">
        <v>78.67</v>
      </c>
      <c r="U955" s="16">
        <v>84</v>
      </c>
      <c r="V955" s="16">
        <v>90.43</v>
      </c>
      <c r="W955" s="16">
        <v>85.47</v>
      </c>
      <c r="X955" s="16">
        <v>82.5</v>
      </c>
      <c r="Y955" s="16">
        <v>85</v>
      </c>
      <c r="AA955" s="15">
        <v>118</v>
      </c>
      <c r="AB955" s="15">
        <v>159.63999999999999</v>
      </c>
      <c r="AC955" s="15">
        <v>109</v>
      </c>
      <c r="AE955" s="15">
        <v>64.47</v>
      </c>
      <c r="AF955" s="15">
        <v>63</v>
      </c>
      <c r="AG955" s="15">
        <v>72.05</v>
      </c>
      <c r="AH955" s="15">
        <v>69</v>
      </c>
      <c r="AI955" s="15">
        <v>80.67</v>
      </c>
      <c r="AJ955" s="15">
        <v>117</v>
      </c>
      <c r="AK955" s="15">
        <v>61.28</v>
      </c>
      <c r="AM955" s="15">
        <v>154.66999999999999</v>
      </c>
      <c r="AN955" s="15">
        <v>152.21</v>
      </c>
      <c r="AO955" s="15">
        <v>118.6</v>
      </c>
      <c r="AP955" s="15">
        <v>117.69</v>
      </c>
      <c r="AQ955" s="15">
        <v>129</v>
      </c>
      <c r="AT955" s="15">
        <v>146.80000000000001</v>
      </c>
      <c r="AV955" s="15">
        <v>148</v>
      </c>
      <c r="AW955" s="15">
        <v>27.63</v>
      </c>
      <c r="AX955" s="15">
        <v>25.99</v>
      </c>
      <c r="AY955" s="15">
        <v>65</v>
      </c>
      <c r="AZ955" s="15">
        <v>66.97</v>
      </c>
      <c r="BB955" s="15">
        <v>40</v>
      </c>
      <c r="BC955" s="15">
        <v>29</v>
      </c>
      <c r="BD955" s="15">
        <v>117</v>
      </c>
      <c r="BF955" s="15">
        <v>117.51</v>
      </c>
      <c r="BG955" s="15">
        <v>138</v>
      </c>
    </row>
    <row r="956" spans="1:59">
      <c r="A956" s="71">
        <v>40257</v>
      </c>
      <c r="B956" s="16">
        <v>85.79</v>
      </c>
      <c r="C956" s="16">
        <v>83.98</v>
      </c>
      <c r="D956" s="16">
        <v>85.77</v>
      </c>
      <c r="F956" s="16">
        <v>144.33000000000001</v>
      </c>
      <c r="G956" s="15">
        <v>139.85</v>
      </c>
      <c r="H956" s="15">
        <v>93.18</v>
      </c>
      <c r="I956" s="15">
        <v>87.64</v>
      </c>
      <c r="J956" s="16">
        <v>48.4</v>
      </c>
      <c r="K956" s="15">
        <v>35.69</v>
      </c>
      <c r="L956" s="15">
        <v>53.27</v>
      </c>
      <c r="M956" s="15">
        <v>48.03</v>
      </c>
      <c r="N956" s="15">
        <v>93.88</v>
      </c>
      <c r="O956" s="16">
        <v>145.03</v>
      </c>
      <c r="P956" s="15">
        <v>15</v>
      </c>
      <c r="Q956" s="15">
        <v>47.7</v>
      </c>
      <c r="R956" s="15">
        <v>57.41</v>
      </c>
      <c r="T956" s="16">
        <v>82</v>
      </c>
      <c r="U956" s="16">
        <v>82</v>
      </c>
      <c r="V956" s="16">
        <v>90.71</v>
      </c>
      <c r="W956" s="16">
        <v>85.86</v>
      </c>
      <c r="X956" s="16">
        <v>85</v>
      </c>
      <c r="Y956" s="16">
        <v>85</v>
      </c>
      <c r="AC956" s="15">
        <v>106.33</v>
      </c>
      <c r="AD956" s="15">
        <v>68.69</v>
      </c>
      <c r="AE956" s="15">
        <v>65.89</v>
      </c>
      <c r="AF956" s="15">
        <v>63</v>
      </c>
      <c r="AG956" s="15">
        <v>69.650000000000006</v>
      </c>
      <c r="AH956" s="15">
        <v>71</v>
      </c>
      <c r="AI956" s="15">
        <v>82.3</v>
      </c>
      <c r="AJ956" s="15">
        <v>117</v>
      </c>
      <c r="AK956" s="15">
        <v>66.39</v>
      </c>
      <c r="AL956" s="15">
        <v>63</v>
      </c>
      <c r="AM956" s="15">
        <v>159.43</v>
      </c>
      <c r="AN956" s="15">
        <v>161.5</v>
      </c>
      <c r="AO956" s="15">
        <v>119.64</v>
      </c>
      <c r="AP956" s="15">
        <v>119.2</v>
      </c>
      <c r="AQ956" s="15">
        <v>130</v>
      </c>
      <c r="AR956" s="15">
        <v>117</v>
      </c>
      <c r="AV956" s="15">
        <v>160</v>
      </c>
      <c r="AW956" s="15">
        <v>27.75</v>
      </c>
      <c r="AX956" s="15">
        <v>27.34</v>
      </c>
      <c r="BB956" s="15">
        <v>38.770000000000003</v>
      </c>
      <c r="BC956" s="15">
        <v>35.5</v>
      </c>
      <c r="BD956" s="15">
        <v>121.76</v>
      </c>
      <c r="BF956" s="15">
        <v>130.27000000000001</v>
      </c>
      <c r="BG956" s="15">
        <v>141</v>
      </c>
    </row>
    <row r="957" spans="1:59">
      <c r="A957" s="71">
        <v>40264</v>
      </c>
      <c r="B957" s="16">
        <v>85.15</v>
      </c>
      <c r="C957" s="16">
        <v>84.26</v>
      </c>
      <c r="D957" s="16">
        <v>85.28</v>
      </c>
      <c r="F957" s="16">
        <v>153.01</v>
      </c>
      <c r="G957" s="15">
        <v>147.69</v>
      </c>
      <c r="H957" s="15">
        <v>95.24</v>
      </c>
      <c r="I957" s="15">
        <v>93.26</v>
      </c>
      <c r="J957" s="16">
        <v>48.01</v>
      </c>
      <c r="K957" s="15">
        <v>35.78</v>
      </c>
      <c r="L957" s="15">
        <v>54.52</v>
      </c>
      <c r="M957" s="15">
        <v>48.35</v>
      </c>
      <c r="N957" s="15">
        <v>93.28</v>
      </c>
      <c r="O957" s="16">
        <v>143.93</v>
      </c>
      <c r="P957" s="15">
        <v>15</v>
      </c>
      <c r="Q957" s="15">
        <v>46.59</v>
      </c>
      <c r="R957" s="15">
        <v>57.59</v>
      </c>
      <c r="T957" s="16">
        <v>76.540000000000006</v>
      </c>
      <c r="U957" s="16">
        <v>81.849999999999994</v>
      </c>
      <c r="V957" s="16">
        <v>91.32</v>
      </c>
      <c r="W957" s="16">
        <v>87</v>
      </c>
      <c r="X957" s="16">
        <v>83</v>
      </c>
      <c r="Y957" s="16">
        <v>85</v>
      </c>
      <c r="AB957" s="15">
        <v>154.91</v>
      </c>
      <c r="AC957" s="15">
        <v>106</v>
      </c>
      <c r="AD957" s="15">
        <v>69.92</v>
      </c>
      <c r="AE957" s="15">
        <v>66.67</v>
      </c>
      <c r="AF957" s="15">
        <v>64.5</v>
      </c>
      <c r="AG957" s="15">
        <v>69.150000000000006</v>
      </c>
      <c r="AH957" s="15">
        <v>71.709999999999994</v>
      </c>
      <c r="AI957" s="15">
        <v>82.58</v>
      </c>
      <c r="AK957" s="15">
        <v>69.17</v>
      </c>
      <c r="AL957" s="15">
        <v>66.739999999999995</v>
      </c>
      <c r="AM957" s="15">
        <v>175.95</v>
      </c>
      <c r="AN957" s="15">
        <v>166.13</v>
      </c>
      <c r="AO957" s="15">
        <v>121.1</v>
      </c>
      <c r="AP957" s="15">
        <v>120.45</v>
      </c>
      <c r="AQ957" s="15">
        <v>137</v>
      </c>
      <c r="AR957" s="15">
        <v>125.52</v>
      </c>
      <c r="AS957" s="15">
        <v>117</v>
      </c>
      <c r="AT957" s="15">
        <v>160</v>
      </c>
      <c r="AW957" s="15">
        <v>30.17</v>
      </c>
      <c r="AX957" s="15">
        <v>27.73</v>
      </c>
      <c r="AY957" s="15">
        <v>68</v>
      </c>
      <c r="BB957" s="15">
        <v>38.5</v>
      </c>
      <c r="BD957" s="15">
        <v>123</v>
      </c>
      <c r="BF957" s="15">
        <v>130.27000000000001</v>
      </c>
      <c r="BG957" s="15">
        <v>141</v>
      </c>
    </row>
    <row r="958" spans="1:59">
      <c r="A958" s="71">
        <v>40271</v>
      </c>
      <c r="B958" s="16">
        <v>82.56</v>
      </c>
      <c r="C958" s="16">
        <v>84.14</v>
      </c>
      <c r="D958" s="16">
        <v>82.42</v>
      </c>
      <c r="F958" s="16">
        <v>157.91</v>
      </c>
      <c r="G958" s="15">
        <v>153.5</v>
      </c>
      <c r="H958" s="15">
        <v>97.02</v>
      </c>
      <c r="I958" s="15">
        <v>93.57</v>
      </c>
      <c r="J958" s="16">
        <v>47.57</v>
      </c>
      <c r="K958" s="15">
        <v>35.47</v>
      </c>
      <c r="L958" s="15">
        <v>55.37</v>
      </c>
      <c r="M958" s="15">
        <v>48.62</v>
      </c>
      <c r="N958" s="15">
        <v>95.06</v>
      </c>
      <c r="O958" s="16">
        <v>143.5</v>
      </c>
      <c r="P958" s="15">
        <v>15</v>
      </c>
      <c r="Q958" s="15">
        <v>43.08</v>
      </c>
      <c r="R958" s="15">
        <v>51.34</v>
      </c>
      <c r="T958" s="16">
        <v>79.53</v>
      </c>
      <c r="U958" s="16">
        <v>82</v>
      </c>
      <c r="V958" s="16">
        <v>89.8</v>
      </c>
      <c r="W958" s="16">
        <v>87.44</v>
      </c>
      <c r="X958" s="16">
        <v>82.9</v>
      </c>
      <c r="Y958" s="16">
        <v>84</v>
      </c>
      <c r="AC958" s="15">
        <v>95</v>
      </c>
      <c r="AD958" s="15">
        <v>70.86</v>
      </c>
      <c r="AE958" s="15">
        <v>68.3</v>
      </c>
      <c r="AF958" s="15">
        <v>67.12</v>
      </c>
      <c r="AG958" s="15">
        <v>69.459999999999994</v>
      </c>
      <c r="AH958" s="15">
        <v>69</v>
      </c>
      <c r="AI958" s="15">
        <v>86</v>
      </c>
      <c r="AJ958" s="15">
        <v>120</v>
      </c>
      <c r="AK958" s="15">
        <v>70.11</v>
      </c>
      <c r="AL958" s="15">
        <v>67</v>
      </c>
      <c r="AM958" s="15">
        <v>172</v>
      </c>
      <c r="AN958" s="15">
        <v>166.29</v>
      </c>
      <c r="AP958" s="15">
        <v>121.41</v>
      </c>
      <c r="AQ958" s="15">
        <v>136</v>
      </c>
      <c r="AT958" s="15">
        <v>157</v>
      </c>
      <c r="AV958" s="15">
        <v>162</v>
      </c>
      <c r="AW958" s="15">
        <v>32.5</v>
      </c>
      <c r="AX958" s="15">
        <v>27.27</v>
      </c>
      <c r="AY958" s="15">
        <v>70.760000000000005</v>
      </c>
      <c r="AZ958" s="15">
        <v>68</v>
      </c>
      <c r="BB958" s="15">
        <v>38</v>
      </c>
      <c r="BF958" s="15">
        <v>130.27000000000001</v>
      </c>
      <c r="BG958" s="15">
        <v>123.4</v>
      </c>
    </row>
    <row r="959" spans="1:59">
      <c r="A959" s="71">
        <v>40278</v>
      </c>
      <c r="B959" s="16">
        <v>81.739999999999995</v>
      </c>
      <c r="C959" s="16">
        <v>84.64</v>
      </c>
      <c r="D959" s="16">
        <v>81.59</v>
      </c>
      <c r="F959" s="16">
        <v>157.6</v>
      </c>
      <c r="G959" s="15">
        <v>153.52000000000001</v>
      </c>
      <c r="H959" s="15">
        <v>94.55</v>
      </c>
      <c r="I959" s="15">
        <v>92.6</v>
      </c>
      <c r="J959" s="16">
        <v>47.02</v>
      </c>
      <c r="K959" s="15">
        <v>35.479999999999997</v>
      </c>
      <c r="L959" s="15">
        <v>52.17</v>
      </c>
      <c r="M959" s="15">
        <v>47.32</v>
      </c>
      <c r="N959" s="15">
        <v>94.53</v>
      </c>
      <c r="O959" s="16">
        <v>144.75</v>
      </c>
      <c r="P959" s="15">
        <v>15</v>
      </c>
      <c r="Q959" s="15">
        <v>43.41</v>
      </c>
      <c r="R959" s="15">
        <v>51.55</v>
      </c>
      <c r="T959" s="16">
        <v>76.5</v>
      </c>
      <c r="U959" s="16">
        <v>81.23</v>
      </c>
      <c r="V959" s="16">
        <v>89.6</v>
      </c>
      <c r="W959" s="16">
        <v>87.32</v>
      </c>
      <c r="X959" s="16">
        <v>82.8</v>
      </c>
      <c r="Y959" s="16">
        <v>82.8</v>
      </c>
      <c r="AB959" s="15">
        <v>164</v>
      </c>
      <c r="AC959" s="15">
        <v>99</v>
      </c>
      <c r="AD959" s="15">
        <v>71.33</v>
      </c>
      <c r="AE959" s="15">
        <v>67.430000000000007</v>
      </c>
      <c r="AF959" s="15">
        <v>67.77</v>
      </c>
      <c r="AG959" s="15">
        <v>69.62</v>
      </c>
      <c r="AH959" s="15">
        <v>69</v>
      </c>
      <c r="AI959" s="15">
        <v>86</v>
      </c>
      <c r="AJ959" s="15">
        <v>120</v>
      </c>
      <c r="AK959" s="15">
        <v>69.239999999999995</v>
      </c>
      <c r="AL959" s="15">
        <v>66</v>
      </c>
      <c r="AM959" s="15">
        <v>175</v>
      </c>
      <c r="AN959" s="15">
        <v>169.2</v>
      </c>
      <c r="AO959" s="15">
        <v>120</v>
      </c>
      <c r="AP959" s="15">
        <v>120.7</v>
      </c>
      <c r="AR959" s="15">
        <v>130.96</v>
      </c>
      <c r="AT959" s="15">
        <v>163</v>
      </c>
      <c r="AU959" s="15">
        <v>166.05</v>
      </c>
      <c r="AV959" s="15">
        <v>163</v>
      </c>
      <c r="AX959" s="15">
        <v>29.23</v>
      </c>
      <c r="AY959" s="15">
        <v>70.78</v>
      </c>
      <c r="AZ959" s="15">
        <v>67.86</v>
      </c>
      <c r="BA959" s="15">
        <v>82.24</v>
      </c>
      <c r="BB959" s="15">
        <v>39.57</v>
      </c>
      <c r="BD959" s="15">
        <v>120.34</v>
      </c>
      <c r="BF959" s="15">
        <v>104.5</v>
      </c>
      <c r="BG959" s="15">
        <v>105.4</v>
      </c>
    </row>
    <row r="960" spans="1:59">
      <c r="A960" s="71">
        <v>40285</v>
      </c>
      <c r="B960" s="16">
        <v>82.23</v>
      </c>
      <c r="C960" s="16">
        <v>84.56</v>
      </c>
      <c r="D960" s="16">
        <v>81.209999999999994</v>
      </c>
      <c r="F960" s="16">
        <v>154.54</v>
      </c>
      <c r="G960" s="15">
        <v>154.25</v>
      </c>
      <c r="H960" s="15">
        <v>96.79</v>
      </c>
      <c r="I960" s="15">
        <v>92.45</v>
      </c>
      <c r="J960" s="16">
        <v>50.52</v>
      </c>
      <c r="K960" s="15">
        <v>35.799999999999997</v>
      </c>
      <c r="L960" s="15">
        <v>54.13</v>
      </c>
      <c r="M960" s="15">
        <v>50.33</v>
      </c>
      <c r="N960" s="15">
        <v>92.6</v>
      </c>
      <c r="O960" s="16">
        <v>142.4</v>
      </c>
      <c r="P960" s="15">
        <v>15</v>
      </c>
      <c r="Q960" s="15">
        <v>43</v>
      </c>
      <c r="R960" s="15">
        <v>52.29</v>
      </c>
      <c r="T960" s="16">
        <v>80.790000000000006</v>
      </c>
      <c r="U960" s="16">
        <v>81.61</v>
      </c>
      <c r="V960" s="16">
        <v>90.63</v>
      </c>
      <c r="W960" s="16">
        <v>87.32</v>
      </c>
      <c r="X960" s="16">
        <v>83.68</v>
      </c>
      <c r="Y960" s="16">
        <v>85</v>
      </c>
      <c r="AB960" s="15">
        <v>151</v>
      </c>
      <c r="AC960" s="15">
        <v>115</v>
      </c>
      <c r="AD960" s="15">
        <v>72.150000000000006</v>
      </c>
      <c r="AE960" s="15">
        <v>66.67</v>
      </c>
      <c r="AF960" s="15">
        <v>68.64</v>
      </c>
      <c r="AG960" s="15">
        <v>70.09</v>
      </c>
      <c r="AH960" s="15">
        <v>65.91</v>
      </c>
      <c r="AI960" s="15">
        <v>85.77</v>
      </c>
      <c r="AJ960" s="15">
        <v>120</v>
      </c>
      <c r="AK960" s="15">
        <v>68.72</v>
      </c>
      <c r="AL960" s="15">
        <v>67</v>
      </c>
      <c r="AM960" s="15">
        <v>179</v>
      </c>
      <c r="AN960" s="15">
        <v>172.18</v>
      </c>
      <c r="AO960" s="15">
        <v>119.43</v>
      </c>
      <c r="AP960" s="15">
        <v>121</v>
      </c>
      <c r="AQ960" s="15">
        <v>142</v>
      </c>
      <c r="AR960" s="15">
        <v>131</v>
      </c>
      <c r="AS960" s="15">
        <v>120</v>
      </c>
      <c r="AV960" s="15">
        <v>167.25</v>
      </c>
      <c r="AW960" s="15">
        <v>34</v>
      </c>
      <c r="AX960" s="15">
        <v>29.8</v>
      </c>
      <c r="AY960" s="15">
        <v>71</v>
      </c>
      <c r="AZ960" s="15">
        <v>68.5</v>
      </c>
      <c r="BA960" s="15">
        <v>82</v>
      </c>
      <c r="BB960" s="15">
        <v>39.15</v>
      </c>
      <c r="BD960" s="15">
        <v>120</v>
      </c>
      <c r="BF960" s="15">
        <v>89.44</v>
      </c>
      <c r="BG960" s="15">
        <v>91.4</v>
      </c>
    </row>
    <row r="961" spans="1:59">
      <c r="A961" s="71">
        <v>40292</v>
      </c>
      <c r="B961" s="16">
        <v>82.41</v>
      </c>
      <c r="C961" s="16">
        <v>84.55</v>
      </c>
      <c r="D961" s="16">
        <v>82.28</v>
      </c>
      <c r="F961" s="16">
        <v>155.65</v>
      </c>
      <c r="G961" s="15">
        <v>155.59</v>
      </c>
      <c r="H961" s="15">
        <v>100.34</v>
      </c>
      <c r="I961" s="15">
        <v>93.85</v>
      </c>
      <c r="J961" s="16">
        <v>51.33</v>
      </c>
      <c r="K961" s="15">
        <v>36.96</v>
      </c>
      <c r="L961" s="15">
        <v>54.57</v>
      </c>
      <c r="M961" s="15">
        <v>51.95</v>
      </c>
      <c r="N961" s="15">
        <v>93.58</v>
      </c>
      <c r="O961" s="16">
        <v>135.25</v>
      </c>
      <c r="P961" s="15">
        <v>15</v>
      </c>
      <c r="Q961" s="15">
        <v>42.64</v>
      </c>
      <c r="R961" s="15">
        <v>52.36</v>
      </c>
      <c r="T961" s="16">
        <v>79.849999999999994</v>
      </c>
      <c r="U961" s="16">
        <v>80.260000000000005</v>
      </c>
      <c r="V961" s="16">
        <v>90.49</v>
      </c>
      <c r="W961" s="16">
        <v>87.94</v>
      </c>
      <c r="X961" s="16">
        <v>86</v>
      </c>
      <c r="Y961" s="16">
        <v>85.25</v>
      </c>
      <c r="AA961" s="15">
        <v>118.81</v>
      </c>
      <c r="AB961" s="15">
        <v>169.13</v>
      </c>
      <c r="AD961" s="15">
        <v>69.72</v>
      </c>
      <c r="AE961" s="15">
        <v>67.33</v>
      </c>
      <c r="AF961" s="15">
        <v>68</v>
      </c>
      <c r="AG961" s="15">
        <v>69.739999999999995</v>
      </c>
      <c r="AH961" s="15">
        <v>70</v>
      </c>
      <c r="AI961" s="15">
        <v>86</v>
      </c>
      <c r="AK961" s="15">
        <v>68.650000000000006</v>
      </c>
      <c r="AM961" s="15">
        <v>180</v>
      </c>
      <c r="AN961" s="15">
        <v>175.11</v>
      </c>
      <c r="AO961" s="15">
        <v>120.33</v>
      </c>
      <c r="AP961" s="15">
        <v>120</v>
      </c>
      <c r="AQ961" s="15">
        <v>145</v>
      </c>
      <c r="AR961" s="15">
        <v>135</v>
      </c>
      <c r="AS961" s="15">
        <v>124</v>
      </c>
      <c r="AT961" s="15">
        <v>165</v>
      </c>
      <c r="AV961" s="15">
        <v>171.1</v>
      </c>
      <c r="AW961" s="15">
        <v>29</v>
      </c>
      <c r="AX961" s="15">
        <v>30.8</v>
      </c>
      <c r="AY961" s="15">
        <v>69.11</v>
      </c>
      <c r="AZ961" s="15">
        <v>68.7</v>
      </c>
      <c r="BA961" s="15">
        <v>82</v>
      </c>
      <c r="BB961" s="15">
        <v>40.159999999999997</v>
      </c>
      <c r="BD961" s="15">
        <v>119.24</v>
      </c>
      <c r="BF961" s="15">
        <v>79.680000000000007</v>
      </c>
      <c r="BG961" s="15">
        <v>87.2</v>
      </c>
    </row>
    <row r="962" spans="1:59">
      <c r="A962" s="71">
        <v>40299</v>
      </c>
      <c r="B962" s="16">
        <v>82.44</v>
      </c>
      <c r="C962" s="16">
        <v>84.68</v>
      </c>
      <c r="D962" s="16">
        <v>82.1</v>
      </c>
      <c r="F962" s="16">
        <v>155.41</v>
      </c>
      <c r="G962" s="15">
        <v>154.81</v>
      </c>
      <c r="H962" s="15">
        <v>103.59</v>
      </c>
      <c r="I962" s="15">
        <v>98.07</v>
      </c>
      <c r="J962" s="16">
        <v>51.48</v>
      </c>
      <c r="K962" s="15">
        <v>38.200000000000003</v>
      </c>
      <c r="L962" s="15">
        <v>56.17</v>
      </c>
      <c r="M962" s="15">
        <v>51.71</v>
      </c>
      <c r="N962" s="15">
        <v>92.87</v>
      </c>
      <c r="O962" s="16">
        <v>123.46</v>
      </c>
      <c r="P962" s="15">
        <v>15</v>
      </c>
      <c r="Q962" s="15">
        <v>42.31</v>
      </c>
      <c r="R962" s="15">
        <v>50.83</v>
      </c>
      <c r="T962" s="16">
        <v>81.33</v>
      </c>
      <c r="U962" s="16">
        <v>81.33</v>
      </c>
      <c r="V962" s="16">
        <v>90.38</v>
      </c>
      <c r="W962" s="16">
        <v>87.89</v>
      </c>
      <c r="X962" s="16">
        <v>84.5</v>
      </c>
      <c r="Y962" s="16">
        <v>84.5</v>
      </c>
      <c r="AA962" s="15">
        <v>121</v>
      </c>
      <c r="AB962" s="15">
        <v>168.27</v>
      </c>
      <c r="AD962" s="15">
        <v>72.52</v>
      </c>
      <c r="AE962" s="15">
        <v>66.94</v>
      </c>
      <c r="AG962" s="15">
        <v>69</v>
      </c>
      <c r="AI962" s="15">
        <v>85.49</v>
      </c>
      <c r="AJ962" s="15">
        <v>126</v>
      </c>
      <c r="AK962" s="15">
        <v>65.959999999999994</v>
      </c>
      <c r="AL962" s="15">
        <v>68</v>
      </c>
      <c r="AN962" s="15">
        <v>177.76</v>
      </c>
      <c r="AP962" s="15">
        <v>118.94</v>
      </c>
      <c r="AR962" s="15">
        <v>137</v>
      </c>
      <c r="AS962" s="15">
        <v>125</v>
      </c>
      <c r="AV962" s="15">
        <v>170</v>
      </c>
      <c r="AX962" s="15">
        <v>31</v>
      </c>
      <c r="AY962" s="15">
        <v>69.66</v>
      </c>
      <c r="AZ962" s="15">
        <v>67.52</v>
      </c>
      <c r="BA962" s="15">
        <v>83</v>
      </c>
      <c r="BB962" s="15">
        <v>43.5</v>
      </c>
      <c r="BD962" s="15">
        <v>120</v>
      </c>
      <c r="BF962" s="15">
        <v>76.69</v>
      </c>
      <c r="BG962" s="15">
        <v>76.8</v>
      </c>
    </row>
    <row r="963" spans="1:59">
      <c r="A963" s="71">
        <v>40306</v>
      </c>
      <c r="B963" s="16">
        <v>85.5</v>
      </c>
      <c r="C963" s="16">
        <v>85.22</v>
      </c>
      <c r="D963" s="16">
        <v>85.27</v>
      </c>
      <c r="F963" s="16">
        <v>161.87</v>
      </c>
      <c r="G963" s="15">
        <v>158.69999999999999</v>
      </c>
      <c r="H963" s="15">
        <v>107.03</v>
      </c>
      <c r="I963" s="15">
        <v>103.24</v>
      </c>
      <c r="J963" s="16">
        <v>52.65</v>
      </c>
      <c r="K963" s="15">
        <v>38.159999999999997</v>
      </c>
      <c r="L963" s="15">
        <v>57.73</v>
      </c>
      <c r="M963" s="15">
        <v>52.27</v>
      </c>
      <c r="N963" s="15">
        <v>93.31</v>
      </c>
      <c r="O963" s="16">
        <v>120.97</v>
      </c>
      <c r="P963" s="15">
        <v>15</v>
      </c>
      <c r="Q963" s="15">
        <v>42.55</v>
      </c>
      <c r="R963" s="15">
        <v>52.03</v>
      </c>
      <c r="T963" s="16">
        <v>86</v>
      </c>
      <c r="U963" s="16">
        <v>86</v>
      </c>
      <c r="V963" s="16">
        <v>92.24</v>
      </c>
      <c r="W963" s="16">
        <v>91</v>
      </c>
      <c r="X963" s="16">
        <v>88</v>
      </c>
      <c r="Y963" s="16">
        <v>88</v>
      </c>
      <c r="AA963" s="15">
        <v>119</v>
      </c>
      <c r="AB963" s="15">
        <v>164.48</v>
      </c>
      <c r="AD963" s="15">
        <v>72.02</v>
      </c>
      <c r="AE963" s="15">
        <v>68.22</v>
      </c>
      <c r="AF963" s="15">
        <v>67.22</v>
      </c>
      <c r="AG963" s="15">
        <v>70.06</v>
      </c>
      <c r="AH963" s="15">
        <v>69.430000000000007</v>
      </c>
      <c r="AI963" s="15">
        <v>86.82</v>
      </c>
      <c r="AJ963" s="15">
        <v>120.8</v>
      </c>
      <c r="AK963" s="15">
        <v>61.5</v>
      </c>
      <c r="AL963" s="15">
        <v>61</v>
      </c>
      <c r="AN963" s="15">
        <v>184.37</v>
      </c>
      <c r="AO963" s="15">
        <v>120</v>
      </c>
      <c r="AP963" s="15">
        <v>120</v>
      </c>
      <c r="AQ963" s="15">
        <v>148</v>
      </c>
      <c r="AR963" s="15">
        <v>137.22</v>
      </c>
      <c r="AS963" s="15">
        <v>126</v>
      </c>
      <c r="AT963" s="15">
        <v>165</v>
      </c>
      <c r="AU963" s="15">
        <v>164</v>
      </c>
      <c r="AV963" s="15">
        <v>170.13</v>
      </c>
      <c r="AW963" s="15">
        <v>34</v>
      </c>
      <c r="AX963" s="15">
        <v>35.799999999999997</v>
      </c>
      <c r="AY963" s="15">
        <v>70.64</v>
      </c>
      <c r="AZ963" s="15">
        <v>67</v>
      </c>
      <c r="BA963" s="15">
        <v>83</v>
      </c>
      <c r="BB963" s="15">
        <v>41.95</v>
      </c>
      <c r="BC963" s="15">
        <v>32</v>
      </c>
      <c r="BD963" s="15">
        <v>119.97</v>
      </c>
      <c r="BF963" s="15">
        <v>64.2</v>
      </c>
      <c r="BG963" s="15">
        <v>72</v>
      </c>
    </row>
    <row r="964" spans="1:59">
      <c r="A964" s="71">
        <v>40313</v>
      </c>
      <c r="B964" s="16">
        <v>89.46</v>
      </c>
      <c r="C964" s="16">
        <v>86.09</v>
      </c>
      <c r="D964" s="16">
        <v>89.44</v>
      </c>
      <c r="F964" s="16">
        <v>167.69</v>
      </c>
      <c r="G964" s="15">
        <v>164.91</v>
      </c>
      <c r="H964" s="15">
        <v>108.61</v>
      </c>
      <c r="I964" s="15">
        <v>102.88</v>
      </c>
      <c r="J964" s="16">
        <v>50.52</v>
      </c>
      <c r="K964" s="15">
        <v>38.229999999999997</v>
      </c>
      <c r="L964" s="15">
        <v>56.54</v>
      </c>
      <c r="M964" s="15">
        <v>51.39</v>
      </c>
      <c r="N964" s="15">
        <v>94.66</v>
      </c>
      <c r="O964" s="16">
        <v>121.14</v>
      </c>
      <c r="P964" s="15">
        <v>15</v>
      </c>
      <c r="Q964" s="15">
        <v>42.58</v>
      </c>
      <c r="R964" s="15">
        <v>52.31</v>
      </c>
      <c r="T964" s="16">
        <v>81.14</v>
      </c>
      <c r="U964" s="16">
        <v>81.099999999999994</v>
      </c>
      <c r="V964" s="16">
        <v>91.66</v>
      </c>
      <c r="W964" s="16">
        <v>90.56</v>
      </c>
      <c r="X964" s="16">
        <v>87</v>
      </c>
      <c r="Y964" s="16">
        <v>87</v>
      </c>
      <c r="AB964" s="15">
        <v>151</v>
      </c>
      <c r="AD964" s="15">
        <v>72.5</v>
      </c>
      <c r="AE964" s="15">
        <v>68.42</v>
      </c>
      <c r="AF964" s="15">
        <v>70.5</v>
      </c>
      <c r="AG964" s="15">
        <v>70.55</v>
      </c>
      <c r="AH964" s="15">
        <v>68</v>
      </c>
      <c r="AI964" s="15">
        <v>86.58</v>
      </c>
      <c r="AJ964" s="15">
        <v>127.33</v>
      </c>
      <c r="AK964" s="15">
        <v>58.38</v>
      </c>
      <c r="AL964" s="15">
        <v>62.78</v>
      </c>
      <c r="AN964" s="15">
        <v>197.56</v>
      </c>
      <c r="AO964" s="15">
        <v>120</v>
      </c>
      <c r="AP964" s="15">
        <v>121.22</v>
      </c>
      <c r="AQ964" s="15">
        <v>151</v>
      </c>
      <c r="AR964" s="15">
        <v>141</v>
      </c>
      <c r="AS964" s="15">
        <v>131.88999999999999</v>
      </c>
      <c r="AT964" s="15">
        <v>170.94</v>
      </c>
      <c r="AU964" s="15">
        <v>175</v>
      </c>
      <c r="AV964" s="15">
        <v>182.54</v>
      </c>
      <c r="AW964" s="15">
        <v>34</v>
      </c>
      <c r="AX964" s="15">
        <v>39.35</v>
      </c>
      <c r="AY964" s="15">
        <v>73.87</v>
      </c>
      <c r="AZ964" s="15">
        <v>71</v>
      </c>
      <c r="BA964" s="15">
        <v>85</v>
      </c>
      <c r="BB964" s="15">
        <v>40.72</v>
      </c>
      <c r="BD964" s="15">
        <v>120.27</v>
      </c>
      <c r="BF964" s="15">
        <v>63.74</v>
      </c>
      <c r="BG964" s="15">
        <v>72.400000000000006</v>
      </c>
    </row>
    <row r="965" spans="1:59">
      <c r="A965" s="71">
        <v>40320</v>
      </c>
      <c r="B965" s="16">
        <v>88.42</v>
      </c>
      <c r="C965" s="16">
        <v>86.31</v>
      </c>
      <c r="D965" s="16">
        <v>88.52</v>
      </c>
      <c r="F965" s="16">
        <v>166.98</v>
      </c>
      <c r="G965" s="15">
        <v>165.07</v>
      </c>
      <c r="H965" s="15">
        <v>110.43</v>
      </c>
      <c r="I965" s="15">
        <v>102.78</v>
      </c>
      <c r="J965" s="16">
        <v>50.51</v>
      </c>
      <c r="K965" s="15">
        <v>38.21</v>
      </c>
      <c r="L965" s="15">
        <v>56.67</v>
      </c>
      <c r="M965" s="15">
        <v>51.9</v>
      </c>
      <c r="N965" s="15">
        <v>94.62</v>
      </c>
      <c r="O965" s="16">
        <v>121.92</v>
      </c>
      <c r="P965" s="15">
        <v>15</v>
      </c>
      <c r="Q965" s="15">
        <v>42.75</v>
      </c>
      <c r="R965" s="15">
        <v>52.56</v>
      </c>
      <c r="T965" s="16">
        <v>82.99</v>
      </c>
      <c r="U965" s="16">
        <v>83</v>
      </c>
      <c r="V965" s="16">
        <v>93.58</v>
      </c>
      <c r="W965" s="16">
        <v>90.76</v>
      </c>
      <c r="X965" s="16">
        <v>85.92</v>
      </c>
      <c r="Y965" s="16">
        <v>85.92</v>
      </c>
      <c r="AA965" s="15">
        <v>119</v>
      </c>
      <c r="AB965" s="15">
        <v>166.45</v>
      </c>
      <c r="AC965" s="15">
        <v>115</v>
      </c>
      <c r="AD965" s="15">
        <v>75.069999999999993</v>
      </c>
      <c r="AE965" s="15">
        <v>70.239999999999995</v>
      </c>
      <c r="AF965" s="15">
        <v>71.38</v>
      </c>
      <c r="AG965" s="15">
        <v>70.540000000000006</v>
      </c>
      <c r="AH965" s="15">
        <v>71</v>
      </c>
      <c r="AI965" s="15">
        <v>87.21</v>
      </c>
      <c r="AJ965" s="15">
        <v>119</v>
      </c>
      <c r="AK965" s="15">
        <v>58.17</v>
      </c>
      <c r="AL965" s="15">
        <v>61.57</v>
      </c>
      <c r="AM965" s="15">
        <v>201.75</v>
      </c>
      <c r="AN965" s="15">
        <v>207.53</v>
      </c>
      <c r="AO965" s="15">
        <v>120.71</v>
      </c>
      <c r="AP965" s="15">
        <v>121.67</v>
      </c>
      <c r="AQ965" s="15">
        <v>153</v>
      </c>
      <c r="AR965" s="15">
        <v>142</v>
      </c>
      <c r="AS965" s="15">
        <v>129</v>
      </c>
      <c r="AV965" s="15">
        <v>184.33</v>
      </c>
      <c r="AX965" s="15">
        <v>41.28</v>
      </c>
      <c r="AY965" s="15">
        <v>74.86</v>
      </c>
      <c r="BA965" s="15">
        <v>85.6</v>
      </c>
      <c r="BB965" s="15">
        <v>42.57</v>
      </c>
      <c r="BC965" s="15">
        <v>34</v>
      </c>
      <c r="BD965" s="15">
        <v>121</v>
      </c>
      <c r="BF965" s="15">
        <v>65.27</v>
      </c>
      <c r="BG965" s="15">
        <v>79.599999999999994</v>
      </c>
    </row>
    <row r="966" spans="1:59">
      <c r="A966" s="71">
        <v>40327</v>
      </c>
      <c r="B966" s="16">
        <v>88.02</v>
      </c>
      <c r="C966" s="16">
        <v>86.32</v>
      </c>
      <c r="D966" s="16">
        <v>88.1</v>
      </c>
      <c r="F966" s="16">
        <v>166.44</v>
      </c>
      <c r="G966" s="15">
        <v>163.91</v>
      </c>
      <c r="H966" s="15">
        <v>109</v>
      </c>
      <c r="I966" s="15">
        <v>102.6</v>
      </c>
      <c r="J966" s="16">
        <v>50.8</v>
      </c>
      <c r="K966" s="15">
        <v>38.17</v>
      </c>
      <c r="L966" s="15">
        <v>56.82</v>
      </c>
      <c r="M966" s="15">
        <v>50.23</v>
      </c>
      <c r="N966" s="15">
        <v>94.72</v>
      </c>
      <c r="O966" s="16">
        <v>122.32</v>
      </c>
      <c r="P966" s="15">
        <v>15</v>
      </c>
      <c r="Q966" s="15">
        <v>42.83</v>
      </c>
      <c r="R966" s="15">
        <v>53.95</v>
      </c>
      <c r="T966" s="16">
        <v>89.36</v>
      </c>
      <c r="U966" s="16">
        <v>84.47</v>
      </c>
      <c r="V966" s="16">
        <v>94.05</v>
      </c>
      <c r="W966" s="16">
        <v>92.5</v>
      </c>
      <c r="X966" s="16">
        <v>92.33</v>
      </c>
      <c r="Y966" s="16">
        <v>87.6</v>
      </c>
      <c r="AA966" s="15">
        <v>120</v>
      </c>
      <c r="AB966" s="15">
        <v>175.5</v>
      </c>
      <c r="AC966" s="15">
        <v>115</v>
      </c>
      <c r="AD966" s="15">
        <v>75.069999999999993</v>
      </c>
      <c r="AE966" s="15">
        <v>71</v>
      </c>
      <c r="AF966" s="15">
        <v>70.56</v>
      </c>
      <c r="AG966" s="15">
        <v>71.599999999999994</v>
      </c>
      <c r="AH966" s="15">
        <v>70</v>
      </c>
      <c r="AI966" s="15">
        <v>87.85</v>
      </c>
      <c r="AJ966" s="15">
        <v>131</v>
      </c>
      <c r="AK966" s="15">
        <v>54.67</v>
      </c>
      <c r="AL966" s="15">
        <v>58</v>
      </c>
      <c r="AM966" s="15">
        <v>199</v>
      </c>
      <c r="AN966" s="15">
        <v>211.7</v>
      </c>
      <c r="AO966" s="15">
        <v>121</v>
      </c>
      <c r="AP966" s="15">
        <v>120.8</v>
      </c>
      <c r="AQ966" s="15">
        <v>156.6</v>
      </c>
      <c r="AR966" s="15">
        <v>147</v>
      </c>
      <c r="AS966" s="15">
        <v>131.72</v>
      </c>
      <c r="AU966" s="15">
        <v>189</v>
      </c>
      <c r="AV966" s="15">
        <v>186.38</v>
      </c>
      <c r="AW966" s="15">
        <v>34</v>
      </c>
      <c r="AX966" s="15">
        <v>41.92</v>
      </c>
      <c r="AY966" s="15">
        <v>73.97</v>
      </c>
      <c r="AZ966" s="15">
        <v>72</v>
      </c>
      <c r="BA966" s="15">
        <v>86.68</v>
      </c>
      <c r="BB966" s="15">
        <v>40.85</v>
      </c>
      <c r="BD966" s="15">
        <v>120.27</v>
      </c>
      <c r="BF966" s="15">
        <v>76.53</v>
      </c>
      <c r="BG966" s="15">
        <v>89</v>
      </c>
    </row>
    <row r="967" spans="1:59">
      <c r="A967" s="71">
        <v>40334</v>
      </c>
      <c r="B967" s="16">
        <v>86.17</v>
      </c>
      <c r="C967" s="16">
        <v>86.75</v>
      </c>
      <c r="D967" s="16">
        <v>86.07</v>
      </c>
      <c r="F967" s="16">
        <v>161.96</v>
      </c>
      <c r="G967" s="15">
        <v>160.16999999999999</v>
      </c>
      <c r="H967" s="15">
        <v>108.25</v>
      </c>
      <c r="I967" s="15">
        <v>102.32</v>
      </c>
      <c r="J967" s="16">
        <v>51.65</v>
      </c>
      <c r="K967" s="15">
        <v>37.03</v>
      </c>
      <c r="L967" s="15">
        <v>55.95</v>
      </c>
      <c r="M967" s="15">
        <v>53.7</v>
      </c>
      <c r="N967" s="15">
        <v>93.19</v>
      </c>
      <c r="O967" s="16">
        <v>116.53</v>
      </c>
      <c r="P967" s="15">
        <v>14.99</v>
      </c>
      <c r="Q967" s="15">
        <v>42.59</v>
      </c>
      <c r="R967" s="15">
        <v>53.3</v>
      </c>
      <c r="T967" s="16">
        <v>89</v>
      </c>
      <c r="U967" s="16">
        <v>86.88</v>
      </c>
      <c r="V967" s="16">
        <v>95.14</v>
      </c>
      <c r="W967" s="16">
        <v>92.47</v>
      </c>
      <c r="X967" s="16">
        <v>91</v>
      </c>
      <c r="Y967" s="16">
        <v>90.25</v>
      </c>
      <c r="AB967" s="15">
        <v>177.58</v>
      </c>
      <c r="AD967" s="15">
        <v>74.89</v>
      </c>
      <c r="AE967" s="15">
        <v>70.37</v>
      </c>
      <c r="AF967" s="15">
        <v>69.650000000000006</v>
      </c>
      <c r="AG967" s="15">
        <v>71.3</v>
      </c>
      <c r="AH967" s="15">
        <v>70.17</v>
      </c>
      <c r="AI967" s="15">
        <v>87</v>
      </c>
      <c r="AK967" s="15">
        <v>54.63</v>
      </c>
      <c r="AL967" s="15">
        <v>57</v>
      </c>
      <c r="AM967" s="15">
        <v>217</v>
      </c>
      <c r="AN967" s="15">
        <v>217.75</v>
      </c>
      <c r="AP967" s="15">
        <v>121</v>
      </c>
      <c r="AQ967" s="15">
        <v>157.94</v>
      </c>
      <c r="AR967" s="15">
        <v>150</v>
      </c>
      <c r="AS967" s="15">
        <v>135</v>
      </c>
      <c r="AU967" s="15">
        <v>192</v>
      </c>
      <c r="AV967" s="15">
        <v>194</v>
      </c>
      <c r="AW967" s="15">
        <v>33</v>
      </c>
      <c r="AX967" s="15">
        <v>43.72</v>
      </c>
      <c r="AY967" s="15">
        <v>72.599999999999994</v>
      </c>
      <c r="BA967" s="15">
        <v>87.5</v>
      </c>
      <c r="BB967" s="15">
        <v>40</v>
      </c>
      <c r="BD967" s="15">
        <v>120.32</v>
      </c>
      <c r="BF967" s="15">
        <v>82.52</v>
      </c>
      <c r="BG967" s="15">
        <v>90</v>
      </c>
    </row>
    <row r="968" spans="1:59">
      <c r="A968" s="71">
        <v>40341</v>
      </c>
      <c r="B968" s="16">
        <v>86.61</v>
      </c>
      <c r="C968" s="16">
        <v>86.72</v>
      </c>
      <c r="D968" s="16">
        <v>86.8</v>
      </c>
      <c r="F968" s="16">
        <v>150.19999999999999</v>
      </c>
      <c r="G968" s="15">
        <v>157.38999999999999</v>
      </c>
      <c r="H968" s="15">
        <v>111.84</v>
      </c>
      <c r="I968" s="15">
        <v>101.86</v>
      </c>
      <c r="J968" s="16">
        <v>50.37</v>
      </c>
      <c r="K968" s="15">
        <v>38.130000000000003</v>
      </c>
      <c r="L968" s="15">
        <v>57.11</v>
      </c>
      <c r="M968" s="15">
        <v>51.04</v>
      </c>
      <c r="N968" s="15">
        <v>94.2</v>
      </c>
      <c r="O968" s="16">
        <v>115.22</v>
      </c>
      <c r="P968" s="15">
        <v>15</v>
      </c>
      <c r="Q968" s="15">
        <v>42.91</v>
      </c>
      <c r="R968" s="15">
        <v>52.63</v>
      </c>
      <c r="T968" s="16">
        <v>89.29</v>
      </c>
      <c r="U968" s="16">
        <v>87</v>
      </c>
      <c r="V968" s="16">
        <v>95.37</v>
      </c>
      <c r="W968" s="16">
        <v>94.06</v>
      </c>
      <c r="X968" s="16">
        <v>92.2</v>
      </c>
      <c r="Y968" s="16">
        <v>92.2</v>
      </c>
      <c r="AB968" s="15">
        <v>161</v>
      </c>
      <c r="AD968" s="15">
        <v>73</v>
      </c>
      <c r="AE968" s="15">
        <v>70.91</v>
      </c>
      <c r="AF968" s="15">
        <v>69.849999999999994</v>
      </c>
      <c r="AG968" s="15">
        <v>70.239999999999995</v>
      </c>
      <c r="AH968" s="15">
        <v>70</v>
      </c>
      <c r="AI968" s="15">
        <v>87</v>
      </c>
      <c r="AJ968" s="15">
        <v>121</v>
      </c>
      <c r="AK968" s="15">
        <v>52</v>
      </c>
      <c r="AL968" s="15">
        <v>57</v>
      </c>
      <c r="AN968" s="15">
        <v>223.11</v>
      </c>
      <c r="AO968" s="15">
        <v>119</v>
      </c>
      <c r="AP968" s="15">
        <v>120</v>
      </c>
      <c r="AQ968" s="15">
        <v>158</v>
      </c>
      <c r="AR968" s="15">
        <v>147</v>
      </c>
      <c r="AW968" s="15">
        <v>34</v>
      </c>
      <c r="AX968" s="15">
        <v>43.67</v>
      </c>
      <c r="AY968" s="15">
        <v>73.05</v>
      </c>
      <c r="BA968" s="15">
        <v>91.5</v>
      </c>
      <c r="BB968" s="15">
        <v>41.23</v>
      </c>
      <c r="BC968" s="15">
        <v>34</v>
      </c>
      <c r="BD968" s="15">
        <v>120.5</v>
      </c>
      <c r="BF968" s="15">
        <v>82.52</v>
      </c>
      <c r="BG968" s="15">
        <v>94</v>
      </c>
    </row>
    <row r="969" spans="1:59">
      <c r="A969" s="71">
        <v>40348</v>
      </c>
      <c r="B969" s="16">
        <v>85.1</v>
      </c>
      <c r="C969" s="16">
        <v>86.59</v>
      </c>
      <c r="D969" s="16">
        <v>85.41</v>
      </c>
      <c r="F969" s="16">
        <v>142.83000000000001</v>
      </c>
      <c r="G969" s="15">
        <v>154.26</v>
      </c>
      <c r="H969" s="15">
        <v>108.67</v>
      </c>
      <c r="I969" s="15">
        <v>101.51</v>
      </c>
      <c r="J969" s="16">
        <v>49.57</v>
      </c>
      <c r="K969" s="15">
        <v>37.950000000000003</v>
      </c>
      <c r="L969" s="15">
        <v>56.9</v>
      </c>
      <c r="M969" s="15">
        <v>50.87</v>
      </c>
      <c r="N969" s="15">
        <v>92.13</v>
      </c>
      <c r="O969" s="16">
        <v>114.46</v>
      </c>
      <c r="P969" s="15">
        <v>14.9</v>
      </c>
      <c r="Q969" s="15">
        <v>42.37</v>
      </c>
      <c r="R969" s="15">
        <v>51.85</v>
      </c>
      <c r="T969" s="16">
        <v>96.64</v>
      </c>
      <c r="U969" s="16">
        <v>97.67</v>
      </c>
      <c r="V969" s="16">
        <v>96.24</v>
      </c>
      <c r="W969" s="16">
        <v>95.44</v>
      </c>
      <c r="X969" s="16">
        <v>93</v>
      </c>
      <c r="Y969" s="16">
        <v>93.1</v>
      </c>
      <c r="AA969" s="15">
        <v>122</v>
      </c>
      <c r="AB969" s="15">
        <v>173.29</v>
      </c>
      <c r="AC969" s="15">
        <v>112</v>
      </c>
      <c r="AD969" s="15">
        <v>73.400000000000006</v>
      </c>
      <c r="AE969" s="15">
        <v>69.69</v>
      </c>
      <c r="AF969" s="15">
        <v>70.38</v>
      </c>
      <c r="AG969" s="15">
        <v>70.06</v>
      </c>
      <c r="AH969" s="15">
        <v>70.88</v>
      </c>
      <c r="AI969" s="15">
        <v>89</v>
      </c>
      <c r="AJ969" s="15">
        <v>122.78</v>
      </c>
      <c r="AK969" s="15">
        <v>46.63</v>
      </c>
      <c r="AN969" s="15">
        <v>230.26</v>
      </c>
      <c r="AO969" s="15">
        <v>119</v>
      </c>
      <c r="AP969" s="15">
        <v>120.54</v>
      </c>
      <c r="AQ969" s="15">
        <v>162.78</v>
      </c>
      <c r="AS969" s="15">
        <v>135</v>
      </c>
      <c r="AT969" s="15">
        <v>192</v>
      </c>
      <c r="AU969" s="15">
        <v>208</v>
      </c>
      <c r="AV969" s="15">
        <v>203.24</v>
      </c>
      <c r="AX969" s="15">
        <v>43.05</v>
      </c>
      <c r="AY969" s="15">
        <v>72</v>
      </c>
      <c r="AZ969" s="15">
        <v>71</v>
      </c>
      <c r="BA969" s="15">
        <v>91</v>
      </c>
      <c r="BF969" s="15">
        <v>68.97</v>
      </c>
      <c r="BG969" s="15">
        <v>71</v>
      </c>
    </row>
    <row r="970" spans="1:59">
      <c r="A970" s="71">
        <v>40355</v>
      </c>
      <c r="B970" s="16">
        <v>87.87</v>
      </c>
      <c r="C970" s="16">
        <v>86.92</v>
      </c>
      <c r="D970" s="16">
        <v>87.71</v>
      </c>
      <c r="F970" s="16">
        <v>151.53</v>
      </c>
      <c r="G970" s="15">
        <v>159.25</v>
      </c>
      <c r="H970" s="15">
        <v>106.66</v>
      </c>
      <c r="I970" s="15">
        <v>101.84</v>
      </c>
      <c r="J970" s="16">
        <v>47.79</v>
      </c>
      <c r="K970" s="15">
        <v>37.950000000000003</v>
      </c>
      <c r="L970" s="15">
        <v>56.14</v>
      </c>
      <c r="M970" s="15">
        <v>51.87</v>
      </c>
      <c r="N970" s="15">
        <v>94.63</v>
      </c>
      <c r="O970" s="16">
        <v>118.64</v>
      </c>
      <c r="P970" s="15">
        <v>15</v>
      </c>
      <c r="Q970" s="15">
        <v>42.73</v>
      </c>
      <c r="R970" s="15">
        <v>52.73</v>
      </c>
      <c r="T970" s="16">
        <v>92.33</v>
      </c>
      <c r="U970" s="16">
        <v>92.9</v>
      </c>
      <c r="V970" s="16">
        <v>98.71</v>
      </c>
      <c r="W970" s="16">
        <v>97.44</v>
      </c>
      <c r="X970" s="16">
        <v>94.6</v>
      </c>
      <c r="Y970" s="16">
        <v>94.6</v>
      </c>
      <c r="AB970" s="15">
        <v>161</v>
      </c>
      <c r="AD970" s="15">
        <v>74.55</v>
      </c>
      <c r="AE970" s="15">
        <v>70</v>
      </c>
      <c r="AG970" s="15">
        <v>71.06</v>
      </c>
      <c r="AH970" s="15">
        <v>70</v>
      </c>
      <c r="AI970" s="15">
        <v>89.7</v>
      </c>
      <c r="AK970" s="15">
        <v>48.26</v>
      </c>
      <c r="AN970" s="15">
        <v>237.53</v>
      </c>
      <c r="AO970" s="15">
        <v>119.02</v>
      </c>
      <c r="AP970" s="15">
        <v>119.67</v>
      </c>
      <c r="AQ970" s="15">
        <v>167.67</v>
      </c>
      <c r="AR970" s="15">
        <v>162.33000000000001</v>
      </c>
      <c r="AS970" s="15">
        <v>133</v>
      </c>
      <c r="AV970" s="15">
        <v>210</v>
      </c>
      <c r="AX970" s="15">
        <v>37.32</v>
      </c>
      <c r="AY970" s="15">
        <v>73</v>
      </c>
      <c r="BA970" s="15">
        <v>91</v>
      </c>
      <c r="BB970" s="15">
        <v>43.5</v>
      </c>
      <c r="BD970" s="15">
        <v>119</v>
      </c>
      <c r="BF970" s="15">
        <v>63.04</v>
      </c>
      <c r="BG970" s="15">
        <v>77.2</v>
      </c>
    </row>
    <row r="971" spans="1:59">
      <c r="A971" s="71">
        <v>40362</v>
      </c>
      <c r="B971" s="16">
        <v>88.74</v>
      </c>
      <c r="C971" s="16">
        <v>87.32</v>
      </c>
      <c r="D971" s="16">
        <v>88.47</v>
      </c>
      <c r="F971" s="16">
        <v>162.69</v>
      </c>
      <c r="G971" s="15">
        <v>166.54</v>
      </c>
      <c r="H971" s="15">
        <v>105.42</v>
      </c>
      <c r="I971" s="15">
        <v>101.48</v>
      </c>
      <c r="J971" s="16">
        <v>45.81</v>
      </c>
      <c r="K971" s="15">
        <v>37.06</v>
      </c>
      <c r="L971" s="15">
        <v>54.48</v>
      </c>
      <c r="M971" s="15">
        <v>48.5</v>
      </c>
      <c r="N971" s="15">
        <v>94.38</v>
      </c>
      <c r="O971" s="16">
        <v>117.31</v>
      </c>
      <c r="P971" s="15">
        <v>15</v>
      </c>
      <c r="Q971" s="15">
        <v>42.64</v>
      </c>
      <c r="R971" s="15">
        <v>52.11</v>
      </c>
      <c r="T971" s="16">
        <v>92.04</v>
      </c>
      <c r="U971" s="16">
        <v>90.88</v>
      </c>
      <c r="V971" s="16">
        <v>98.1</v>
      </c>
      <c r="W971" s="16">
        <v>97.19</v>
      </c>
      <c r="X971" s="16">
        <v>95.6</v>
      </c>
      <c r="Y971" s="16">
        <v>92</v>
      </c>
      <c r="AB971" s="15">
        <v>170.67</v>
      </c>
      <c r="AD971" s="15">
        <v>65</v>
      </c>
      <c r="AE971" s="15">
        <v>66.72</v>
      </c>
      <c r="AF971" s="15">
        <v>68</v>
      </c>
      <c r="AG971" s="15">
        <v>69.73</v>
      </c>
      <c r="AH971" s="15">
        <v>70</v>
      </c>
      <c r="AI971" s="15">
        <v>88.33</v>
      </c>
      <c r="AJ971" s="15">
        <v>121</v>
      </c>
      <c r="AK971" s="15">
        <v>42.44</v>
      </c>
      <c r="AL971" s="15">
        <v>47</v>
      </c>
      <c r="AN971" s="15">
        <v>245</v>
      </c>
      <c r="AP971" s="15">
        <v>120.19</v>
      </c>
      <c r="AT971" s="15">
        <v>198.89</v>
      </c>
      <c r="AU971" s="15">
        <v>223</v>
      </c>
      <c r="AV971" s="15">
        <v>224</v>
      </c>
      <c r="AW971" s="15">
        <v>32</v>
      </c>
      <c r="AX971" s="15">
        <v>30.05</v>
      </c>
      <c r="AY971" s="15">
        <v>71.78</v>
      </c>
      <c r="AZ971" s="15">
        <v>68.5</v>
      </c>
      <c r="BA971" s="15">
        <v>90.32</v>
      </c>
      <c r="BB971" s="15">
        <v>43.69</v>
      </c>
      <c r="BD971" s="15">
        <v>117.57</v>
      </c>
      <c r="BF971" s="15">
        <v>63.5</v>
      </c>
      <c r="BG971" s="15">
        <v>77.2</v>
      </c>
    </row>
    <row r="972" spans="1:59">
      <c r="A972" s="71">
        <v>40369</v>
      </c>
      <c r="B972" s="16">
        <v>88.04</v>
      </c>
      <c r="C972" s="16">
        <v>87.28</v>
      </c>
      <c r="D972" s="16">
        <v>88.03</v>
      </c>
      <c r="F972" s="16">
        <v>165.64</v>
      </c>
      <c r="G972" s="15">
        <v>169.8</v>
      </c>
      <c r="H972" s="15">
        <v>105</v>
      </c>
      <c r="I972" s="15">
        <v>101.35</v>
      </c>
      <c r="J972" s="16">
        <v>48.22</v>
      </c>
      <c r="K972" s="15">
        <v>37.130000000000003</v>
      </c>
      <c r="L972" s="15">
        <v>53.48</v>
      </c>
      <c r="M972" s="15">
        <v>47.85</v>
      </c>
      <c r="N972" s="15">
        <v>94.5</v>
      </c>
      <c r="O972" s="16">
        <v>120.94</v>
      </c>
      <c r="P972" s="15">
        <v>15</v>
      </c>
      <c r="Q972" s="15">
        <v>42.8</v>
      </c>
      <c r="R972" s="15">
        <v>53.45</v>
      </c>
      <c r="T972" s="16">
        <v>94</v>
      </c>
      <c r="U972" s="16">
        <v>94</v>
      </c>
      <c r="V972" s="16">
        <v>98.92</v>
      </c>
      <c r="W972" s="16">
        <v>97.27</v>
      </c>
      <c r="X972" s="16">
        <v>96.5</v>
      </c>
      <c r="Y972" s="16">
        <v>96.5</v>
      </c>
      <c r="AB972" s="15">
        <v>172.33</v>
      </c>
      <c r="AD972" s="15">
        <v>71.5</v>
      </c>
      <c r="AE972" s="15">
        <v>67.27</v>
      </c>
      <c r="AF972" s="15">
        <v>70</v>
      </c>
      <c r="AG972" s="15">
        <v>69.400000000000006</v>
      </c>
      <c r="AH972" s="15">
        <v>71</v>
      </c>
      <c r="AJ972" s="15">
        <v>121</v>
      </c>
      <c r="AN972" s="15">
        <v>229</v>
      </c>
      <c r="AO972" s="15">
        <v>244.84</v>
      </c>
      <c r="AQ972" s="15">
        <v>168</v>
      </c>
      <c r="AS972" s="15">
        <v>133</v>
      </c>
      <c r="AT972" s="15">
        <v>201</v>
      </c>
      <c r="AU972" s="15">
        <v>220</v>
      </c>
      <c r="AV972" s="15">
        <v>226.33</v>
      </c>
      <c r="AW972" s="15">
        <v>27</v>
      </c>
      <c r="AX972" s="15">
        <v>30.05</v>
      </c>
      <c r="AY972" s="15">
        <v>69.95</v>
      </c>
      <c r="AZ972" s="15">
        <v>65</v>
      </c>
      <c r="BA972" s="15">
        <v>87.5</v>
      </c>
      <c r="BB972" s="15">
        <v>37.369999999999997</v>
      </c>
      <c r="BD972" s="15">
        <v>117.75</v>
      </c>
      <c r="BE972" s="15"/>
      <c r="BF972" s="15">
        <v>74.790000000000006</v>
      </c>
      <c r="BG972" s="15">
        <v>85</v>
      </c>
    </row>
    <row r="973" spans="1:59">
      <c r="A973" s="71">
        <v>40376</v>
      </c>
      <c r="B973" s="16">
        <v>85.48</v>
      </c>
      <c r="C973" s="16">
        <v>87.08</v>
      </c>
      <c r="D973" s="16">
        <v>85.38</v>
      </c>
      <c r="F973" s="16">
        <v>162.19</v>
      </c>
      <c r="G973" s="15">
        <v>168.09</v>
      </c>
      <c r="H973" s="15">
        <v>106.28</v>
      </c>
      <c r="I973" s="15">
        <v>100.89</v>
      </c>
      <c r="J973" s="16">
        <v>48.81</v>
      </c>
      <c r="K973" s="15">
        <v>37.61</v>
      </c>
      <c r="L973" s="15">
        <v>56.95</v>
      </c>
      <c r="M973" s="15">
        <v>50.46</v>
      </c>
      <c r="N973" s="15">
        <v>94.43</v>
      </c>
      <c r="O973" s="16">
        <v>122.59</v>
      </c>
      <c r="P973" s="15">
        <v>15</v>
      </c>
      <c r="Q973" s="15">
        <v>43.38</v>
      </c>
      <c r="R973" s="15">
        <v>53.22</v>
      </c>
      <c r="T973" s="16">
        <v>94.71</v>
      </c>
      <c r="U973" s="16">
        <v>96.29</v>
      </c>
      <c r="V973" s="16">
        <v>98.34</v>
      </c>
      <c r="W973" s="16">
        <v>97.65</v>
      </c>
      <c r="X973" s="16">
        <v>98.61</v>
      </c>
      <c r="Y973" s="16">
        <v>100.15</v>
      </c>
      <c r="AB973" s="15">
        <v>173.57</v>
      </c>
      <c r="AD973" s="15">
        <v>69</v>
      </c>
      <c r="AE973" s="15">
        <v>65.81</v>
      </c>
      <c r="AF973" s="15">
        <v>70</v>
      </c>
      <c r="AG973" s="15">
        <v>68.260000000000005</v>
      </c>
      <c r="AH973" s="15">
        <v>70.77</v>
      </c>
      <c r="AI973" s="15">
        <v>87.78</v>
      </c>
      <c r="AK973" s="15">
        <v>39.54</v>
      </c>
      <c r="AL973" s="15">
        <v>46</v>
      </c>
      <c r="AM973" s="15">
        <v>232.25</v>
      </c>
      <c r="AN973" s="15">
        <v>244.78</v>
      </c>
      <c r="AO973" s="15">
        <v>116.35</v>
      </c>
      <c r="AP973" s="15">
        <v>115.33</v>
      </c>
      <c r="AR973" s="15">
        <v>167</v>
      </c>
      <c r="AS973" s="15">
        <v>135</v>
      </c>
      <c r="AT973" s="15">
        <v>200</v>
      </c>
      <c r="AU973" s="15">
        <v>226</v>
      </c>
      <c r="AV973" s="15">
        <v>228</v>
      </c>
      <c r="AW973" s="15">
        <v>32</v>
      </c>
      <c r="AX973" s="15">
        <v>25.67</v>
      </c>
      <c r="AY973" s="15">
        <v>68.13</v>
      </c>
      <c r="AZ973" s="15">
        <v>67</v>
      </c>
      <c r="BA973" s="15">
        <v>83.18</v>
      </c>
      <c r="BB973" s="15">
        <v>40</v>
      </c>
      <c r="BD973" s="15">
        <v>116.32</v>
      </c>
      <c r="BF973" s="15">
        <v>79.34</v>
      </c>
      <c r="BG973" s="15">
        <v>86</v>
      </c>
    </row>
    <row r="974" spans="1:59">
      <c r="A974" s="71">
        <v>40383</v>
      </c>
      <c r="B974" s="16">
        <v>82.32</v>
      </c>
      <c r="C974" s="16">
        <v>86.91</v>
      </c>
      <c r="D974" s="16">
        <v>82.14</v>
      </c>
      <c r="F974" s="16">
        <v>161.13</v>
      </c>
      <c r="G974" s="15">
        <v>168.57</v>
      </c>
      <c r="H974" s="15">
        <v>111.53</v>
      </c>
      <c r="I974" s="15">
        <v>99.94</v>
      </c>
      <c r="J974" s="16">
        <v>50.85</v>
      </c>
      <c r="K974" s="15">
        <v>37.5</v>
      </c>
      <c r="L974" s="15">
        <v>58.09</v>
      </c>
      <c r="M974" s="15">
        <v>50.6</v>
      </c>
      <c r="N974" s="15">
        <v>95.65</v>
      </c>
      <c r="O974" s="16">
        <v>124.09</v>
      </c>
      <c r="P974" s="15">
        <v>14.99</v>
      </c>
      <c r="Q974" s="15">
        <v>42.57</v>
      </c>
      <c r="R974" s="15">
        <v>53.06</v>
      </c>
      <c r="T974" s="16">
        <v>93.5</v>
      </c>
      <c r="U974" s="16">
        <v>91.43</v>
      </c>
      <c r="V974" s="16">
        <v>98.65</v>
      </c>
      <c r="W974" s="16">
        <v>97.84</v>
      </c>
      <c r="X974" s="16">
        <v>98</v>
      </c>
      <c r="Y974" s="16">
        <v>99.5</v>
      </c>
      <c r="AB974" s="15">
        <v>161</v>
      </c>
      <c r="AD974" s="15">
        <v>70</v>
      </c>
      <c r="AE974" s="15">
        <v>64.819999999999993</v>
      </c>
      <c r="AF974" s="15">
        <v>69</v>
      </c>
      <c r="AG974" s="15">
        <v>68.83</v>
      </c>
      <c r="AH974" s="15">
        <v>69.569999999999993</v>
      </c>
      <c r="AI974" s="15">
        <v>88.25</v>
      </c>
      <c r="AK974" s="15">
        <v>37.409999999999997</v>
      </c>
      <c r="AL974" s="15">
        <v>41.53</v>
      </c>
      <c r="AN974" s="15">
        <v>245.58</v>
      </c>
      <c r="AO974" s="15">
        <v>116</v>
      </c>
      <c r="AP974" s="15">
        <v>115.99</v>
      </c>
      <c r="AR974" s="15">
        <v>163.86</v>
      </c>
      <c r="AS974" s="15">
        <v>136</v>
      </c>
      <c r="AT974" s="15">
        <v>200</v>
      </c>
      <c r="AU974" s="15">
        <v>229</v>
      </c>
      <c r="AV974" s="15">
        <v>229.83</v>
      </c>
      <c r="AW974" s="15">
        <v>21.03</v>
      </c>
      <c r="AX974" s="15">
        <v>25.3</v>
      </c>
      <c r="AY974" s="15">
        <v>68</v>
      </c>
      <c r="AZ974" s="15">
        <v>69</v>
      </c>
      <c r="BA974" s="15">
        <v>85.89</v>
      </c>
      <c r="BB974" s="15">
        <v>34</v>
      </c>
      <c r="BC974" s="15">
        <v>19</v>
      </c>
      <c r="BD974" s="15">
        <v>115.47</v>
      </c>
      <c r="BF974" s="15">
        <v>79.34</v>
      </c>
      <c r="BG974" s="15">
        <v>86</v>
      </c>
    </row>
    <row r="975" spans="1:59">
      <c r="A975" s="71">
        <v>40390</v>
      </c>
      <c r="B975" s="16">
        <v>81.31</v>
      </c>
      <c r="C975" s="16">
        <v>86.76</v>
      </c>
      <c r="D975" s="16">
        <v>81.44</v>
      </c>
      <c r="F975" s="16">
        <v>154.87</v>
      </c>
      <c r="G975" s="15">
        <v>168.82</v>
      </c>
      <c r="H975" s="15">
        <v>106.92</v>
      </c>
      <c r="I975" s="15">
        <v>99.2</v>
      </c>
      <c r="J975" s="16">
        <v>49.44</v>
      </c>
      <c r="K975" s="15">
        <v>37.75</v>
      </c>
      <c r="L975" s="15">
        <v>55.7</v>
      </c>
      <c r="M975" s="15">
        <v>51.77</v>
      </c>
      <c r="N975" s="15">
        <v>93.78</v>
      </c>
      <c r="O975" s="16">
        <v>122.5</v>
      </c>
      <c r="P975" s="15">
        <v>15</v>
      </c>
      <c r="Q975" s="15">
        <v>42.65</v>
      </c>
      <c r="R975" s="15">
        <v>53.21</v>
      </c>
      <c r="T975" s="16">
        <v>95.17</v>
      </c>
      <c r="U975" s="16">
        <v>94.77</v>
      </c>
      <c r="V975" s="16">
        <v>102.7</v>
      </c>
      <c r="W975" s="16">
        <v>101.62</v>
      </c>
      <c r="X975" s="16">
        <v>99.7</v>
      </c>
      <c r="Y975" s="16">
        <v>99.3</v>
      </c>
      <c r="AB975" s="15">
        <v>132.57</v>
      </c>
      <c r="AD975" s="15">
        <v>69.180000000000007</v>
      </c>
      <c r="AE975" s="15">
        <v>64.66</v>
      </c>
      <c r="AF975" s="15">
        <v>67</v>
      </c>
      <c r="AG975" s="15">
        <v>68.62</v>
      </c>
      <c r="AH975" s="15">
        <v>69.400000000000006</v>
      </c>
      <c r="AI975" s="15">
        <v>88</v>
      </c>
      <c r="AJ975" s="15">
        <v>121</v>
      </c>
      <c r="AK975" s="15">
        <v>40.78</v>
      </c>
      <c r="AN975" s="15">
        <v>246.6</v>
      </c>
      <c r="AO975" s="15">
        <v>115.17</v>
      </c>
      <c r="AP975" s="15">
        <v>115.13</v>
      </c>
      <c r="AQ975" s="15">
        <v>169</v>
      </c>
      <c r="AR975" s="15">
        <v>167</v>
      </c>
      <c r="AT975" s="15">
        <v>200</v>
      </c>
      <c r="AU975" s="15">
        <v>229</v>
      </c>
      <c r="AV975" s="15">
        <v>230.17</v>
      </c>
      <c r="AW975" s="15">
        <v>20.25</v>
      </c>
      <c r="AX975" s="15">
        <v>23.19</v>
      </c>
      <c r="AY975" s="15">
        <v>68.17</v>
      </c>
      <c r="AZ975" s="15">
        <v>70</v>
      </c>
      <c r="BB975" s="15">
        <v>39</v>
      </c>
      <c r="BD975" s="15">
        <v>114.5</v>
      </c>
      <c r="BF975" s="15">
        <v>79.34</v>
      </c>
      <c r="BG975" s="15">
        <v>86</v>
      </c>
    </row>
    <row r="976" spans="1:59">
      <c r="A976" s="71">
        <v>40397</v>
      </c>
      <c r="B976" s="16">
        <v>81.709999999999994</v>
      </c>
      <c r="C976" s="16">
        <v>86.81</v>
      </c>
      <c r="D976" s="16">
        <v>81.87</v>
      </c>
      <c r="F976" s="16">
        <v>155.51</v>
      </c>
      <c r="G976" s="15">
        <v>170.16</v>
      </c>
      <c r="H976" s="15">
        <v>107.41</v>
      </c>
      <c r="I976" s="15">
        <v>99.41</v>
      </c>
      <c r="J976" s="16">
        <v>52.43</v>
      </c>
      <c r="K976" s="15">
        <v>39.68</v>
      </c>
      <c r="L976" s="15">
        <v>57.31</v>
      </c>
      <c r="M976" s="15">
        <v>51.5</v>
      </c>
      <c r="N976" s="15">
        <v>93.43</v>
      </c>
      <c r="O976" s="16">
        <v>122.34</v>
      </c>
      <c r="P976" s="15">
        <v>15</v>
      </c>
      <c r="Q976" s="15">
        <v>42.7</v>
      </c>
      <c r="R976" s="15">
        <v>53.2</v>
      </c>
      <c r="T976" s="16">
        <v>95.67</v>
      </c>
      <c r="U976" s="16">
        <v>92</v>
      </c>
      <c r="V976" s="16">
        <v>103.6</v>
      </c>
      <c r="W976" s="16">
        <v>103.53</v>
      </c>
      <c r="X976" s="16">
        <v>100.9</v>
      </c>
      <c r="Y976" s="16">
        <v>100.2</v>
      </c>
      <c r="AA976" s="15">
        <v>125</v>
      </c>
      <c r="AB976" s="15">
        <v>133.43</v>
      </c>
      <c r="AC976" s="15">
        <v>115</v>
      </c>
      <c r="AD976" s="15">
        <v>69.27</v>
      </c>
      <c r="AE976" s="15">
        <v>63.89</v>
      </c>
      <c r="AF976" s="15">
        <v>68.2</v>
      </c>
      <c r="AG976" s="15">
        <v>69.91</v>
      </c>
      <c r="AH976" s="15">
        <v>71</v>
      </c>
      <c r="AI976" s="15">
        <v>87.59</v>
      </c>
      <c r="AJ976" s="15">
        <v>128.6</v>
      </c>
      <c r="AK976" s="15">
        <v>37.49</v>
      </c>
      <c r="AL976" s="15">
        <v>42</v>
      </c>
      <c r="AM976" s="15">
        <v>225</v>
      </c>
      <c r="AN976" s="15">
        <v>248.33</v>
      </c>
      <c r="AO976" s="15">
        <v>110.95</v>
      </c>
      <c r="AP976" s="15">
        <v>113.55</v>
      </c>
      <c r="AQ976" s="15">
        <v>170.52</v>
      </c>
      <c r="AR976" s="15">
        <v>172.43</v>
      </c>
      <c r="AU976" s="15">
        <v>226.7</v>
      </c>
      <c r="AV976" s="15">
        <v>229.67</v>
      </c>
      <c r="AW976" s="15">
        <v>23</v>
      </c>
      <c r="AX976" s="15">
        <v>21.1</v>
      </c>
      <c r="AY976" s="15">
        <v>70.239999999999995</v>
      </c>
      <c r="AZ976" s="15">
        <v>70</v>
      </c>
      <c r="BB976" s="15">
        <v>37.18</v>
      </c>
      <c r="BD976" s="15">
        <v>114.17</v>
      </c>
      <c r="BF976" s="15">
        <v>79.34</v>
      </c>
      <c r="BG976" s="15">
        <v>86</v>
      </c>
    </row>
    <row r="977" spans="1:59">
      <c r="A977" s="71">
        <v>40404</v>
      </c>
      <c r="B977" s="16">
        <v>83.74</v>
      </c>
      <c r="C977" s="16">
        <v>86.99</v>
      </c>
      <c r="D977" s="16">
        <v>83.64</v>
      </c>
      <c r="F977" s="16">
        <v>158.18</v>
      </c>
      <c r="G977" s="15">
        <v>169.78</v>
      </c>
      <c r="H977" s="15">
        <v>109.45</v>
      </c>
      <c r="I977" s="15">
        <v>100.59</v>
      </c>
      <c r="J977" s="16">
        <v>54.05</v>
      </c>
      <c r="K977" s="15">
        <v>40.35</v>
      </c>
      <c r="L977" s="15">
        <v>56.24</v>
      </c>
      <c r="M977" s="15">
        <v>54.32</v>
      </c>
      <c r="N977" s="15">
        <v>95.24</v>
      </c>
      <c r="O977" s="16">
        <v>122.44</v>
      </c>
      <c r="P977" s="15">
        <v>15</v>
      </c>
      <c r="Q977" s="15">
        <v>42.79</v>
      </c>
      <c r="R977" s="15">
        <v>53.28</v>
      </c>
      <c r="T977" s="16">
        <v>101</v>
      </c>
      <c r="U977" s="16">
        <v>96.53</v>
      </c>
      <c r="V977" s="16">
        <v>103.82</v>
      </c>
      <c r="W977" s="16">
        <v>103.53</v>
      </c>
      <c r="X977" s="16">
        <v>104</v>
      </c>
      <c r="Y977" s="16">
        <v>102.2</v>
      </c>
      <c r="AD977" s="15">
        <v>69.47</v>
      </c>
      <c r="AE977" s="15">
        <v>66.819999999999993</v>
      </c>
      <c r="AF977" s="15">
        <v>69</v>
      </c>
      <c r="AG977" s="15">
        <v>71.680000000000007</v>
      </c>
      <c r="AH977" s="15">
        <v>71</v>
      </c>
      <c r="AI977" s="15">
        <v>87.4</v>
      </c>
      <c r="AJ977" s="15">
        <v>126.21</v>
      </c>
      <c r="AK977" s="15">
        <v>38.46</v>
      </c>
      <c r="AL977" s="15">
        <v>41.1</v>
      </c>
      <c r="AN977" s="15">
        <v>250</v>
      </c>
      <c r="AO977" s="15">
        <v>114</v>
      </c>
      <c r="AP977" s="15">
        <v>114.68</v>
      </c>
      <c r="AQ977" s="15">
        <v>172</v>
      </c>
      <c r="AR977" s="15">
        <v>173.79</v>
      </c>
      <c r="AS977" s="15">
        <v>138</v>
      </c>
      <c r="AT977" s="15">
        <v>220</v>
      </c>
      <c r="AU977" s="15">
        <v>231</v>
      </c>
      <c r="AV977" s="15">
        <v>230.63</v>
      </c>
      <c r="AW977" s="15">
        <v>23.5</v>
      </c>
      <c r="AX977" s="15">
        <v>26.17</v>
      </c>
      <c r="AY977" s="15">
        <v>72.03</v>
      </c>
      <c r="BB977" s="15">
        <v>39</v>
      </c>
      <c r="BC977" s="15">
        <v>25</v>
      </c>
      <c r="BD977" s="15">
        <v>110.33</v>
      </c>
      <c r="BF977" s="15">
        <v>79.34</v>
      </c>
      <c r="BG977" s="15">
        <v>88.8</v>
      </c>
    </row>
    <row r="978" spans="1:59">
      <c r="A978" s="71">
        <v>40411</v>
      </c>
      <c r="B978" s="16">
        <v>84.78</v>
      </c>
      <c r="C978" s="16">
        <v>87.21</v>
      </c>
      <c r="D978" s="16">
        <v>84.73</v>
      </c>
      <c r="F978" s="16">
        <v>167.36</v>
      </c>
      <c r="G978" s="15">
        <v>179.64</v>
      </c>
      <c r="H978" s="15">
        <v>107.19</v>
      </c>
      <c r="I978" s="15">
        <v>102.09</v>
      </c>
      <c r="J978" s="16">
        <v>55.5</v>
      </c>
      <c r="K978" s="15">
        <v>40.49</v>
      </c>
      <c r="L978" s="15">
        <v>58.53</v>
      </c>
      <c r="M978" s="15">
        <v>56.56</v>
      </c>
      <c r="N978" s="15">
        <v>99.57</v>
      </c>
      <c r="O978" s="16">
        <v>122</v>
      </c>
      <c r="P978" s="15">
        <v>14.96</v>
      </c>
      <c r="Q978" s="15">
        <v>42.38</v>
      </c>
      <c r="R978" s="15">
        <v>53.95</v>
      </c>
      <c r="T978" s="16">
        <v>97.33</v>
      </c>
      <c r="U978" s="16">
        <v>96.83</v>
      </c>
      <c r="V978" s="16">
        <v>106.64</v>
      </c>
      <c r="W978" s="16">
        <v>106.53</v>
      </c>
      <c r="X978" s="16">
        <v>103</v>
      </c>
      <c r="Y978" s="16">
        <v>102.5</v>
      </c>
      <c r="AA978" s="15">
        <v>126</v>
      </c>
      <c r="AB978" s="15">
        <v>165</v>
      </c>
      <c r="AC978" s="15">
        <v>118.33</v>
      </c>
      <c r="AD978" s="15">
        <v>71.5</v>
      </c>
      <c r="AE978" s="15">
        <v>65.78</v>
      </c>
      <c r="AF978" s="15">
        <v>70.34</v>
      </c>
      <c r="AG978" s="15">
        <v>71</v>
      </c>
      <c r="AH978" s="15">
        <v>71</v>
      </c>
      <c r="AI978" s="15">
        <v>88.36</v>
      </c>
      <c r="AK978" s="15">
        <v>41.3</v>
      </c>
      <c r="AL978" s="15">
        <v>42</v>
      </c>
      <c r="AN978" s="15">
        <v>249.7</v>
      </c>
      <c r="AO978" s="15">
        <v>114</v>
      </c>
      <c r="AP978" s="15">
        <v>113.67</v>
      </c>
      <c r="AR978" s="15">
        <v>174</v>
      </c>
      <c r="AS978" s="15">
        <v>140</v>
      </c>
      <c r="AT978" s="15">
        <v>205</v>
      </c>
      <c r="AU978" s="15">
        <v>229</v>
      </c>
      <c r="AV978" s="15">
        <v>231</v>
      </c>
      <c r="AW978" s="15">
        <v>23</v>
      </c>
      <c r="AX978" s="15">
        <v>25.26</v>
      </c>
      <c r="AY978" s="15">
        <v>74.099999999999994</v>
      </c>
      <c r="BA978" s="15">
        <v>88.17</v>
      </c>
      <c r="BB978" s="15">
        <v>34.25</v>
      </c>
      <c r="BC978" s="15">
        <v>22.5</v>
      </c>
      <c r="BD978" s="15">
        <v>114</v>
      </c>
      <c r="BF978" s="15">
        <v>83.8</v>
      </c>
      <c r="BG978" s="15">
        <v>107</v>
      </c>
    </row>
    <row r="979" spans="1:59">
      <c r="A979" s="71">
        <v>40418</v>
      </c>
      <c r="B979" s="16">
        <v>85.8</v>
      </c>
      <c r="C979" s="16">
        <v>87.27</v>
      </c>
      <c r="D979" s="16">
        <v>85.62</v>
      </c>
      <c r="F979" s="16">
        <v>176.27</v>
      </c>
      <c r="G979" s="15">
        <v>187.54</v>
      </c>
      <c r="H979" s="15">
        <v>110.18</v>
      </c>
      <c r="I979" s="15">
        <v>106.2</v>
      </c>
      <c r="J979" s="16">
        <v>56.09</v>
      </c>
      <c r="K979" s="15">
        <v>40.99</v>
      </c>
      <c r="L979" s="15">
        <v>59.72</v>
      </c>
      <c r="M979" s="15">
        <v>55.56</v>
      </c>
      <c r="N979" s="15">
        <v>98.98</v>
      </c>
      <c r="O979" s="16">
        <v>122.64</v>
      </c>
      <c r="P979" s="15">
        <v>15</v>
      </c>
      <c r="Q979" s="15">
        <v>43.01</v>
      </c>
      <c r="R979" s="15">
        <v>53.28</v>
      </c>
      <c r="T979" s="16">
        <v>100.42</v>
      </c>
      <c r="U979" s="16">
        <v>108.5</v>
      </c>
      <c r="V979" s="16">
        <v>106.12</v>
      </c>
      <c r="W979" s="16">
        <v>106.67</v>
      </c>
      <c r="X979" s="16">
        <v>103</v>
      </c>
      <c r="Y979" s="16">
        <v>102.5</v>
      </c>
      <c r="AB979" s="15">
        <v>173.01</v>
      </c>
      <c r="AD979" s="15">
        <v>71.849999999999994</v>
      </c>
      <c r="AE979" s="15">
        <v>68.790000000000006</v>
      </c>
      <c r="AF979" s="15">
        <v>70</v>
      </c>
      <c r="AG979" s="15">
        <v>76.12</v>
      </c>
      <c r="AI979" s="15">
        <v>89</v>
      </c>
      <c r="AK979" s="15">
        <v>47.23</v>
      </c>
      <c r="AL979" s="15">
        <v>42</v>
      </c>
      <c r="AN979" s="15">
        <v>251.83</v>
      </c>
      <c r="AO979" s="15">
        <v>117.11</v>
      </c>
      <c r="AP979" s="15">
        <v>115.7</v>
      </c>
      <c r="AQ979" s="15">
        <v>174</v>
      </c>
      <c r="AR979" s="15">
        <v>174.15</v>
      </c>
      <c r="AS979" s="15">
        <v>143.57</v>
      </c>
      <c r="AU979" s="15">
        <v>230</v>
      </c>
      <c r="AV979" s="15">
        <v>231</v>
      </c>
      <c r="AX979" s="15">
        <v>26.12</v>
      </c>
      <c r="AY979" s="15">
        <v>75</v>
      </c>
      <c r="AZ979" s="15">
        <v>76.52</v>
      </c>
      <c r="BA979" s="15">
        <v>87.5</v>
      </c>
      <c r="BB979" s="15">
        <v>34.159999999999997</v>
      </c>
      <c r="BD979" s="15">
        <v>115</v>
      </c>
      <c r="BE979" s="15"/>
      <c r="BF979" s="15">
        <v>108.1</v>
      </c>
      <c r="BG979" s="15">
        <v>133.4</v>
      </c>
    </row>
    <row r="980" spans="1:59">
      <c r="A980" s="71">
        <v>40425</v>
      </c>
      <c r="B980" s="16">
        <v>85.07</v>
      </c>
      <c r="C980" s="16">
        <v>87.25</v>
      </c>
      <c r="D980" s="16">
        <v>85.09</v>
      </c>
      <c r="F980" s="16">
        <v>178.9</v>
      </c>
      <c r="G980" s="15">
        <v>191.58</v>
      </c>
      <c r="H980" s="15">
        <v>112.79</v>
      </c>
      <c r="I980" s="15">
        <v>107.88</v>
      </c>
      <c r="J980" s="16">
        <v>55.47</v>
      </c>
      <c r="K980" s="15">
        <v>40.659999999999997</v>
      </c>
      <c r="L980" s="15">
        <v>58.68</v>
      </c>
      <c r="M980" s="15">
        <v>57.39</v>
      </c>
      <c r="N980" s="15">
        <v>100.36</v>
      </c>
      <c r="O980" s="16">
        <v>123.14</v>
      </c>
      <c r="P980" s="15">
        <v>15</v>
      </c>
      <c r="Q980" s="15">
        <v>41.63</v>
      </c>
      <c r="R980" s="15">
        <v>52.36</v>
      </c>
      <c r="T980" s="16">
        <v>99.49</v>
      </c>
      <c r="U980" s="16">
        <v>100.5</v>
      </c>
      <c r="V980" s="16">
        <v>106.06</v>
      </c>
      <c r="W980" s="16">
        <v>106</v>
      </c>
      <c r="X980" s="16">
        <v>103</v>
      </c>
      <c r="Y980" s="16">
        <v>106.5</v>
      </c>
      <c r="AB980" s="15">
        <v>170.79</v>
      </c>
      <c r="AD980" s="15">
        <v>75</v>
      </c>
      <c r="AE980" s="15">
        <v>71</v>
      </c>
      <c r="AF980" s="15">
        <v>72</v>
      </c>
      <c r="AH980" s="15">
        <v>75</v>
      </c>
      <c r="AI980" s="15">
        <v>87.67</v>
      </c>
      <c r="AJ980" s="15">
        <v>122</v>
      </c>
      <c r="AK980" s="15">
        <v>51.33</v>
      </c>
      <c r="AL980" s="15">
        <v>45.38</v>
      </c>
      <c r="AM980" s="15">
        <v>244.5</v>
      </c>
      <c r="AN980" s="15">
        <v>256.45999999999998</v>
      </c>
      <c r="AO980" s="15">
        <v>120.67</v>
      </c>
      <c r="AP980" s="15">
        <v>118</v>
      </c>
      <c r="AQ980" s="15">
        <v>176</v>
      </c>
      <c r="AS980" s="15">
        <v>144.33000000000001</v>
      </c>
      <c r="AT980" s="15">
        <v>210</v>
      </c>
      <c r="AU980" s="15">
        <v>237.5</v>
      </c>
      <c r="AV980" s="15">
        <v>233.33</v>
      </c>
      <c r="AW980" s="15">
        <v>25</v>
      </c>
      <c r="AX980" s="15">
        <v>26.96</v>
      </c>
      <c r="AY980" s="15">
        <v>77</v>
      </c>
      <c r="BB980" s="15">
        <v>36.68</v>
      </c>
      <c r="BD980" s="15">
        <v>118</v>
      </c>
      <c r="BF980" s="15">
        <v>131.57</v>
      </c>
      <c r="BG980" s="15">
        <v>134.25</v>
      </c>
    </row>
    <row r="981" spans="1:59">
      <c r="A981" s="71">
        <v>40432</v>
      </c>
      <c r="B981" s="16">
        <v>85.1</v>
      </c>
      <c r="C981" s="16">
        <v>87.41</v>
      </c>
      <c r="D981" s="16">
        <v>85.08</v>
      </c>
      <c r="F981" s="16">
        <v>174.94</v>
      </c>
      <c r="G981" s="15">
        <v>191.1</v>
      </c>
      <c r="H981" s="15">
        <v>113.83</v>
      </c>
      <c r="I981" s="15">
        <v>107.71</v>
      </c>
      <c r="J981" s="16">
        <v>55.58</v>
      </c>
      <c r="K981" s="15">
        <v>40.72</v>
      </c>
      <c r="L981" s="15">
        <v>60.42</v>
      </c>
      <c r="M981" s="15">
        <v>56.21</v>
      </c>
      <c r="N981" s="15">
        <v>100.28</v>
      </c>
      <c r="O981" s="16">
        <v>124.06</v>
      </c>
      <c r="P981" s="15">
        <v>15</v>
      </c>
      <c r="Q981" s="15">
        <v>42.59</v>
      </c>
      <c r="R981" s="15">
        <v>53.17</v>
      </c>
      <c r="T981" s="16">
        <v>99.79</v>
      </c>
      <c r="U981" s="16">
        <v>97.75</v>
      </c>
      <c r="V981" s="16">
        <v>107.86</v>
      </c>
      <c r="W981" s="16">
        <v>107.18</v>
      </c>
      <c r="X981" s="16">
        <v>104.38</v>
      </c>
      <c r="Y981" s="16">
        <v>103.38</v>
      </c>
      <c r="AA981" s="15">
        <v>126</v>
      </c>
      <c r="AB981" s="15">
        <v>161</v>
      </c>
      <c r="AD981" s="15">
        <v>74.92</v>
      </c>
      <c r="AE981" s="15">
        <v>72.08</v>
      </c>
      <c r="AF981" s="15">
        <v>73.02</v>
      </c>
      <c r="AG981" s="15">
        <v>80.569999999999993</v>
      </c>
      <c r="AH981" s="15">
        <v>75.739999999999995</v>
      </c>
      <c r="AI981" s="15">
        <v>89.13</v>
      </c>
      <c r="AK981" s="15">
        <v>50.71</v>
      </c>
      <c r="AL981" s="15">
        <v>46.86</v>
      </c>
      <c r="AM981" s="15">
        <v>248</v>
      </c>
      <c r="AN981" s="15">
        <v>256.8</v>
      </c>
      <c r="AP981" s="15">
        <v>117.42</v>
      </c>
      <c r="AV981" s="15">
        <v>233</v>
      </c>
      <c r="AW981" s="15">
        <v>23.85</v>
      </c>
      <c r="AX981" s="15">
        <v>23.22</v>
      </c>
      <c r="AY981" s="15">
        <v>71</v>
      </c>
      <c r="AZ981" s="15">
        <v>82</v>
      </c>
      <c r="BA981" s="15">
        <v>87.88</v>
      </c>
      <c r="BB981" s="15">
        <v>39</v>
      </c>
      <c r="BC981" s="15">
        <v>25</v>
      </c>
      <c r="BD981" s="15">
        <v>122</v>
      </c>
      <c r="BF981" s="15">
        <v>120.57</v>
      </c>
      <c r="BG981" s="15">
        <v>100.25</v>
      </c>
    </row>
    <row r="982" spans="1:59">
      <c r="A982" s="71">
        <v>40439</v>
      </c>
      <c r="B982" s="16">
        <v>83.59</v>
      </c>
      <c r="C982" s="16">
        <v>87.05</v>
      </c>
      <c r="D982" s="16">
        <v>83.14</v>
      </c>
      <c r="F982" s="16">
        <v>177.92</v>
      </c>
      <c r="G982" s="15">
        <v>197.36</v>
      </c>
      <c r="H982" s="15">
        <v>115.92</v>
      </c>
      <c r="I982" s="15">
        <v>107.61</v>
      </c>
      <c r="J982" s="16">
        <v>56.45</v>
      </c>
      <c r="K982" s="15">
        <v>41.59</v>
      </c>
      <c r="L982" s="15">
        <v>56.41</v>
      </c>
      <c r="M982" s="15">
        <v>56.26</v>
      </c>
      <c r="N982" s="15">
        <v>101.87</v>
      </c>
      <c r="O982" s="16">
        <v>126.12</v>
      </c>
      <c r="P982" s="15">
        <v>15</v>
      </c>
      <c r="Q982" s="15">
        <v>42.42</v>
      </c>
      <c r="R982" s="15">
        <v>54.14</v>
      </c>
      <c r="T982" s="16">
        <v>103.93</v>
      </c>
      <c r="U982" s="16">
        <v>105.5</v>
      </c>
      <c r="V982" s="16">
        <v>107.36</v>
      </c>
      <c r="W982" s="16">
        <v>107.14</v>
      </c>
      <c r="X982" s="16">
        <v>108</v>
      </c>
      <c r="Y982" s="16">
        <v>104.1</v>
      </c>
      <c r="AA982" s="15">
        <v>130.05000000000001</v>
      </c>
      <c r="AB982" s="15">
        <v>184.24</v>
      </c>
      <c r="AC982" s="15">
        <v>120</v>
      </c>
      <c r="AD982" s="15">
        <v>75.599999999999994</v>
      </c>
      <c r="AE982" s="15">
        <v>72.150000000000006</v>
      </c>
      <c r="AF982" s="15">
        <v>72</v>
      </c>
      <c r="AG982" s="15">
        <v>81.41</v>
      </c>
      <c r="AH982" s="15">
        <v>75</v>
      </c>
      <c r="AI982" s="15">
        <v>89.75</v>
      </c>
      <c r="AJ982" s="15">
        <v>122</v>
      </c>
      <c r="AK982" s="15">
        <v>51</v>
      </c>
      <c r="AL982" s="15">
        <v>46</v>
      </c>
      <c r="AM982" s="15">
        <v>260.51</v>
      </c>
      <c r="AN982" s="15">
        <v>263.41000000000003</v>
      </c>
      <c r="AO982" s="15">
        <v>120</v>
      </c>
      <c r="AP982" s="15">
        <v>121.77</v>
      </c>
      <c r="AQ982" s="15">
        <v>179.43</v>
      </c>
      <c r="AR982" s="15">
        <v>184</v>
      </c>
      <c r="AT982" s="15">
        <v>215</v>
      </c>
      <c r="AU982" s="15">
        <v>245</v>
      </c>
      <c r="AX982" s="15">
        <v>26.89</v>
      </c>
      <c r="AY982" s="15">
        <v>75.989999999999995</v>
      </c>
      <c r="BB982" s="15">
        <v>38</v>
      </c>
      <c r="BD982" s="15">
        <v>123.5</v>
      </c>
      <c r="BF982" s="15">
        <v>81.430000000000007</v>
      </c>
      <c r="BG982" s="15">
        <v>76.400000000000006</v>
      </c>
    </row>
    <row r="983" spans="1:59">
      <c r="A983" s="71">
        <v>40446</v>
      </c>
      <c r="B983" s="16">
        <v>81.98</v>
      </c>
      <c r="C983" s="16">
        <v>86.83</v>
      </c>
      <c r="D983" s="16">
        <v>81.66</v>
      </c>
      <c r="F983" s="16">
        <v>162.38999999999999</v>
      </c>
      <c r="G983" s="15">
        <v>184.11</v>
      </c>
      <c r="H983" s="15">
        <v>115.42</v>
      </c>
      <c r="I983" s="15">
        <v>104.26</v>
      </c>
      <c r="J983" s="16">
        <v>55.59</v>
      </c>
      <c r="K983" s="15">
        <v>39.83</v>
      </c>
      <c r="L983" s="15">
        <v>56.48</v>
      </c>
      <c r="M983" s="15">
        <v>55.74</v>
      </c>
      <c r="N983" s="15">
        <v>101.57</v>
      </c>
      <c r="O983" s="16">
        <v>129.01</v>
      </c>
      <c r="P983" s="15">
        <v>15</v>
      </c>
      <c r="Q983" s="15">
        <v>46.95</v>
      </c>
      <c r="R983" s="15">
        <v>57.72</v>
      </c>
      <c r="T983" s="16">
        <v>102</v>
      </c>
      <c r="U983" s="16">
        <v>101.23</v>
      </c>
      <c r="V983" s="16">
        <v>111</v>
      </c>
      <c r="W983" s="16">
        <v>111.22</v>
      </c>
      <c r="X983" s="16">
        <v>106.4</v>
      </c>
      <c r="Y983" s="16">
        <v>104.9</v>
      </c>
      <c r="AA983" s="15">
        <v>132</v>
      </c>
      <c r="AB983" s="15">
        <v>138.55000000000001</v>
      </c>
      <c r="AC983" s="15">
        <v>121</v>
      </c>
      <c r="AD983" s="15">
        <v>75.34</v>
      </c>
      <c r="AE983" s="15">
        <v>72.52</v>
      </c>
      <c r="AF983" s="15">
        <v>72.19</v>
      </c>
      <c r="AG983" s="15">
        <v>83.02</v>
      </c>
      <c r="AH983" s="15">
        <v>75</v>
      </c>
      <c r="AI983" s="15">
        <v>89.7</v>
      </c>
      <c r="AJ983" s="15">
        <v>122</v>
      </c>
      <c r="AK983" s="15">
        <v>51.59</v>
      </c>
      <c r="AL983" s="15">
        <v>46</v>
      </c>
      <c r="AM983" s="15">
        <v>260</v>
      </c>
      <c r="AN983" s="15">
        <v>264.25</v>
      </c>
      <c r="AO983" s="15">
        <v>124.44</v>
      </c>
      <c r="AP983" s="15">
        <v>123.19</v>
      </c>
      <c r="AQ983" s="15">
        <v>185.33</v>
      </c>
      <c r="AR983" s="15">
        <v>186</v>
      </c>
      <c r="AS983" s="15">
        <v>146.97</v>
      </c>
      <c r="AT983" s="15">
        <v>218</v>
      </c>
      <c r="AU983" s="15">
        <v>245</v>
      </c>
      <c r="AV983" s="15">
        <v>245</v>
      </c>
      <c r="AW983" s="15">
        <v>26.51</v>
      </c>
      <c r="AX983" s="15">
        <v>26.14</v>
      </c>
      <c r="AY983" s="15">
        <v>79.78</v>
      </c>
      <c r="AZ983" s="15">
        <v>82.28</v>
      </c>
      <c r="BA983" s="15">
        <v>88.5</v>
      </c>
      <c r="BB983" s="15">
        <v>40.74</v>
      </c>
      <c r="BD983" s="15">
        <v>124.5</v>
      </c>
      <c r="BF983" s="15">
        <v>60.26</v>
      </c>
      <c r="BG983" s="15">
        <v>71</v>
      </c>
    </row>
    <row r="984" spans="1:59">
      <c r="A984" s="71">
        <v>40453</v>
      </c>
      <c r="B984" s="16">
        <v>80.849999999999994</v>
      </c>
      <c r="C984" s="16">
        <v>86.66</v>
      </c>
      <c r="D984" s="16">
        <v>80.59</v>
      </c>
      <c r="F984" s="16">
        <v>152.41</v>
      </c>
      <c r="G984" s="15">
        <v>164.75</v>
      </c>
      <c r="H984" s="15">
        <v>108.63</v>
      </c>
      <c r="I984" s="15">
        <v>96.05</v>
      </c>
      <c r="J984" s="16">
        <v>54.03</v>
      </c>
      <c r="K984" s="15">
        <v>39.35</v>
      </c>
      <c r="L984" s="15">
        <v>54.78</v>
      </c>
      <c r="M984" s="15">
        <v>55.09</v>
      </c>
      <c r="N984" s="15">
        <v>101.04</v>
      </c>
      <c r="O984" s="16">
        <v>133.86000000000001</v>
      </c>
      <c r="P984" s="15">
        <v>15</v>
      </c>
      <c r="Q984" s="15">
        <v>46.47</v>
      </c>
      <c r="R984" s="15">
        <v>59.15</v>
      </c>
      <c r="T984" s="16">
        <v>109.49</v>
      </c>
      <c r="U984" s="16">
        <v>105</v>
      </c>
      <c r="V984" s="16">
        <v>112.11</v>
      </c>
      <c r="W984" s="16">
        <v>111</v>
      </c>
      <c r="X984" s="16">
        <v>116.5</v>
      </c>
      <c r="Y984" s="16">
        <v>105.8</v>
      </c>
      <c r="AA984" s="15">
        <v>126</v>
      </c>
      <c r="AB984" s="15">
        <v>161</v>
      </c>
      <c r="AD984" s="15">
        <v>76.02</v>
      </c>
      <c r="AE984" s="15">
        <v>72.55</v>
      </c>
      <c r="AF984" s="15">
        <v>71.62</v>
      </c>
      <c r="AG984" s="15">
        <v>83.25</v>
      </c>
      <c r="AH984" s="15">
        <v>75</v>
      </c>
      <c r="AK984" s="15">
        <v>50.22</v>
      </c>
      <c r="AL984" s="15">
        <v>46</v>
      </c>
      <c r="AN984" s="15">
        <v>265.33</v>
      </c>
      <c r="AO984" s="15">
        <v>125</v>
      </c>
      <c r="AP984" s="15">
        <v>128.25</v>
      </c>
      <c r="AQ984" s="15">
        <v>188</v>
      </c>
      <c r="AR984" s="15">
        <v>183</v>
      </c>
      <c r="AV984" s="15">
        <v>247</v>
      </c>
      <c r="AW984" s="15">
        <v>26.33</v>
      </c>
      <c r="AX984" s="15">
        <v>26.44</v>
      </c>
      <c r="AY984" s="15">
        <v>75.72</v>
      </c>
      <c r="BA984" s="15">
        <v>88.5</v>
      </c>
      <c r="BB984" s="15">
        <v>37.5</v>
      </c>
      <c r="BD984" s="15">
        <v>126</v>
      </c>
      <c r="BF984" s="15">
        <v>60.26</v>
      </c>
      <c r="BG984" s="15">
        <v>72</v>
      </c>
    </row>
    <row r="985" spans="1:59">
      <c r="A985" s="71">
        <v>40460</v>
      </c>
      <c r="B985" s="16">
        <v>80.48</v>
      </c>
      <c r="C985" s="16">
        <v>86.54</v>
      </c>
      <c r="D985" s="16">
        <v>80.12</v>
      </c>
      <c r="F985" s="16">
        <v>139.08000000000001</v>
      </c>
      <c r="G985" s="15">
        <v>146.51</v>
      </c>
      <c r="H985" s="15">
        <v>101.04</v>
      </c>
      <c r="I985" s="15">
        <v>89.72</v>
      </c>
      <c r="J985" s="16">
        <v>57.97</v>
      </c>
      <c r="K985" s="15">
        <v>40.049999999999997</v>
      </c>
      <c r="L985" s="15">
        <v>55.58</v>
      </c>
      <c r="M985" s="15">
        <v>57.04</v>
      </c>
      <c r="N985" s="15">
        <v>101.19</v>
      </c>
      <c r="O985" s="16">
        <v>132.77000000000001</v>
      </c>
      <c r="P985" s="15">
        <v>15.01</v>
      </c>
      <c r="Q985" s="15">
        <v>47.06</v>
      </c>
      <c r="R985" s="15">
        <v>59.31</v>
      </c>
      <c r="T985" s="16">
        <v>105.83</v>
      </c>
      <c r="U985" s="16">
        <v>105</v>
      </c>
      <c r="V985" s="16">
        <v>111.98</v>
      </c>
      <c r="W985" s="16">
        <v>112</v>
      </c>
      <c r="X985" s="16">
        <v>110</v>
      </c>
      <c r="Y985" s="16">
        <v>106</v>
      </c>
      <c r="AB985" s="15">
        <v>175</v>
      </c>
      <c r="AD985" s="15">
        <v>78.040000000000006</v>
      </c>
      <c r="AE985" s="15">
        <v>72.11</v>
      </c>
      <c r="AF985" s="15">
        <v>73.89</v>
      </c>
      <c r="AG985" s="15">
        <v>86.38</v>
      </c>
      <c r="AH985" s="15">
        <v>74.23</v>
      </c>
      <c r="AI985" s="15">
        <v>91.17</v>
      </c>
      <c r="AK985" s="15">
        <v>49.4</v>
      </c>
      <c r="AN985" s="15">
        <v>268.67</v>
      </c>
      <c r="AO985" s="15">
        <v>131</v>
      </c>
      <c r="AP985" s="15">
        <v>129.49</v>
      </c>
      <c r="AQ985" s="15">
        <v>190</v>
      </c>
      <c r="AR985" s="15">
        <v>188.91</v>
      </c>
      <c r="AU985" s="15">
        <v>250</v>
      </c>
      <c r="AX985" s="15">
        <v>26.63</v>
      </c>
      <c r="AY985" s="15">
        <v>75.64</v>
      </c>
      <c r="BA985" s="15">
        <v>88</v>
      </c>
      <c r="BD985" s="15">
        <v>127</v>
      </c>
      <c r="BF985" s="15">
        <v>65.22</v>
      </c>
      <c r="BG985" s="15">
        <v>81</v>
      </c>
    </row>
    <row r="986" spans="1:59">
      <c r="A986" s="71">
        <v>40467</v>
      </c>
      <c r="B986" s="16">
        <v>80.73</v>
      </c>
      <c r="C986" s="16">
        <v>86.28</v>
      </c>
      <c r="D986" s="16">
        <v>80.03</v>
      </c>
      <c r="F986" s="16">
        <v>134.58000000000001</v>
      </c>
      <c r="G986" s="15">
        <v>139.79</v>
      </c>
      <c r="H986" s="15">
        <v>90.45</v>
      </c>
      <c r="I986" s="15">
        <v>83.18</v>
      </c>
      <c r="J986" s="16">
        <v>56.69</v>
      </c>
      <c r="K986" s="15">
        <v>40.56</v>
      </c>
      <c r="L986" s="15">
        <v>54.34</v>
      </c>
      <c r="M986" s="15">
        <v>58.04</v>
      </c>
      <c r="N986" s="15">
        <v>101.11</v>
      </c>
      <c r="O986" s="16">
        <v>133.58000000000001</v>
      </c>
      <c r="P986" s="15">
        <v>15.2</v>
      </c>
      <c r="Q986" s="15">
        <v>46.84</v>
      </c>
      <c r="R986" s="15">
        <v>57.62</v>
      </c>
      <c r="T986" s="16">
        <v>102.63</v>
      </c>
      <c r="U986" s="16">
        <v>104.75</v>
      </c>
      <c r="V986" s="16">
        <v>111.79</v>
      </c>
      <c r="W986" s="16">
        <v>112</v>
      </c>
      <c r="X986" s="16">
        <v>105.25</v>
      </c>
      <c r="Y986" s="16">
        <v>110</v>
      </c>
      <c r="AA986" s="15">
        <v>130</v>
      </c>
      <c r="AB986" s="15">
        <v>161</v>
      </c>
      <c r="AD986" s="15">
        <v>76</v>
      </c>
      <c r="AE986" s="15">
        <v>73.38</v>
      </c>
      <c r="AF986" s="15">
        <v>72</v>
      </c>
      <c r="AG986" s="15">
        <v>88.26</v>
      </c>
      <c r="AH986" s="15">
        <v>82</v>
      </c>
      <c r="AI986" s="15">
        <v>91</v>
      </c>
      <c r="AJ986" s="15">
        <v>122</v>
      </c>
      <c r="AK986" s="15">
        <v>48.97</v>
      </c>
      <c r="AL986" s="15">
        <v>45</v>
      </c>
      <c r="AN986" s="15">
        <v>270.5</v>
      </c>
      <c r="AP986" s="15">
        <v>131.35</v>
      </c>
      <c r="AQ986" s="15">
        <v>201.33</v>
      </c>
      <c r="AR986" s="15">
        <v>191.54</v>
      </c>
      <c r="AS986" s="15">
        <v>155.25</v>
      </c>
      <c r="AT986" s="15">
        <v>222</v>
      </c>
      <c r="AU986" s="15">
        <v>251.33</v>
      </c>
      <c r="AV986" s="15">
        <v>252</v>
      </c>
      <c r="AW986" s="15">
        <v>28.17</v>
      </c>
      <c r="AX986" s="15">
        <v>25.93</v>
      </c>
      <c r="AY986" s="15">
        <v>75.25</v>
      </c>
      <c r="BF986" s="15">
        <v>72.98</v>
      </c>
      <c r="BG986" s="15">
        <v>95</v>
      </c>
    </row>
    <row r="987" spans="1:59">
      <c r="A987" s="71">
        <v>40474</v>
      </c>
      <c r="B987" s="16">
        <v>81.010000000000005</v>
      </c>
      <c r="C987" s="16">
        <v>86.07</v>
      </c>
      <c r="D987" s="16">
        <v>80.67</v>
      </c>
      <c r="F987" s="16">
        <v>131.49</v>
      </c>
      <c r="G987" s="15">
        <v>130.83000000000001</v>
      </c>
      <c r="H987" s="15">
        <v>88.67</v>
      </c>
      <c r="I987" s="15">
        <v>76.010000000000005</v>
      </c>
      <c r="J987" s="16">
        <v>57.08</v>
      </c>
      <c r="K987" s="15">
        <v>41.75</v>
      </c>
      <c r="L987" s="15">
        <v>55.79</v>
      </c>
      <c r="M987" s="15">
        <v>57.78</v>
      </c>
      <c r="N987" s="15">
        <v>100.66</v>
      </c>
      <c r="O987" s="16">
        <v>134.15</v>
      </c>
      <c r="P987" s="15">
        <v>15</v>
      </c>
      <c r="Q987" s="15">
        <v>47.6</v>
      </c>
      <c r="R987" s="15">
        <v>57.97</v>
      </c>
      <c r="T987" s="16">
        <v>107</v>
      </c>
      <c r="U987" s="16">
        <v>105.67</v>
      </c>
      <c r="V987" s="16">
        <v>112.1</v>
      </c>
      <c r="W987" s="16">
        <v>112.07</v>
      </c>
      <c r="X987" s="16">
        <v>112.5</v>
      </c>
      <c r="Y987" s="16">
        <v>109</v>
      </c>
      <c r="AB987" s="15">
        <v>171.86</v>
      </c>
      <c r="AD987" s="15">
        <v>76.099999999999994</v>
      </c>
      <c r="AE987" s="15">
        <v>73.739999999999995</v>
      </c>
      <c r="AF987" s="15">
        <v>72</v>
      </c>
      <c r="AG987" s="15">
        <v>87.26</v>
      </c>
      <c r="AH987" s="15">
        <v>72</v>
      </c>
      <c r="AI987" s="15">
        <v>91.46</v>
      </c>
      <c r="AJ987" s="15">
        <v>122</v>
      </c>
      <c r="AK987" s="15">
        <v>45</v>
      </c>
      <c r="AL987" s="15">
        <v>42</v>
      </c>
      <c r="AN987" s="15">
        <v>274.08999999999997</v>
      </c>
      <c r="AO987" s="15">
        <v>132</v>
      </c>
      <c r="AP987" s="15">
        <v>130.54</v>
      </c>
      <c r="AQ987" s="15">
        <v>197</v>
      </c>
      <c r="AR987" s="15">
        <v>193.93</v>
      </c>
      <c r="AV987" s="15">
        <v>254.8</v>
      </c>
      <c r="AW987" s="15">
        <v>24.88</v>
      </c>
      <c r="AX987" s="15">
        <v>25.95</v>
      </c>
      <c r="AY987" s="15">
        <v>77.12</v>
      </c>
      <c r="BA987" s="15">
        <v>88</v>
      </c>
      <c r="BB987" s="15">
        <v>38</v>
      </c>
      <c r="BC987" s="15">
        <v>24.08</v>
      </c>
      <c r="BD987" s="15">
        <v>133</v>
      </c>
      <c r="BF987" s="15">
        <v>84.74</v>
      </c>
      <c r="BG987" s="15">
        <v>112</v>
      </c>
    </row>
    <row r="988" spans="1:59">
      <c r="A988" s="71">
        <v>40481</v>
      </c>
      <c r="B988" s="16">
        <v>81.510000000000005</v>
      </c>
      <c r="C988" s="16">
        <v>85.78</v>
      </c>
      <c r="D988" s="16">
        <v>81.56</v>
      </c>
      <c r="F988" s="16">
        <v>127.58</v>
      </c>
      <c r="G988" s="15">
        <v>126.94</v>
      </c>
      <c r="H988" s="15">
        <v>83.6</v>
      </c>
      <c r="I988" s="15">
        <v>71.87</v>
      </c>
      <c r="J988" s="16">
        <v>54.62</v>
      </c>
      <c r="K988" s="15">
        <v>41.46</v>
      </c>
      <c r="L988" s="15">
        <v>56.17</v>
      </c>
      <c r="M988" s="15">
        <v>55.87</v>
      </c>
      <c r="N988" s="15">
        <v>101.29</v>
      </c>
      <c r="O988" s="16">
        <v>132.79</v>
      </c>
      <c r="P988" s="15">
        <v>15</v>
      </c>
      <c r="Q988" s="15">
        <v>46.97</v>
      </c>
      <c r="R988" s="15">
        <v>57.94</v>
      </c>
      <c r="T988" s="16">
        <v>110.5</v>
      </c>
      <c r="U988" s="16">
        <v>106.67</v>
      </c>
      <c r="V988" s="16">
        <v>115.13</v>
      </c>
      <c r="W988" s="16">
        <v>115.15</v>
      </c>
      <c r="X988" s="16">
        <v>112.2</v>
      </c>
      <c r="Y988" s="16">
        <v>108.6</v>
      </c>
      <c r="AA988" s="15">
        <v>132</v>
      </c>
      <c r="AB988" s="15">
        <v>173.31</v>
      </c>
      <c r="AC988" s="15">
        <v>121</v>
      </c>
      <c r="AD988" s="15">
        <v>76.959999999999994</v>
      </c>
      <c r="AE988" s="15">
        <v>71.67</v>
      </c>
      <c r="AG988" s="15">
        <v>91.52</v>
      </c>
      <c r="AH988" s="15">
        <v>80</v>
      </c>
      <c r="AI988" s="15">
        <v>92.2</v>
      </c>
      <c r="AK988" s="15">
        <v>39.61</v>
      </c>
      <c r="AN988" s="15">
        <v>275</v>
      </c>
      <c r="AO988" s="15">
        <v>138.5</v>
      </c>
      <c r="AP988" s="15">
        <v>131.78</v>
      </c>
      <c r="AQ988" s="15">
        <v>200.75</v>
      </c>
      <c r="AS988" s="15">
        <v>158.5</v>
      </c>
      <c r="AU988" s="15">
        <v>250</v>
      </c>
      <c r="AV988" s="15">
        <v>255</v>
      </c>
      <c r="AW988" s="15">
        <v>26.94</v>
      </c>
      <c r="AX988" s="15">
        <v>24.67</v>
      </c>
      <c r="AY988" s="15">
        <v>78.290000000000006</v>
      </c>
      <c r="BB988" s="15">
        <v>40</v>
      </c>
      <c r="BD988" s="15">
        <v>133</v>
      </c>
      <c r="BF988" s="15">
        <v>101.79</v>
      </c>
      <c r="BG988" s="15">
        <v>94</v>
      </c>
    </row>
    <row r="989" spans="1:59">
      <c r="A989" s="71">
        <v>40488</v>
      </c>
      <c r="B989" s="16">
        <v>81.13</v>
      </c>
      <c r="C989" s="16">
        <v>85.45</v>
      </c>
      <c r="D989" s="16">
        <v>80.8</v>
      </c>
      <c r="F989" s="16">
        <v>121.42</v>
      </c>
      <c r="G989" s="15">
        <v>120.82</v>
      </c>
      <c r="H989" s="15">
        <v>77.39</v>
      </c>
      <c r="I989" s="15">
        <v>70</v>
      </c>
      <c r="J989" s="16">
        <v>55.54</v>
      </c>
      <c r="K989" s="15">
        <v>40.85</v>
      </c>
      <c r="L989" s="15">
        <v>54.51</v>
      </c>
      <c r="M989" s="15">
        <v>57</v>
      </c>
      <c r="N989" s="15">
        <v>100.65</v>
      </c>
      <c r="O989" s="16">
        <v>131.31</v>
      </c>
      <c r="P989" s="15">
        <v>15</v>
      </c>
      <c r="Q989" s="15">
        <v>46.61</v>
      </c>
      <c r="R989" s="15">
        <v>58.88</v>
      </c>
      <c r="T989" s="16">
        <v>103.58</v>
      </c>
      <c r="U989" s="16">
        <v>106.65</v>
      </c>
      <c r="V989" s="16">
        <v>115.22</v>
      </c>
      <c r="W989" s="16">
        <v>115.21</v>
      </c>
      <c r="X989" s="16">
        <v>107.05</v>
      </c>
      <c r="Y989" s="16">
        <v>111.92</v>
      </c>
      <c r="AB989" s="15">
        <v>168.94</v>
      </c>
      <c r="AD989" s="15">
        <v>75.31</v>
      </c>
      <c r="AE989" s="15">
        <v>71.709999999999994</v>
      </c>
      <c r="AF989" s="15">
        <v>72</v>
      </c>
      <c r="AG989" s="15">
        <v>91.92</v>
      </c>
      <c r="AH989" s="15">
        <v>80</v>
      </c>
      <c r="AI989" s="15">
        <v>92.51</v>
      </c>
      <c r="AJ989" s="15">
        <v>122</v>
      </c>
      <c r="AK989" s="15">
        <v>41.67</v>
      </c>
      <c r="AL989" s="15">
        <v>41</v>
      </c>
      <c r="AM989" s="15">
        <v>266.85000000000002</v>
      </c>
      <c r="AN989" s="15">
        <v>267.49</v>
      </c>
      <c r="AP989" s="15">
        <v>131.88999999999999</v>
      </c>
      <c r="AQ989" s="15">
        <v>208</v>
      </c>
      <c r="AR989" s="15">
        <v>199.29</v>
      </c>
      <c r="AV989" s="15">
        <v>253.14</v>
      </c>
      <c r="AX989" s="15">
        <v>25.33</v>
      </c>
      <c r="AY989" s="15">
        <v>74</v>
      </c>
      <c r="AZ989" s="15">
        <v>94</v>
      </c>
      <c r="BA989" s="15">
        <v>91</v>
      </c>
      <c r="BD989" s="15">
        <v>134</v>
      </c>
      <c r="BF989" s="15">
        <v>116.55</v>
      </c>
      <c r="BG989" s="15">
        <v>132.4</v>
      </c>
    </row>
    <row r="990" spans="1:59">
      <c r="A990" s="71">
        <v>40495</v>
      </c>
      <c r="B990" s="16">
        <v>81.8</v>
      </c>
      <c r="C990" s="16">
        <v>85.22</v>
      </c>
      <c r="D990" s="16">
        <v>81.650000000000006</v>
      </c>
      <c r="F990" s="16">
        <v>120.45</v>
      </c>
      <c r="G990" s="15">
        <v>120.57</v>
      </c>
      <c r="H990" s="15">
        <v>76.819999999999993</v>
      </c>
      <c r="I990" s="15">
        <v>70.14</v>
      </c>
      <c r="J990" s="16">
        <v>54.67</v>
      </c>
      <c r="K990" s="15">
        <v>39.549999999999997</v>
      </c>
      <c r="L990" s="15">
        <v>53.78</v>
      </c>
      <c r="M990" s="15">
        <v>53.23</v>
      </c>
      <c r="N990" s="15">
        <v>100.91</v>
      </c>
      <c r="O990" s="16">
        <v>124.34</v>
      </c>
      <c r="P990" s="15">
        <v>15.01</v>
      </c>
      <c r="Q990" s="15">
        <v>46.6</v>
      </c>
      <c r="R990" s="15">
        <v>59.25</v>
      </c>
      <c r="T990" s="16">
        <v>105.25</v>
      </c>
      <c r="U990" s="16">
        <v>105.67</v>
      </c>
      <c r="V990" s="16">
        <v>115.15</v>
      </c>
      <c r="W990" s="16">
        <v>115.29</v>
      </c>
      <c r="X990" s="16">
        <v>108.25</v>
      </c>
      <c r="Y990" s="16">
        <v>108.5</v>
      </c>
      <c r="AB990" s="15">
        <v>161</v>
      </c>
      <c r="AD990" s="15">
        <v>75</v>
      </c>
      <c r="AE990" s="15">
        <v>72.25</v>
      </c>
      <c r="AF990" s="15">
        <v>73.61</v>
      </c>
      <c r="AG990" s="15">
        <v>90.21</v>
      </c>
      <c r="AH990" s="15">
        <v>79</v>
      </c>
      <c r="AI990" s="15">
        <v>92</v>
      </c>
      <c r="AK990" s="15">
        <v>39.81</v>
      </c>
      <c r="AL990" s="15">
        <v>39</v>
      </c>
      <c r="AN990" s="15">
        <v>275</v>
      </c>
      <c r="AO990" s="15">
        <v>132</v>
      </c>
      <c r="AP990" s="15">
        <v>133.88</v>
      </c>
      <c r="AQ990" s="15">
        <v>206</v>
      </c>
      <c r="AV990" s="15">
        <v>251.5</v>
      </c>
      <c r="AW990" s="15">
        <v>25</v>
      </c>
      <c r="AX990" s="15">
        <v>22.88</v>
      </c>
      <c r="AY990" s="15">
        <v>75</v>
      </c>
      <c r="BA990" s="15">
        <v>91</v>
      </c>
      <c r="BB990" s="15">
        <v>40.729999999999997</v>
      </c>
      <c r="BC990" s="15">
        <v>25</v>
      </c>
      <c r="BD990" s="15">
        <v>132</v>
      </c>
      <c r="BF990" s="15">
        <v>129.33000000000001</v>
      </c>
      <c r="BG990" s="15">
        <v>138.75</v>
      </c>
    </row>
    <row r="991" spans="1:59">
      <c r="A991" s="71">
        <v>40502</v>
      </c>
      <c r="B991" s="16">
        <v>80.930000000000007</v>
      </c>
      <c r="C991" s="16">
        <v>85.18</v>
      </c>
      <c r="D991" s="16">
        <v>80.7</v>
      </c>
      <c r="F991" s="16">
        <v>120.37</v>
      </c>
      <c r="G991" s="15">
        <v>121.86</v>
      </c>
      <c r="H991" s="15">
        <v>76.77</v>
      </c>
      <c r="I991" s="15">
        <v>72.72</v>
      </c>
      <c r="J991" s="16">
        <v>52.99</v>
      </c>
      <c r="K991" s="15">
        <v>39.39</v>
      </c>
      <c r="L991" s="15">
        <v>46.66</v>
      </c>
      <c r="M991" s="15">
        <v>53.35</v>
      </c>
      <c r="N991" s="15">
        <v>101</v>
      </c>
      <c r="O991" s="16">
        <v>121.64</v>
      </c>
      <c r="P991" s="15">
        <v>15</v>
      </c>
      <c r="Q991" s="15">
        <v>46.89</v>
      </c>
      <c r="R991" s="15">
        <v>60.76</v>
      </c>
      <c r="T991" s="16">
        <v>106.5</v>
      </c>
      <c r="U991" s="16">
        <v>106.26</v>
      </c>
      <c r="V991" s="16">
        <v>115.42</v>
      </c>
      <c r="W991" s="16">
        <v>115.29</v>
      </c>
      <c r="X991" s="16">
        <v>111</v>
      </c>
      <c r="Y991" s="16">
        <v>106.5</v>
      </c>
      <c r="AB991" s="15">
        <v>168.3</v>
      </c>
      <c r="AD991" s="15">
        <v>76.599999999999994</v>
      </c>
      <c r="AE991" s="15">
        <v>72.48</v>
      </c>
      <c r="AF991" s="15">
        <v>72.010000000000005</v>
      </c>
      <c r="AG991" s="15">
        <v>91.22</v>
      </c>
      <c r="AI991" s="15">
        <v>91.32</v>
      </c>
      <c r="AJ991" s="15">
        <v>122</v>
      </c>
      <c r="AK991" s="15">
        <v>42.21</v>
      </c>
      <c r="AL991" s="15">
        <v>40</v>
      </c>
      <c r="AM991" s="15">
        <v>263</v>
      </c>
      <c r="AN991" s="15">
        <v>274.64</v>
      </c>
      <c r="AO991" s="15">
        <v>134.91</v>
      </c>
      <c r="AP991" s="15">
        <v>133.19999999999999</v>
      </c>
      <c r="AQ991" s="15">
        <v>204.33</v>
      </c>
      <c r="AR991" s="15">
        <v>198.23</v>
      </c>
      <c r="AS991" s="15">
        <v>158</v>
      </c>
      <c r="AT991" s="15">
        <v>220</v>
      </c>
      <c r="AU991" s="15">
        <v>248</v>
      </c>
      <c r="AV991" s="15">
        <v>253.75</v>
      </c>
      <c r="AW991" s="15">
        <v>22</v>
      </c>
      <c r="AX991" s="15">
        <v>22.37</v>
      </c>
      <c r="AY991" s="15">
        <v>75.5</v>
      </c>
      <c r="AZ991" s="15">
        <v>89.6</v>
      </c>
      <c r="BA991" s="15">
        <v>92</v>
      </c>
      <c r="BB991" s="15">
        <v>40</v>
      </c>
      <c r="BC991" s="15">
        <v>17</v>
      </c>
      <c r="BD991" s="15">
        <v>136.22999999999999</v>
      </c>
      <c r="BF991" s="15">
        <v>134.32</v>
      </c>
      <c r="BG991" s="15">
        <v>141</v>
      </c>
    </row>
    <row r="992" spans="1:59">
      <c r="A992" s="71">
        <v>40509</v>
      </c>
      <c r="B992" s="16">
        <v>80.44</v>
      </c>
      <c r="C992" s="16">
        <v>84.93</v>
      </c>
      <c r="D992" s="16">
        <v>80.239999999999995</v>
      </c>
      <c r="F992" s="16">
        <v>121.86</v>
      </c>
      <c r="G992" s="15">
        <v>118.62</v>
      </c>
      <c r="H992" s="15">
        <v>81.44</v>
      </c>
      <c r="I992" s="15">
        <v>73.53</v>
      </c>
      <c r="J992" s="16">
        <v>52.71</v>
      </c>
      <c r="K992" s="15">
        <v>39.4</v>
      </c>
      <c r="L992" s="15">
        <v>45.8</v>
      </c>
      <c r="M992" s="15">
        <v>52.62</v>
      </c>
      <c r="N992" s="15">
        <v>100.56</v>
      </c>
      <c r="O992" s="16">
        <v>120.11</v>
      </c>
      <c r="P992" s="15">
        <v>15</v>
      </c>
      <c r="Q992" s="15">
        <v>46.98</v>
      </c>
      <c r="R992" s="15">
        <v>63.75</v>
      </c>
      <c r="T992" s="16">
        <v>105.87</v>
      </c>
      <c r="U992" s="16">
        <v>106</v>
      </c>
      <c r="V992" s="16">
        <v>115.42</v>
      </c>
      <c r="W992" s="16">
        <v>115.29</v>
      </c>
      <c r="X992" s="16">
        <v>111.7</v>
      </c>
      <c r="Y992" s="16">
        <v>109.64</v>
      </c>
      <c r="AD992" s="15">
        <v>76</v>
      </c>
      <c r="AE992" s="15">
        <v>73.069999999999993</v>
      </c>
      <c r="AF992" s="15">
        <v>72</v>
      </c>
      <c r="AG992" s="15">
        <v>91.5</v>
      </c>
      <c r="AH992" s="15">
        <v>80</v>
      </c>
      <c r="AI992" s="15">
        <v>92</v>
      </c>
      <c r="AJ992" s="15">
        <v>122</v>
      </c>
      <c r="AM992" s="15">
        <v>263</v>
      </c>
      <c r="AN992" s="15">
        <v>275.87</v>
      </c>
      <c r="AO992" s="15">
        <v>130</v>
      </c>
      <c r="AP992" s="15">
        <v>131.43</v>
      </c>
      <c r="AT992" s="15">
        <v>222</v>
      </c>
      <c r="AV992" s="15">
        <v>252</v>
      </c>
      <c r="AX992" s="15">
        <v>22.91</v>
      </c>
      <c r="AY992" s="15">
        <v>77.23</v>
      </c>
      <c r="BF992" s="15">
        <v>134.32</v>
      </c>
      <c r="BG992" s="15">
        <v>141</v>
      </c>
    </row>
    <row r="993" spans="1:59">
      <c r="A993" s="71">
        <v>40516</v>
      </c>
      <c r="B993" s="16">
        <v>79.7</v>
      </c>
      <c r="C993" s="16">
        <v>84.87</v>
      </c>
      <c r="D993" s="16">
        <v>79.28</v>
      </c>
      <c r="F993" s="16">
        <v>120.27</v>
      </c>
      <c r="G993" s="15">
        <v>124.93</v>
      </c>
      <c r="H993" s="15">
        <v>83.08</v>
      </c>
      <c r="I993" s="15">
        <v>72.650000000000006</v>
      </c>
      <c r="J993" s="16">
        <v>50.71</v>
      </c>
      <c r="K993" s="15">
        <v>39.159999999999997</v>
      </c>
      <c r="L993" s="15">
        <v>47.8</v>
      </c>
      <c r="M993" s="15">
        <v>51.66</v>
      </c>
      <c r="N993" s="15">
        <v>100.93</v>
      </c>
      <c r="O993" s="16">
        <v>120.26</v>
      </c>
      <c r="P993" s="15">
        <v>15</v>
      </c>
      <c r="Q993" s="15">
        <v>46.36</v>
      </c>
      <c r="R993" s="15">
        <v>63.2</v>
      </c>
      <c r="T993" s="16">
        <v>95.12</v>
      </c>
      <c r="U993" s="16">
        <v>96.35</v>
      </c>
      <c r="V993" s="16">
        <v>117</v>
      </c>
      <c r="W993" s="16">
        <v>114.5</v>
      </c>
      <c r="X993" s="16">
        <v>106.8</v>
      </c>
      <c r="Y993" s="16">
        <v>103.5</v>
      </c>
      <c r="AA993" s="15">
        <v>135</v>
      </c>
      <c r="AB993" s="15">
        <v>171.63</v>
      </c>
      <c r="AC993" s="15">
        <v>118</v>
      </c>
      <c r="AD993" s="15">
        <v>77.11</v>
      </c>
      <c r="AE993" s="15">
        <v>72.55</v>
      </c>
      <c r="AF993" s="15">
        <v>72</v>
      </c>
      <c r="AG993" s="15">
        <v>90.68</v>
      </c>
      <c r="AH993" s="15">
        <v>80</v>
      </c>
      <c r="AI993" s="15">
        <v>91.54</v>
      </c>
      <c r="AJ993" s="15">
        <v>124.7</v>
      </c>
      <c r="AK993" s="15">
        <v>42.98</v>
      </c>
      <c r="AN993" s="15">
        <v>276.14</v>
      </c>
      <c r="AO993" s="15">
        <v>132.52000000000001</v>
      </c>
      <c r="AP993" s="15">
        <v>131.13</v>
      </c>
      <c r="AQ993" s="15">
        <v>205</v>
      </c>
      <c r="AR993" s="15">
        <v>199</v>
      </c>
      <c r="AS993" s="15">
        <v>158.72999999999999</v>
      </c>
      <c r="AU993" s="15">
        <v>250</v>
      </c>
      <c r="AW993" s="15">
        <v>18.8</v>
      </c>
      <c r="AX993" s="15">
        <v>21.1</v>
      </c>
      <c r="AY993" s="15">
        <v>87.31</v>
      </c>
      <c r="AZ993" s="15">
        <v>89</v>
      </c>
      <c r="BB993" s="15">
        <v>40.61</v>
      </c>
      <c r="BC993" s="15">
        <v>21.25</v>
      </c>
      <c r="BD993" s="15">
        <v>133.1</v>
      </c>
      <c r="BF993" s="15">
        <v>134.32</v>
      </c>
      <c r="BG993" s="15">
        <v>134.80000000000001</v>
      </c>
    </row>
    <row r="994" spans="1:59">
      <c r="A994" s="71">
        <v>40523</v>
      </c>
      <c r="B994" s="16">
        <v>78.180000000000007</v>
      </c>
      <c r="C994" s="16">
        <v>84.81</v>
      </c>
      <c r="D994" s="16">
        <v>78.22</v>
      </c>
      <c r="F994" s="16">
        <v>117.74</v>
      </c>
      <c r="G994" s="15">
        <v>118.1</v>
      </c>
      <c r="H994" s="15">
        <v>85.1</v>
      </c>
      <c r="I994" s="15">
        <v>73.2</v>
      </c>
      <c r="J994" s="16">
        <v>50.8</v>
      </c>
      <c r="K994" s="15">
        <v>37.08</v>
      </c>
      <c r="L994" s="15">
        <v>50.27</v>
      </c>
      <c r="M994" s="15">
        <v>51.93</v>
      </c>
      <c r="N994" s="15">
        <v>101.05</v>
      </c>
      <c r="O994" s="16">
        <v>114.77</v>
      </c>
      <c r="P994" s="15">
        <v>14.87</v>
      </c>
      <c r="Q994" s="15">
        <v>46.73</v>
      </c>
      <c r="R994" s="15">
        <v>62.83</v>
      </c>
      <c r="T994" s="16">
        <v>87</v>
      </c>
      <c r="U994" s="16">
        <v>87</v>
      </c>
      <c r="V994" s="16">
        <v>113.57</v>
      </c>
      <c r="W994" s="16">
        <v>115.4</v>
      </c>
      <c r="X994" s="16">
        <v>107.5</v>
      </c>
      <c r="Y994" s="16">
        <v>105.5</v>
      </c>
      <c r="AA994" s="15">
        <v>128</v>
      </c>
      <c r="AB994" s="15">
        <v>171.07</v>
      </c>
      <c r="AD994" s="15">
        <v>76.09</v>
      </c>
      <c r="AE994" s="15">
        <v>71.400000000000006</v>
      </c>
      <c r="AF994" s="15">
        <v>72.13</v>
      </c>
      <c r="AG994" s="15">
        <v>89.3</v>
      </c>
      <c r="AH994" s="15">
        <v>79</v>
      </c>
      <c r="AI994" s="15">
        <v>91.6</v>
      </c>
      <c r="AK994" s="15">
        <v>43.87</v>
      </c>
      <c r="AL994" s="15">
        <v>62.27</v>
      </c>
      <c r="AN994" s="15">
        <v>274.33</v>
      </c>
      <c r="AO994" s="15">
        <v>133.38999999999999</v>
      </c>
      <c r="AP994" s="15">
        <v>131.29</v>
      </c>
      <c r="AQ994" s="15">
        <v>205.83</v>
      </c>
      <c r="AR994" s="15">
        <v>196</v>
      </c>
      <c r="AS994" s="15">
        <v>159</v>
      </c>
      <c r="AT994" s="15">
        <v>222</v>
      </c>
      <c r="AV994" s="15">
        <v>252</v>
      </c>
      <c r="AW994" s="15">
        <v>17.329999999999998</v>
      </c>
      <c r="AX994" s="15">
        <v>19.82</v>
      </c>
      <c r="AY994" s="15">
        <v>81.209999999999994</v>
      </c>
      <c r="BA994" s="15">
        <v>83</v>
      </c>
      <c r="BB994" s="15">
        <v>40</v>
      </c>
      <c r="BC994" s="15">
        <v>24</v>
      </c>
      <c r="BD994" s="15">
        <v>132.82</v>
      </c>
      <c r="BF994" s="15">
        <v>131.33000000000001</v>
      </c>
      <c r="BG994" s="15">
        <v>133</v>
      </c>
    </row>
    <row r="995" spans="1:59">
      <c r="A995" s="71">
        <v>40530</v>
      </c>
      <c r="B995" s="16">
        <v>77.56</v>
      </c>
      <c r="C995" s="16">
        <v>84.74</v>
      </c>
      <c r="D995" s="16">
        <v>77.400000000000006</v>
      </c>
      <c r="F995" s="16">
        <v>113.3</v>
      </c>
      <c r="G995" s="15">
        <v>117.23</v>
      </c>
      <c r="H995" s="15">
        <v>83.35</v>
      </c>
      <c r="I995" s="15">
        <v>73.44</v>
      </c>
      <c r="J995" s="16">
        <v>50.01</v>
      </c>
      <c r="K995" s="15">
        <v>37.119999999999997</v>
      </c>
      <c r="L995" s="15">
        <v>50.64</v>
      </c>
      <c r="M995" s="15">
        <v>54.16</v>
      </c>
      <c r="N995" s="15">
        <v>101.03</v>
      </c>
      <c r="O995" s="16">
        <v>109.5</v>
      </c>
      <c r="P995" s="15">
        <v>15</v>
      </c>
      <c r="Q995" s="15">
        <v>47.04</v>
      </c>
      <c r="R995" s="15">
        <v>63.48</v>
      </c>
      <c r="T995" s="16">
        <v>99.28</v>
      </c>
      <c r="U995" s="16">
        <v>91.5</v>
      </c>
      <c r="V995" s="16">
        <v>112.58</v>
      </c>
      <c r="W995" s="16">
        <v>111.89</v>
      </c>
      <c r="X995" s="16">
        <v>93.5</v>
      </c>
      <c r="Y995" s="16">
        <v>93.5</v>
      </c>
      <c r="AA995" s="15">
        <v>125</v>
      </c>
      <c r="AC995" s="15">
        <v>118.13</v>
      </c>
      <c r="AD995" s="15">
        <v>75.010000000000005</v>
      </c>
      <c r="AE995" s="15">
        <v>71.59</v>
      </c>
      <c r="AF995" s="15">
        <v>73.510000000000005</v>
      </c>
      <c r="AG995" s="15">
        <v>85.76</v>
      </c>
      <c r="AH995" s="15">
        <v>80</v>
      </c>
      <c r="AI995" s="15">
        <v>89.24</v>
      </c>
      <c r="AJ995" s="15">
        <v>122</v>
      </c>
      <c r="AK995" s="15">
        <v>46.06</v>
      </c>
      <c r="AL995" s="15">
        <v>43</v>
      </c>
      <c r="AN995" s="15">
        <v>263.5</v>
      </c>
      <c r="AO995" s="15">
        <v>132.44</v>
      </c>
      <c r="AP995" s="15">
        <v>131.78</v>
      </c>
      <c r="AQ995" s="15">
        <v>204.5</v>
      </c>
      <c r="AR995" s="15">
        <v>197.24</v>
      </c>
      <c r="AS995" s="15">
        <v>157.75</v>
      </c>
      <c r="AU995" s="15">
        <v>248.44</v>
      </c>
      <c r="AV995" s="15">
        <v>251.74</v>
      </c>
      <c r="AW995" s="15">
        <v>17.170000000000002</v>
      </c>
      <c r="AX995" s="15">
        <v>20.45</v>
      </c>
      <c r="AY995" s="15">
        <v>75</v>
      </c>
      <c r="BB995" s="15">
        <v>39</v>
      </c>
      <c r="BD995" s="15">
        <v>131</v>
      </c>
      <c r="BF995" s="15">
        <v>126.32</v>
      </c>
      <c r="BG995" s="15">
        <v>133</v>
      </c>
    </row>
    <row r="996" spans="1:59">
      <c r="A996" s="71">
        <v>40537</v>
      </c>
      <c r="B996" s="16">
        <v>77.86</v>
      </c>
      <c r="C996" s="16">
        <v>84.55</v>
      </c>
      <c r="D996" s="16">
        <v>77.069999999999993</v>
      </c>
      <c r="F996" s="16">
        <v>112.85</v>
      </c>
      <c r="G996" s="15">
        <v>114.72</v>
      </c>
      <c r="H996" s="15">
        <v>81.13</v>
      </c>
      <c r="I996" s="15">
        <v>73.540000000000006</v>
      </c>
      <c r="J996" s="16">
        <v>48.09</v>
      </c>
      <c r="K996" s="15">
        <v>35.82</v>
      </c>
      <c r="L996" s="15">
        <v>48.97</v>
      </c>
      <c r="M996" s="15">
        <v>53.29</v>
      </c>
      <c r="N996" s="15">
        <v>100.34</v>
      </c>
      <c r="O996" s="16">
        <v>107.58</v>
      </c>
      <c r="P996" s="15">
        <v>14.98</v>
      </c>
      <c r="Q996" s="15">
        <v>47.21</v>
      </c>
      <c r="R996" s="15">
        <v>63.46</v>
      </c>
      <c r="T996" s="16">
        <v>90.5</v>
      </c>
      <c r="U996" s="16">
        <v>91.5</v>
      </c>
      <c r="V996" s="16">
        <v>109.8</v>
      </c>
      <c r="W996" s="16">
        <v>109.8</v>
      </c>
      <c r="X996" s="16">
        <v>94.5</v>
      </c>
      <c r="Y996" s="16">
        <v>94.38</v>
      </c>
      <c r="AD996" s="15">
        <v>75</v>
      </c>
      <c r="AE996" s="15">
        <v>72.95</v>
      </c>
      <c r="AF996" s="15">
        <v>72</v>
      </c>
      <c r="AG996" s="15">
        <v>83.13</v>
      </c>
      <c r="AH996" s="15">
        <v>80</v>
      </c>
      <c r="AI996" s="15">
        <v>90</v>
      </c>
      <c r="AJ996" s="15">
        <v>122</v>
      </c>
      <c r="AK996" s="15">
        <v>49.4</v>
      </c>
      <c r="AN996" s="15">
        <v>255.15</v>
      </c>
      <c r="AO996" s="15">
        <v>133.25</v>
      </c>
      <c r="AP996" s="15">
        <v>130.66999999999999</v>
      </c>
      <c r="AT996" s="15">
        <v>222</v>
      </c>
      <c r="AU996" s="15">
        <v>250</v>
      </c>
      <c r="AV996" s="15">
        <v>252</v>
      </c>
      <c r="AX996" s="15">
        <v>20.54</v>
      </c>
      <c r="BF996" s="15">
        <v>126.32</v>
      </c>
      <c r="BG996" s="15">
        <v>133</v>
      </c>
    </row>
    <row r="997" spans="1:59">
      <c r="A997" s="71">
        <v>40544</v>
      </c>
      <c r="B997" s="16">
        <v>77.39</v>
      </c>
      <c r="C997" s="74">
        <v>84.48</v>
      </c>
      <c r="D997" s="16">
        <v>77.260000000000005</v>
      </c>
      <c r="F997" s="16">
        <v>108.18</v>
      </c>
      <c r="G997" s="15">
        <v>111.12</v>
      </c>
      <c r="H997" s="15">
        <v>78.61</v>
      </c>
      <c r="I997" s="15">
        <v>73.58</v>
      </c>
      <c r="J997" s="16">
        <v>49.4</v>
      </c>
      <c r="K997" s="15">
        <v>35.119999999999997</v>
      </c>
      <c r="L997" s="15">
        <v>49.45</v>
      </c>
      <c r="M997" s="15">
        <v>52.48</v>
      </c>
      <c r="N997" s="15">
        <v>99.27</v>
      </c>
      <c r="O997" s="16">
        <v>108.6</v>
      </c>
      <c r="P997" s="15">
        <v>15</v>
      </c>
      <c r="Q997" s="15">
        <v>47.02</v>
      </c>
      <c r="R997" s="15">
        <v>64.260000000000005</v>
      </c>
      <c r="T997" s="16">
        <v>87</v>
      </c>
      <c r="U997" s="16">
        <v>87</v>
      </c>
      <c r="X997" s="16">
        <v>93.38</v>
      </c>
      <c r="Y997" s="16">
        <v>93.38</v>
      </c>
      <c r="AA997" s="15">
        <v>122</v>
      </c>
      <c r="AD997" s="15">
        <v>75.87</v>
      </c>
      <c r="AE997" s="15">
        <v>71</v>
      </c>
      <c r="AG997" s="15">
        <v>80.89</v>
      </c>
      <c r="AI997" s="15">
        <v>87</v>
      </c>
      <c r="AK997" s="15">
        <v>48.33</v>
      </c>
      <c r="AN997" s="15">
        <v>252.75</v>
      </c>
      <c r="AP997" s="15">
        <v>130.88999999999999</v>
      </c>
      <c r="AQ997" s="15">
        <v>205</v>
      </c>
      <c r="AR997" s="15">
        <v>201</v>
      </c>
      <c r="AS997" s="15">
        <v>156</v>
      </c>
      <c r="AU997" s="15">
        <v>250</v>
      </c>
      <c r="AV997" s="15">
        <v>250</v>
      </c>
      <c r="AW997" s="15">
        <v>18</v>
      </c>
      <c r="AX997" s="15">
        <v>20.92</v>
      </c>
      <c r="AY997" s="15">
        <v>75.66</v>
      </c>
      <c r="BA997" s="15">
        <v>84</v>
      </c>
      <c r="BF997" s="15">
        <v>126.32</v>
      </c>
      <c r="BG997" s="15">
        <v>132.5</v>
      </c>
    </row>
    <row r="998" spans="1:59">
      <c r="A998" s="71">
        <v>40551</v>
      </c>
      <c r="B998" s="16">
        <v>78.12</v>
      </c>
      <c r="C998" s="16">
        <v>84.32</v>
      </c>
      <c r="D998" s="16">
        <v>77.25</v>
      </c>
      <c r="F998" s="16">
        <v>110.66</v>
      </c>
      <c r="G998" s="15">
        <v>112.84</v>
      </c>
      <c r="H998" s="15">
        <v>84.18</v>
      </c>
      <c r="I998" s="15">
        <v>72.099999999999994</v>
      </c>
      <c r="J998" s="16">
        <v>49.97</v>
      </c>
      <c r="K998" s="15">
        <v>35.36</v>
      </c>
      <c r="L998" s="15">
        <v>50.25</v>
      </c>
      <c r="M998" s="15">
        <v>53.17</v>
      </c>
      <c r="N998" s="15">
        <v>100.98</v>
      </c>
      <c r="O998" s="16">
        <v>111.2</v>
      </c>
      <c r="P998" s="15">
        <v>15</v>
      </c>
      <c r="Q998" s="15">
        <v>47.24</v>
      </c>
      <c r="R998" s="15">
        <v>63.33</v>
      </c>
      <c r="T998" s="16">
        <v>85.5</v>
      </c>
      <c r="U998" s="16">
        <v>85.71</v>
      </c>
      <c r="V998" s="16">
        <v>103.73</v>
      </c>
      <c r="X998" s="75" t="s">
        <v>98</v>
      </c>
      <c r="Y998" s="75" t="s">
        <v>98</v>
      </c>
      <c r="AD998" s="15">
        <v>77</v>
      </c>
      <c r="AE998" s="15">
        <v>72.14</v>
      </c>
      <c r="AF998" s="15">
        <v>72</v>
      </c>
      <c r="AG998" s="15">
        <v>75.16</v>
      </c>
      <c r="AH998" s="15">
        <v>79</v>
      </c>
      <c r="AI998" s="15">
        <v>89.35</v>
      </c>
      <c r="AJ998" s="15">
        <v>122</v>
      </c>
      <c r="AK998" s="15">
        <v>47.34</v>
      </c>
      <c r="AL998" s="15">
        <v>43</v>
      </c>
      <c r="AM998" s="15">
        <v>261.43</v>
      </c>
      <c r="AN998" s="15">
        <v>244.88</v>
      </c>
      <c r="AP998" s="15">
        <v>131.13</v>
      </c>
      <c r="AQ998" s="15">
        <v>205.5</v>
      </c>
      <c r="AS998" s="15">
        <v>156.80000000000001</v>
      </c>
      <c r="AW998" s="15">
        <v>20.329999999999998</v>
      </c>
      <c r="AX998" s="15">
        <v>20.12</v>
      </c>
      <c r="AY998" s="15">
        <v>76.66</v>
      </c>
      <c r="AZ998" s="15">
        <v>67.83</v>
      </c>
      <c r="BA998" s="15">
        <v>84</v>
      </c>
      <c r="BC998" s="15">
        <v>20</v>
      </c>
      <c r="BD998" s="15">
        <v>131</v>
      </c>
      <c r="BF998" s="15">
        <v>124.02</v>
      </c>
      <c r="BG998" s="15">
        <v>116</v>
      </c>
    </row>
    <row r="999" spans="1:59">
      <c r="A999" s="71">
        <v>40558</v>
      </c>
      <c r="B999" s="16">
        <v>77.11</v>
      </c>
      <c r="C999" s="16">
        <v>84.35</v>
      </c>
      <c r="D999" s="16">
        <v>77</v>
      </c>
      <c r="F999" s="16">
        <v>111.33</v>
      </c>
      <c r="G999" s="15">
        <v>110.41</v>
      </c>
      <c r="H999" s="15">
        <v>84.29</v>
      </c>
      <c r="I999" s="15">
        <v>74.09</v>
      </c>
      <c r="J999" s="16">
        <v>51.52</v>
      </c>
      <c r="K999" s="15">
        <v>35.01</v>
      </c>
      <c r="L999" s="15">
        <v>49.1</v>
      </c>
      <c r="M999" s="15">
        <v>53.01</v>
      </c>
      <c r="N999" s="15">
        <v>100.53</v>
      </c>
      <c r="O999" s="16">
        <v>109.74</v>
      </c>
      <c r="P999" s="15">
        <v>15</v>
      </c>
      <c r="Q999" s="15">
        <v>47.37</v>
      </c>
      <c r="R999" s="15">
        <v>63.84</v>
      </c>
      <c r="T999" s="16">
        <v>86.81</v>
      </c>
      <c r="U999" s="16">
        <v>86.78</v>
      </c>
      <c r="V999" s="16">
        <v>106.01</v>
      </c>
      <c r="W999" s="16">
        <v>106</v>
      </c>
      <c r="X999" s="75"/>
      <c r="Y999" s="75"/>
      <c r="AA999" s="15">
        <v>125</v>
      </c>
      <c r="AB999" s="15">
        <v>155.99</v>
      </c>
      <c r="AC999" s="15">
        <v>112</v>
      </c>
      <c r="AD999" s="15">
        <v>75.72</v>
      </c>
      <c r="AE999" s="15">
        <v>72.63</v>
      </c>
      <c r="AF999" s="15">
        <v>72.58</v>
      </c>
      <c r="AG999" s="15">
        <v>70.95</v>
      </c>
      <c r="AH999" s="15">
        <v>71.42</v>
      </c>
      <c r="AI999" s="15">
        <v>89.03</v>
      </c>
      <c r="AJ999" s="15">
        <v>121</v>
      </c>
      <c r="AK999" s="15">
        <v>46.13</v>
      </c>
      <c r="AL999" s="15">
        <v>43.73</v>
      </c>
      <c r="AM999" s="15">
        <v>262</v>
      </c>
      <c r="AN999" s="15">
        <v>246.63</v>
      </c>
      <c r="AO999" s="15">
        <v>129.78</v>
      </c>
      <c r="AP999" s="15">
        <v>131.34</v>
      </c>
      <c r="AQ999" s="15">
        <v>205.5</v>
      </c>
      <c r="AR999" s="15">
        <v>196.15</v>
      </c>
      <c r="AT999" s="15">
        <v>222</v>
      </c>
      <c r="AV999" s="15">
        <v>252</v>
      </c>
      <c r="AW999" s="15">
        <v>18.5</v>
      </c>
      <c r="AX999" s="15">
        <v>19.98</v>
      </c>
      <c r="AY999" s="15">
        <v>74</v>
      </c>
      <c r="AZ999" s="15">
        <v>70.150000000000006</v>
      </c>
      <c r="BA999" s="15">
        <v>85.5</v>
      </c>
      <c r="BD999" s="15">
        <v>131</v>
      </c>
      <c r="BF999" s="15">
        <v>98.13</v>
      </c>
      <c r="BG999" s="15">
        <v>102</v>
      </c>
    </row>
    <row r="1000" spans="1:59">
      <c r="A1000" s="71">
        <v>40565</v>
      </c>
      <c r="B1000" s="16">
        <v>75.02</v>
      </c>
      <c r="C1000" s="16">
        <v>84.15</v>
      </c>
      <c r="D1000" s="16">
        <v>74.260000000000005</v>
      </c>
      <c r="F1000" s="16">
        <v>111.91</v>
      </c>
      <c r="G1000" s="15">
        <v>114.54</v>
      </c>
      <c r="H1000" s="15">
        <v>84.8</v>
      </c>
      <c r="I1000" s="15">
        <v>76.040000000000006</v>
      </c>
      <c r="J1000" s="16">
        <v>48.32</v>
      </c>
      <c r="K1000" s="15">
        <v>35.79</v>
      </c>
      <c r="L1000" s="15">
        <v>48.56</v>
      </c>
      <c r="M1000" s="15">
        <v>51.51</v>
      </c>
      <c r="N1000" s="15">
        <v>100.78</v>
      </c>
      <c r="O1000" s="16">
        <v>108.19</v>
      </c>
      <c r="P1000" s="15">
        <v>14.97</v>
      </c>
      <c r="Q1000" s="15">
        <v>47.12</v>
      </c>
      <c r="R1000" s="15">
        <v>63.87</v>
      </c>
      <c r="T1000" s="16">
        <v>89</v>
      </c>
      <c r="U1000" s="16">
        <v>89</v>
      </c>
      <c r="V1000" s="16">
        <v>102.54</v>
      </c>
      <c r="W1000" s="16">
        <v>103.48</v>
      </c>
      <c r="X1000" s="75"/>
      <c r="Y1000" s="75"/>
      <c r="AB1000" s="15">
        <v>151</v>
      </c>
      <c r="AD1000" s="15">
        <v>75.14</v>
      </c>
      <c r="AE1000" s="15">
        <v>72.27</v>
      </c>
      <c r="AF1000" s="15">
        <v>72</v>
      </c>
      <c r="AG1000" s="15">
        <v>68.12</v>
      </c>
      <c r="AH1000" s="15">
        <v>68.88</v>
      </c>
      <c r="AI1000" s="15">
        <v>86.92</v>
      </c>
      <c r="AJ1000" s="15">
        <v>122</v>
      </c>
      <c r="AK1000" s="15">
        <v>43.67</v>
      </c>
      <c r="AL1000" s="15">
        <v>42.09</v>
      </c>
      <c r="AM1000" s="15">
        <v>263</v>
      </c>
      <c r="AN1000" s="15">
        <v>237</v>
      </c>
      <c r="AO1000" s="15">
        <v>131.78</v>
      </c>
      <c r="AP1000" s="15">
        <v>131.81</v>
      </c>
      <c r="AQ1000" s="15">
        <v>202.88</v>
      </c>
      <c r="AS1000" s="15">
        <v>157</v>
      </c>
      <c r="AT1000" s="15">
        <v>225</v>
      </c>
      <c r="AV1000" s="15">
        <v>252.86</v>
      </c>
      <c r="AW1000" s="15">
        <v>18</v>
      </c>
      <c r="AX1000" s="15">
        <v>19.82</v>
      </c>
      <c r="AY1000" s="15">
        <v>80.010000000000005</v>
      </c>
      <c r="AZ1000" s="15">
        <v>66.8</v>
      </c>
      <c r="BA1000" s="15">
        <v>87.14</v>
      </c>
      <c r="BB1000" s="15">
        <v>39</v>
      </c>
      <c r="BC1000" s="15">
        <v>20</v>
      </c>
      <c r="BD1000" s="15">
        <v>131.05000000000001</v>
      </c>
      <c r="BF1000" s="15">
        <v>95.02</v>
      </c>
      <c r="BG1000" s="15">
        <v>105</v>
      </c>
    </row>
    <row r="1001" spans="1:59">
      <c r="A1001" s="71">
        <v>40572</v>
      </c>
      <c r="B1001" s="16">
        <v>75.709999999999994</v>
      </c>
      <c r="C1001" s="16">
        <v>84.03</v>
      </c>
      <c r="D1001" s="16">
        <v>75.05</v>
      </c>
      <c r="F1001" s="16">
        <v>115.01</v>
      </c>
      <c r="G1001" s="15">
        <v>110.99</v>
      </c>
      <c r="H1001" s="15">
        <v>87.22</v>
      </c>
      <c r="I1001" s="15">
        <v>75.92</v>
      </c>
      <c r="J1001" s="16">
        <v>48.48</v>
      </c>
      <c r="K1001" s="15">
        <v>35.31</v>
      </c>
      <c r="L1001" s="15">
        <v>48.18</v>
      </c>
      <c r="M1001" s="15">
        <v>53.23</v>
      </c>
      <c r="N1001" s="15">
        <v>98.6</v>
      </c>
      <c r="O1001" s="16">
        <v>105.26</v>
      </c>
      <c r="P1001" s="15">
        <v>15.03</v>
      </c>
      <c r="Q1001" s="15">
        <v>47.62</v>
      </c>
      <c r="R1001" s="15">
        <v>61.19</v>
      </c>
      <c r="T1001" s="16">
        <v>87.04</v>
      </c>
      <c r="U1001" s="16">
        <v>87.08</v>
      </c>
      <c r="V1001" s="16">
        <v>104.09</v>
      </c>
      <c r="W1001" s="16">
        <v>103.83</v>
      </c>
      <c r="X1001" s="75"/>
      <c r="Y1001" s="75"/>
      <c r="AB1001" s="15">
        <v>152.41999999999999</v>
      </c>
      <c r="AD1001" s="15">
        <v>75.510000000000005</v>
      </c>
      <c r="AE1001" s="15">
        <v>71.53</v>
      </c>
      <c r="AF1001" s="15">
        <v>72</v>
      </c>
      <c r="AG1001" s="15">
        <v>65.56</v>
      </c>
      <c r="AH1001" s="15">
        <v>62</v>
      </c>
      <c r="AI1001" s="15">
        <v>88</v>
      </c>
      <c r="AJ1001" s="15">
        <v>120</v>
      </c>
      <c r="AK1001" s="15">
        <v>36.24</v>
      </c>
      <c r="AL1001" s="15">
        <v>40</v>
      </c>
      <c r="AM1001" s="15">
        <v>253</v>
      </c>
      <c r="AN1001" s="15">
        <v>227.93</v>
      </c>
      <c r="AO1001" s="15">
        <v>132</v>
      </c>
      <c r="AP1001" s="15">
        <v>130.85</v>
      </c>
      <c r="AQ1001" s="15">
        <v>201.41</v>
      </c>
      <c r="AR1001" s="15">
        <v>199</v>
      </c>
      <c r="AS1001" s="15">
        <v>158</v>
      </c>
      <c r="AT1001" s="15">
        <v>227</v>
      </c>
      <c r="AU1001" s="15">
        <v>249</v>
      </c>
      <c r="AV1001" s="15">
        <v>250</v>
      </c>
      <c r="AX1001" s="15">
        <v>17.579999999999998</v>
      </c>
      <c r="AY1001" s="15">
        <v>78</v>
      </c>
      <c r="AZ1001" s="15">
        <v>63.43</v>
      </c>
      <c r="BA1001" s="15">
        <v>87.67</v>
      </c>
      <c r="BD1001" s="15">
        <v>132</v>
      </c>
      <c r="BF1001" s="15">
        <v>100.02</v>
      </c>
      <c r="BG1001" s="15">
        <v>109.4</v>
      </c>
    </row>
    <row r="1002" spans="1:59">
      <c r="A1002" s="71">
        <v>40579</v>
      </c>
      <c r="B1002" s="16">
        <v>74.59</v>
      </c>
      <c r="C1002" s="16">
        <v>83.98</v>
      </c>
      <c r="D1002" s="16">
        <v>74.17</v>
      </c>
      <c r="F1002" s="16">
        <v>116.44</v>
      </c>
      <c r="G1002" s="15">
        <v>112.25</v>
      </c>
      <c r="H1002" s="15">
        <v>84.81</v>
      </c>
      <c r="I1002" s="15">
        <v>76.040000000000006</v>
      </c>
      <c r="J1002" s="16">
        <v>51.77</v>
      </c>
      <c r="K1002" s="15">
        <v>35.590000000000003</v>
      </c>
      <c r="L1002" s="15">
        <v>50.42</v>
      </c>
      <c r="M1002" s="15">
        <v>52.2</v>
      </c>
      <c r="N1002" s="15">
        <v>98.18</v>
      </c>
      <c r="O1002" s="16">
        <v>101.31</v>
      </c>
      <c r="P1002" s="15">
        <v>15</v>
      </c>
      <c r="Q1002" s="15">
        <v>47.12</v>
      </c>
      <c r="R1002" s="15">
        <v>62.08</v>
      </c>
      <c r="T1002" s="16">
        <v>89</v>
      </c>
      <c r="U1002" s="16">
        <v>89</v>
      </c>
      <c r="V1002" s="16">
        <v>103.81</v>
      </c>
      <c r="W1002" s="16">
        <v>102.28</v>
      </c>
      <c r="X1002" s="75"/>
      <c r="Y1002" s="75"/>
      <c r="AA1002" s="15">
        <v>125</v>
      </c>
      <c r="AB1002" s="15">
        <v>152.41999999999999</v>
      </c>
      <c r="AD1002" s="15">
        <v>75.44</v>
      </c>
      <c r="AE1002" s="15">
        <v>71.17</v>
      </c>
      <c r="AF1002" s="15">
        <v>71.83</v>
      </c>
      <c r="AG1002" s="15">
        <v>61.34</v>
      </c>
      <c r="AH1002" s="15">
        <v>61.67</v>
      </c>
      <c r="AI1002" s="15">
        <v>87.74</v>
      </c>
      <c r="AJ1002" s="15">
        <v>120</v>
      </c>
      <c r="AK1002" s="15">
        <v>39.67</v>
      </c>
      <c r="AL1002" s="15">
        <v>39</v>
      </c>
      <c r="AM1002" s="15">
        <v>240</v>
      </c>
      <c r="AN1002" s="15">
        <v>224.7</v>
      </c>
      <c r="AO1002" s="15">
        <v>131</v>
      </c>
      <c r="AP1002" s="15">
        <v>131.59</v>
      </c>
      <c r="AQ1002" s="15">
        <v>207</v>
      </c>
      <c r="AR1002" s="15">
        <v>196</v>
      </c>
      <c r="AS1002" s="15">
        <v>158</v>
      </c>
      <c r="AT1002" s="15">
        <v>217</v>
      </c>
      <c r="AU1002" s="15">
        <v>240</v>
      </c>
      <c r="AW1002" s="15">
        <v>19.5</v>
      </c>
      <c r="AX1002" s="15">
        <v>18.71</v>
      </c>
      <c r="AY1002" s="15">
        <v>78.03</v>
      </c>
      <c r="AZ1002" s="15">
        <v>63</v>
      </c>
      <c r="BA1002" s="15">
        <v>89</v>
      </c>
      <c r="BB1002" s="15">
        <v>40.39</v>
      </c>
      <c r="BC1002" s="15">
        <v>20</v>
      </c>
      <c r="BF1002" s="15">
        <v>104.26</v>
      </c>
      <c r="BG1002" s="15">
        <v>111</v>
      </c>
    </row>
    <row r="1003" spans="1:59">
      <c r="A1003" s="71">
        <v>40586</v>
      </c>
      <c r="B1003" s="16">
        <v>76.52</v>
      </c>
      <c r="C1003" s="16">
        <v>84.45</v>
      </c>
      <c r="D1003" s="16">
        <v>75.39</v>
      </c>
      <c r="F1003" s="16">
        <v>117.39</v>
      </c>
      <c r="G1003" s="15">
        <v>115.14</v>
      </c>
      <c r="H1003" s="15">
        <v>82.44</v>
      </c>
      <c r="I1003" s="15">
        <v>76.05</v>
      </c>
      <c r="J1003" s="16">
        <v>53.56</v>
      </c>
      <c r="K1003" s="15">
        <v>35.74</v>
      </c>
      <c r="L1003" s="15">
        <v>47.56</v>
      </c>
      <c r="M1003" s="15">
        <v>52.46</v>
      </c>
      <c r="N1003" s="15">
        <v>94.7</v>
      </c>
      <c r="O1003" s="16">
        <v>99.36</v>
      </c>
      <c r="P1003" s="15">
        <v>15.01</v>
      </c>
      <c r="Q1003" s="15">
        <v>47.09</v>
      </c>
      <c r="R1003" s="15">
        <v>62.76</v>
      </c>
      <c r="T1003" s="16">
        <v>87.59</v>
      </c>
      <c r="U1003" s="16">
        <v>87.67</v>
      </c>
      <c r="V1003" s="16">
        <v>103.86</v>
      </c>
      <c r="W1003" s="16">
        <v>102.28</v>
      </c>
      <c r="X1003" s="75"/>
      <c r="Y1003" s="75"/>
      <c r="AA1003" s="15">
        <v>125</v>
      </c>
      <c r="AB1003" s="15">
        <v>152.59</v>
      </c>
      <c r="AC1003" s="15">
        <v>117</v>
      </c>
      <c r="AD1003" s="15">
        <v>76.81</v>
      </c>
      <c r="AE1003" s="15">
        <v>70.819999999999993</v>
      </c>
      <c r="AF1003" s="15">
        <v>72</v>
      </c>
      <c r="AG1003" s="15">
        <v>62.72</v>
      </c>
      <c r="AH1003" s="15">
        <v>62</v>
      </c>
      <c r="AI1003" s="15">
        <v>88.33</v>
      </c>
      <c r="AJ1003" s="15">
        <v>120</v>
      </c>
      <c r="AK1003" s="15">
        <v>40.33</v>
      </c>
      <c r="AL1003" s="15">
        <v>39.200000000000003</v>
      </c>
      <c r="AM1003" s="15">
        <v>245</v>
      </c>
      <c r="AN1003" s="15">
        <v>224.3</v>
      </c>
      <c r="AO1003" s="15">
        <v>130.5</v>
      </c>
      <c r="AP1003" s="15">
        <v>131.84</v>
      </c>
      <c r="AQ1003" s="15">
        <v>205</v>
      </c>
      <c r="AR1003" s="15">
        <v>197</v>
      </c>
      <c r="AS1003" s="15">
        <v>159.07</v>
      </c>
      <c r="AV1003" s="15">
        <v>236.33</v>
      </c>
      <c r="AW1003" s="15">
        <v>21</v>
      </c>
      <c r="AX1003" s="15">
        <v>18.78</v>
      </c>
      <c r="AY1003" s="15">
        <v>79</v>
      </c>
      <c r="AZ1003" s="15">
        <v>65</v>
      </c>
      <c r="BA1003" s="15">
        <v>89.5</v>
      </c>
      <c r="BB1003" s="15">
        <v>40</v>
      </c>
      <c r="BD1003" s="15">
        <v>134.22</v>
      </c>
      <c r="BF1003" s="15">
        <v>104.26</v>
      </c>
      <c r="BG1003" s="15">
        <v>111</v>
      </c>
    </row>
    <row r="1004" spans="1:59">
      <c r="A1004" s="71">
        <v>40593</v>
      </c>
      <c r="B1004" s="16">
        <v>77.400000000000006</v>
      </c>
      <c r="C1004" s="16">
        <v>84.58</v>
      </c>
      <c r="D1004" s="16">
        <v>82.11</v>
      </c>
      <c r="F1004" s="16">
        <v>119.85</v>
      </c>
      <c r="G1004" s="15">
        <v>117.66</v>
      </c>
      <c r="H1004" s="15">
        <v>82.04</v>
      </c>
      <c r="I1004" s="15">
        <v>76.77</v>
      </c>
      <c r="J1004" s="16">
        <v>55.86</v>
      </c>
      <c r="K1004" s="15">
        <v>38.33</v>
      </c>
      <c r="L1004" s="15">
        <v>49.48</v>
      </c>
      <c r="M1004" s="15">
        <v>51.59</v>
      </c>
      <c r="N1004" s="15">
        <v>103.53</v>
      </c>
      <c r="O1004" s="16">
        <v>94.14</v>
      </c>
      <c r="P1004" s="15">
        <v>15</v>
      </c>
      <c r="Q1004" s="15">
        <v>48.84</v>
      </c>
      <c r="R1004" s="15">
        <v>61.43</v>
      </c>
      <c r="T1004" s="16">
        <v>90.4</v>
      </c>
      <c r="U1004" s="16">
        <v>90.4</v>
      </c>
      <c r="V1004" s="16">
        <v>103.04</v>
      </c>
      <c r="W1004" s="16">
        <v>101.66</v>
      </c>
      <c r="X1004" s="75"/>
      <c r="Y1004" s="75"/>
      <c r="AA1004" s="15">
        <v>154</v>
      </c>
      <c r="AB1004" s="15">
        <v>121</v>
      </c>
      <c r="AC1004" s="15">
        <v>77.72</v>
      </c>
      <c r="AD1004" s="15">
        <v>70.239999999999995</v>
      </c>
      <c r="AE1004" s="15">
        <v>73</v>
      </c>
      <c r="AF1004" s="15">
        <v>64.83</v>
      </c>
      <c r="AG1004" s="15">
        <v>62</v>
      </c>
      <c r="AH1004" s="15">
        <v>89.36</v>
      </c>
      <c r="AJ1004" s="15">
        <v>39.07</v>
      </c>
      <c r="AK1004" s="15">
        <v>42</v>
      </c>
      <c r="AM1004" s="15">
        <v>220.02</v>
      </c>
      <c r="AN1004" s="15">
        <v>131.80000000000001</v>
      </c>
      <c r="AO1004" s="15">
        <v>131.56</v>
      </c>
      <c r="AP1004" s="15">
        <v>205.3</v>
      </c>
      <c r="AS1004" s="15">
        <v>217</v>
      </c>
      <c r="AT1004" s="15">
        <v>218.97</v>
      </c>
      <c r="AU1004" s="15">
        <v>227.5</v>
      </c>
      <c r="AW1004" s="15">
        <v>19.64</v>
      </c>
      <c r="AX1004" s="15">
        <v>79.739999999999995</v>
      </c>
      <c r="AY1004" s="15">
        <v>67</v>
      </c>
      <c r="AZ1004" s="15">
        <v>90</v>
      </c>
      <c r="BA1004" s="15">
        <v>39.5</v>
      </c>
      <c r="BC1004" s="15">
        <v>131</v>
      </c>
      <c r="BF1004" s="15">
        <v>104.37</v>
      </c>
      <c r="BG1004" s="15">
        <v>111</v>
      </c>
    </row>
    <row r="1005" spans="1:59">
      <c r="A1005" s="71">
        <v>40600</v>
      </c>
      <c r="B1005" s="16">
        <v>79.900000000000006</v>
      </c>
      <c r="C1005" s="16">
        <v>84.65</v>
      </c>
      <c r="D1005" s="16">
        <v>79.25</v>
      </c>
      <c r="F1005" s="16">
        <v>119.04</v>
      </c>
      <c r="G1005" s="15">
        <v>116.1</v>
      </c>
      <c r="H1005" s="15">
        <v>80.38</v>
      </c>
      <c r="I1005" s="15">
        <v>76.760000000000005</v>
      </c>
      <c r="J1005" s="16">
        <v>58.84</v>
      </c>
      <c r="K1005" s="15">
        <v>39.369999999999997</v>
      </c>
      <c r="L1005" s="15">
        <v>52.3</v>
      </c>
      <c r="M1005" s="15">
        <v>52.83</v>
      </c>
      <c r="N1005" s="15">
        <v>105.8</v>
      </c>
      <c r="O1005" s="16">
        <v>88.09</v>
      </c>
      <c r="P1005" s="15">
        <v>14.97</v>
      </c>
      <c r="Q1005" s="15">
        <v>46.66</v>
      </c>
      <c r="R1005" s="15">
        <v>62.38</v>
      </c>
      <c r="T1005" s="16">
        <v>90.33</v>
      </c>
      <c r="U1005" s="16">
        <v>90.5</v>
      </c>
      <c r="V1005" s="16">
        <v>103.62</v>
      </c>
      <c r="W1005" s="16">
        <v>102.61</v>
      </c>
      <c r="X1005" s="75"/>
      <c r="Y1005" s="75"/>
      <c r="AA1005" s="15">
        <v>127</v>
      </c>
      <c r="AD1005" s="15">
        <v>78.61</v>
      </c>
      <c r="AE1005" s="15">
        <v>71.42</v>
      </c>
      <c r="AF1005" s="15">
        <v>73.510000000000005</v>
      </c>
      <c r="AG1005" s="15">
        <v>67.040000000000006</v>
      </c>
      <c r="AH1005" s="15">
        <v>61.47</v>
      </c>
      <c r="AI1005" s="15">
        <v>91.03</v>
      </c>
      <c r="AJ1005" s="15">
        <v>120</v>
      </c>
      <c r="AK1005" s="15">
        <v>37.9</v>
      </c>
      <c r="AL1005" s="15">
        <v>39.32</v>
      </c>
      <c r="AM1005" s="15">
        <v>236.45</v>
      </c>
      <c r="AN1005" s="15">
        <v>219.93</v>
      </c>
      <c r="AO1005" s="15">
        <v>131.29</v>
      </c>
      <c r="AP1005" s="15">
        <v>131.69</v>
      </c>
      <c r="AT1005" s="15">
        <v>220</v>
      </c>
      <c r="AU1005" s="15">
        <v>220</v>
      </c>
      <c r="AV1005" s="15">
        <v>225</v>
      </c>
      <c r="AW1005" s="15">
        <v>24.25</v>
      </c>
      <c r="AX1005" s="15">
        <v>20.78</v>
      </c>
      <c r="AY1005" s="15">
        <v>79.14</v>
      </c>
      <c r="AZ1005" s="15">
        <v>68</v>
      </c>
      <c r="BA1005" s="15">
        <v>90.5</v>
      </c>
      <c r="BB1005" s="15">
        <v>41</v>
      </c>
      <c r="BC1005" s="15">
        <v>25</v>
      </c>
      <c r="BF1005" s="15">
        <v>104.37</v>
      </c>
      <c r="BG1005" s="15">
        <v>105.75</v>
      </c>
    </row>
    <row r="1006" spans="1:59">
      <c r="A1006" s="71">
        <v>40607</v>
      </c>
      <c r="B1006" s="16">
        <v>81.16</v>
      </c>
      <c r="C1006" s="16">
        <v>85.34</v>
      </c>
      <c r="D1006" s="16">
        <v>80.67</v>
      </c>
      <c r="F1006" s="16">
        <v>121.69</v>
      </c>
      <c r="G1006" s="15">
        <v>123.76</v>
      </c>
      <c r="H1006" s="15">
        <v>85.47</v>
      </c>
      <c r="I1006" s="15">
        <v>80.28</v>
      </c>
      <c r="J1006" s="16">
        <v>57.51</v>
      </c>
      <c r="K1006" s="15">
        <v>38.94</v>
      </c>
      <c r="L1006" s="15">
        <v>53.59</v>
      </c>
      <c r="M1006" s="15">
        <v>54.38</v>
      </c>
      <c r="N1006" s="15">
        <v>110.25</v>
      </c>
      <c r="O1006" s="16">
        <v>79.459999999999994</v>
      </c>
      <c r="P1006" s="15">
        <v>15.04</v>
      </c>
      <c r="Q1006" s="15">
        <v>47.21</v>
      </c>
      <c r="R1006" s="15">
        <v>63.67</v>
      </c>
      <c r="T1006" s="16">
        <v>91.25</v>
      </c>
      <c r="U1006" s="16">
        <v>92</v>
      </c>
      <c r="V1006" s="16">
        <v>103.54</v>
      </c>
      <c r="W1006" s="16">
        <v>102.47</v>
      </c>
      <c r="X1006" s="75"/>
      <c r="Y1006" s="75"/>
      <c r="AA1006" s="15">
        <v>125</v>
      </c>
      <c r="AB1006" s="15">
        <v>158.27000000000001</v>
      </c>
      <c r="AD1006" s="15">
        <v>79.099999999999994</v>
      </c>
      <c r="AE1006" s="15">
        <v>72</v>
      </c>
      <c r="AF1006" s="15">
        <v>74</v>
      </c>
      <c r="AG1006" s="15">
        <v>68.06</v>
      </c>
      <c r="AH1006" s="15">
        <v>63.67</v>
      </c>
      <c r="AI1006" s="15">
        <v>90.35</v>
      </c>
      <c r="AJ1006" s="15">
        <v>120</v>
      </c>
      <c r="AK1006" s="15">
        <v>37.200000000000003</v>
      </c>
      <c r="AL1006" s="15">
        <v>37</v>
      </c>
      <c r="AM1006" s="15">
        <v>240</v>
      </c>
      <c r="AN1006" s="15">
        <v>220.15</v>
      </c>
      <c r="AO1006" s="15">
        <v>132.21</v>
      </c>
      <c r="AP1006" s="15">
        <v>132.38</v>
      </c>
      <c r="AQ1006" s="15">
        <v>205</v>
      </c>
      <c r="AR1006" s="15">
        <v>197.95</v>
      </c>
      <c r="AT1006" s="15">
        <v>217</v>
      </c>
      <c r="AU1006" s="15">
        <v>221.67</v>
      </c>
      <c r="AV1006" s="15">
        <v>225</v>
      </c>
      <c r="AX1006" s="15">
        <v>22.55</v>
      </c>
      <c r="AY1006" s="15">
        <v>80.709999999999994</v>
      </c>
      <c r="AZ1006" s="15">
        <v>69</v>
      </c>
      <c r="BA1006" s="15">
        <v>91.62</v>
      </c>
      <c r="BB1006" s="15">
        <v>42.12</v>
      </c>
      <c r="BD1006" s="15">
        <v>132</v>
      </c>
      <c r="BF1006" s="15">
        <v>96.25</v>
      </c>
      <c r="BG1006" s="15">
        <v>95.6</v>
      </c>
    </row>
    <row r="1007" spans="1:59">
      <c r="A1007" s="71">
        <v>40614</v>
      </c>
      <c r="B1007" s="16">
        <v>84.53</v>
      </c>
      <c r="C1007" s="16">
        <v>85.58</v>
      </c>
      <c r="D1007" s="16">
        <v>84.3</v>
      </c>
      <c r="F1007" s="16">
        <v>130.31</v>
      </c>
      <c r="G1007" s="15">
        <v>132.85</v>
      </c>
      <c r="H1007" s="15">
        <v>89.6</v>
      </c>
      <c r="I1007" s="15">
        <v>84.5</v>
      </c>
      <c r="J1007" s="16">
        <v>59.03</v>
      </c>
      <c r="K1007" s="15">
        <v>40.880000000000003</v>
      </c>
      <c r="L1007" s="15">
        <v>56.56</v>
      </c>
      <c r="M1007" s="15">
        <v>60.87</v>
      </c>
      <c r="N1007" s="15">
        <v>115.05</v>
      </c>
      <c r="O1007" s="16">
        <v>80.150000000000006</v>
      </c>
      <c r="P1007" s="15">
        <v>14.99</v>
      </c>
      <c r="Q1007" s="15">
        <v>46.95</v>
      </c>
      <c r="R1007" s="15">
        <v>64.040000000000006</v>
      </c>
      <c r="T1007" s="16">
        <v>91</v>
      </c>
      <c r="U1007" s="16">
        <v>91</v>
      </c>
      <c r="V1007" s="16">
        <v>103.53</v>
      </c>
      <c r="W1007" s="16">
        <v>103.6</v>
      </c>
      <c r="X1007" s="75"/>
      <c r="Y1007" s="75"/>
      <c r="AB1007" s="15">
        <v>157.74</v>
      </c>
      <c r="AD1007" s="15">
        <v>78.77</v>
      </c>
      <c r="AE1007" s="15">
        <v>72.95</v>
      </c>
      <c r="AF1007" s="15">
        <v>74</v>
      </c>
      <c r="AG1007" s="15">
        <v>69.400000000000006</v>
      </c>
      <c r="AH1007" s="15">
        <v>67.209999999999994</v>
      </c>
      <c r="AI1007" s="15">
        <v>90.05</v>
      </c>
      <c r="AJ1007" s="15">
        <v>120</v>
      </c>
      <c r="AK1007" s="15">
        <v>37.11</v>
      </c>
      <c r="AL1007" s="15">
        <v>36.950000000000003</v>
      </c>
      <c r="AM1007" s="15">
        <v>239.75</v>
      </c>
      <c r="AN1007" s="15">
        <v>220.33</v>
      </c>
      <c r="AO1007" s="15">
        <v>131.44999999999999</v>
      </c>
      <c r="AP1007" s="15">
        <v>131.61000000000001</v>
      </c>
      <c r="AQ1007" s="15">
        <v>202.25</v>
      </c>
      <c r="AR1007" s="15">
        <v>197.2</v>
      </c>
      <c r="AS1007" s="15">
        <v>158</v>
      </c>
      <c r="AT1007" s="15">
        <v>220</v>
      </c>
      <c r="AU1007" s="15">
        <v>227</v>
      </c>
      <c r="AW1007" s="15">
        <v>26.89</v>
      </c>
      <c r="AX1007" s="15">
        <v>25.69</v>
      </c>
      <c r="AY1007" s="15">
        <v>80.83</v>
      </c>
      <c r="AZ1007" s="15">
        <v>70</v>
      </c>
      <c r="BA1007" s="15">
        <v>92.18</v>
      </c>
      <c r="BB1007" s="15">
        <v>40</v>
      </c>
      <c r="BC1007" s="15">
        <v>27</v>
      </c>
      <c r="BD1007" s="15">
        <v>131.47</v>
      </c>
      <c r="BF1007" s="15">
        <v>86.25</v>
      </c>
      <c r="BG1007" s="15">
        <v>93</v>
      </c>
    </row>
    <row r="1008" spans="1:59">
      <c r="A1008" s="71">
        <v>40621</v>
      </c>
      <c r="B1008" s="16">
        <v>84.56</v>
      </c>
      <c r="C1008" s="16">
        <v>85.67</v>
      </c>
      <c r="D1008" s="16">
        <v>84.19</v>
      </c>
      <c r="F1008" s="16">
        <v>136.93</v>
      </c>
      <c r="G1008" s="15">
        <v>143.08000000000001</v>
      </c>
      <c r="H1008" s="15">
        <v>91.78</v>
      </c>
      <c r="I1008" s="15">
        <v>89.13</v>
      </c>
      <c r="J1008" s="16">
        <v>63.99</v>
      </c>
      <c r="K1008" s="15">
        <v>43.96</v>
      </c>
      <c r="L1008" s="15">
        <v>55.54</v>
      </c>
      <c r="M1008" s="15">
        <v>64.69</v>
      </c>
      <c r="N1008" s="15">
        <v>115.62</v>
      </c>
      <c r="O1008" s="16">
        <v>84.7</v>
      </c>
      <c r="P1008" s="15">
        <v>14.96</v>
      </c>
      <c r="Q1008" s="15">
        <v>47.4</v>
      </c>
      <c r="R1008" s="15">
        <v>62.53</v>
      </c>
      <c r="T1008" s="16">
        <v>92.5</v>
      </c>
      <c r="U1008" s="16">
        <v>92.5</v>
      </c>
      <c r="V1008" s="16">
        <v>103.71</v>
      </c>
      <c r="W1008" s="16">
        <v>102.75</v>
      </c>
      <c r="X1008" s="75"/>
      <c r="Y1008" s="75"/>
      <c r="AA1008" s="15">
        <v>127</v>
      </c>
      <c r="AB1008" s="15">
        <v>177.36</v>
      </c>
      <c r="AD1008" s="15">
        <v>79.38</v>
      </c>
      <c r="AE1008" s="15">
        <v>73.06</v>
      </c>
      <c r="AF1008" s="15">
        <v>74</v>
      </c>
      <c r="AG1008" s="15">
        <v>74.12</v>
      </c>
      <c r="AH1008" s="15">
        <v>69.36</v>
      </c>
      <c r="AI1008" s="15">
        <v>89.59</v>
      </c>
      <c r="AJ1008" s="15">
        <v>120</v>
      </c>
      <c r="AK1008" s="15">
        <v>35.799999999999997</v>
      </c>
      <c r="AL1008" s="15">
        <v>36</v>
      </c>
      <c r="AM1008" s="15">
        <v>234.36</v>
      </c>
      <c r="AN1008" s="15">
        <v>225.24</v>
      </c>
      <c r="AO1008" s="15">
        <v>131.34</v>
      </c>
      <c r="AP1008" s="15">
        <v>132.11000000000001</v>
      </c>
      <c r="AQ1008" s="15">
        <v>206.8</v>
      </c>
      <c r="AU1008" s="15">
        <v>227</v>
      </c>
      <c r="AW1008" s="15">
        <v>29</v>
      </c>
      <c r="AX1008" s="15">
        <v>27.79</v>
      </c>
      <c r="AY1008" s="15">
        <v>80.040000000000006</v>
      </c>
      <c r="AZ1008" s="15">
        <v>78</v>
      </c>
      <c r="BA1008" s="15">
        <v>92</v>
      </c>
      <c r="BB1008" s="15">
        <v>41</v>
      </c>
      <c r="BD1008" s="15">
        <v>134</v>
      </c>
      <c r="BF1008" s="15">
        <v>85.03</v>
      </c>
      <c r="BG1008" s="15">
        <v>93.4</v>
      </c>
    </row>
    <row r="1009" spans="1:59">
      <c r="A1009" s="71">
        <v>40628</v>
      </c>
      <c r="B1009" s="16">
        <v>81.99</v>
      </c>
      <c r="C1009" s="16">
        <v>85.49</v>
      </c>
      <c r="D1009" s="16">
        <v>81.61</v>
      </c>
      <c r="F1009" s="16">
        <v>136.91999999999999</v>
      </c>
      <c r="G1009" s="15">
        <v>150.54</v>
      </c>
      <c r="H1009" s="15">
        <v>96.27</v>
      </c>
      <c r="I1009" s="15">
        <v>90.3</v>
      </c>
      <c r="J1009" s="16">
        <v>63.84</v>
      </c>
      <c r="K1009" s="15">
        <v>43.69</v>
      </c>
      <c r="L1009" s="15">
        <v>56.38</v>
      </c>
      <c r="M1009" s="15">
        <v>66.8</v>
      </c>
      <c r="N1009" s="15">
        <v>118.73</v>
      </c>
      <c r="O1009" s="16">
        <v>84.98</v>
      </c>
      <c r="P1009" s="15">
        <v>15</v>
      </c>
      <c r="Q1009" s="15">
        <v>48.22</v>
      </c>
      <c r="R1009" s="15">
        <v>63.47</v>
      </c>
      <c r="T1009" s="16">
        <v>92.25</v>
      </c>
      <c r="U1009" s="16">
        <v>92.8</v>
      </c>
      <c r="V1009" s="16">
        <v>103.51</v>
      </c>
      <c r="W1009" s="16">
        <v>102.57</v>
      </c>
      <c r="X1009" s="75"/>
      <c r="Y1009" s="75"/>
      <c r="AA1009" s="15">
        <v>125</v>
      </c>
      <c r="AB1009" s="15">
        <v>165.36</v>
      </c>
      <c r="AD1009" s="15">
        <v>78.84</v>
      </c>
      <c r="AE1009" s="15">
        <v>74.5</v>
      </c>
      <c r="AF1009" s="15">
        <v>74.709999999999994</v>
      </c>
      <c r="AG1009" s="15">
        <v>78.150000000000006</v>
      </c>
      <c r="AH1009" s="15">
        <v>71.53</v>
      </c>
      <c r="AI1009" s="15">
        <v>92.53</v>
      </c>
      <c r="AJ1009" s="15">
        <v>120</v>
      </c>
      <c r="AK1009" s="15">
        <v>36.93</v>
      </c>
      <c r="AL1009" s="15">
        <v>36.42</v>
      </c>
      <c r="AM1009" s="15">
        <v>240</v>
      </c>
      <c r="AN1009" s="15">
        <v>228</v>
      </c>
      <c r="AO1009" s="15">
        <v>133.66</v>
      </c>
      <c r="AP1009" s="15">
        <v>132.66</v>
      </c>
      <c r="AQ1009" s="15">
        <v>203.6</v>
      </c>
      <c r="AR1009" s="15">
        <v>197.92</v>
      </c>
      <c r="AS1009" s="15">
        <v>156.94</v>
      </c>
      <c r="AT1009" s="15">
        <v>222</v>
      </c>
      <c r="AV1009" s="15">
        <v>229</v>
      </c>
      <c r="AW1009" s="15">
        <v>31</v>
      </c>
      <c r="AX1009" s="15">
        <v>29.64</v>
      </c>
      <c r="AY1009" s="15">
        <v>79.92</v>
      </c>
      <c r="AZ1009" s="15">
        <v>72</v>
      </c>
      <c r="BA1009" s="15">
        <v>93.03</v>
      </c>
      <c r="BB1009" s="15">
        <v>41</v>
      </c>
      <c r="BD1009" s="15">
        <v>136.06</v>
      </c>
      <c r="BF1009" s="15">
        <v>86.26</v>
      </c>
      <c r="BG1009" s="15">
        <v>104.2</v>
      </c>
    </row>
    <row r="1010" spans="1:59">
      <c r="A1010" s="71">
        <v>40635</v>
      </c>
      <c r="B1010" s="16">
        <v>81.3</v>
      </c>
      <c r="C1010" s="16">
        <v>85.58</v>
      </c>
      <c r="D1010" s="16">
        <v>81.08</v>
      </c>
      <c r="F1010" s="16">
        <v>132.44</v>
      </c>
      <c r="G1010" s="15">
        <v>153.62</v>
      </c>
      <c r="H1010" s="15">
        <v>98.29</v>
      </c>
      <c r="I1010" s="15">
        <v>89.95</v>
      </c>
      <c r="J1010" s="16">
        <v>68.3</v>
      </c>
      <c r="K1010" s="15">
        <v>43.4</v>
      </c>
      <c r="L1010" s="15">
        <v>57.68</v>
      </c>
      <c r="M1010" s="15">
        <v>67.48</v>
      </c>
      <c r="N1010" s="15">
        <v>119.41</v>
      </c>
      <c r="O1010" s="16">
        <v>85.4</v>
      </c>
      <c r="P1010" s="15">
        <v>15</v>
      </c>
      <c r="Q1010" s="15">
        <v>47.91</v>
      </c>
      <c r="R1010" s="15">
        <v>63.56</v>
      </c>
      <c r="T1010" s="16">
        <v>96</v>
      </c>
      <c r="U1010" s="16">
        <v>99</v>
      </c>
      <c r="V1010" s="16">
        <v>107.22</v>
      </c>
      <c r="W1010" s="16">
        <v>107.22</v>
      </c>
      <c r="X1010" s="75"/>
      <c r="Y1010" s="75"/>
      <c r="AA1010" s="15">
        <v>125</v>
      </c>
      <c r="AB1010" s="15">
        <v>175.33</v>
      </c>
      <c r="AC1010" s="15">
        <v>122</v>
      </c>
      <c r="AD1010" s="15">
        <v>79.91</v>
      </c>
      <c r="AE1010" s="15">
        <v>74.75</v>
      </c>
      <c r="AF1010" s="15">
        <v>74.599999999999994</v>
      </c>
      <c r="AG1010" s="15">
        <v>78.53</v>
      </c>
      <c r="AH1010" s="15">
        <v>72.33</v>
      </c>
      <c r="AI1010" s="15">
        <v>94.66</v>
      </c>
      <c r="AJ1010" s="15">
        <v>120</v>
      </c>
      <c r="AK1010" s="15">
        <v>36.86</v>
      </c>
      <c r="AL1010" s="15">
        <v>35.32</v>
      </c>
      <c r="AM1010" s="15">
        <v>253</v>
      </c>
      <c r="AN1010" s="15">
        <v>246.11</v>
      </c>
      <c r="AO1010" s="15">
        <v>134.88</v>
      </c>
      <c r="AP1010" s="15">
        <v>133.33000000000001</v>
      </c>
      <c r="AQ1010" s="15">
        <v>206.29</v>
      </c>
      <c r="AU1010" s="15">
        <v>227</v>
      </c>
      <c r="AV1010" s="15">
        <v>230</v>
      </c>
      <c r="AW1010" s="15">
        <v>29.33</v>
      </c>
      <c r="AX1010" s="15">
        <v>30.45</v>
      </c>
      <c r="AY1010" s="15">
        <v>80.84</v>
      </c>
      <c r="AZ1010" s="15">
        <v>80</v>
      </c>
      <c r="BA1010" s="15">
        <v>96</v>
      </c>
      <c r="BB1010" s="15">
        <v>41.5</v>
      </c>
      <c r="BF1010" s="15">
        <v>102.91</v>
      </c>
      <c r="BG1010" s="15">
        <v>116.2</v>
      </c>
    </row>
    <row r="1011" spans="1:59">
      <c r="A1011" s="71">
        <v>40642</v>
      </c>
      <c r="B1011" s="16">
        <v>81.19</v>
      </c>
      <c r="C1011" s="16">
        <v>85.7</v>
      </c>
      <c r="D1011" s="16">
        <v>80.69</v>
      </c>
      <c r="F1011" s="16">
        <v>134.66</v>
      </c>
      <c r="G1011" s="15">
        <v>158.57</v>
      </c>
      <c r="H1011" s="15">
        <v>100.07</v>
      </c>
      <c r="I1011" s="15">
        <v>88.93</v>
      </c>
      <c r="J1011" s="16">
        <v>67.95</v>
      </c>
      <c r="K1011" s="15">
        <v>45.43</v>
      </c>
      <c r="L1011" s="15">
        <v>60.04</v>
      </c>
      <c r="M1011" s="15">
        <v>68.19</v>
      </c>
      <c r="N1011" s="15">
        <v>125.06</v>
      </c>
      <c r="O1011" s="16">
        <v>83.71</v>
      </c>
      <c r="P1011" s="15">
        <v>15</v>
      </c>
      <c r="Q1011" s="15">
        <v>46.87</v>
      </c>
      <c r="R1011" s="15">
        <v>61.85</v>
      </c>
      <c r="T1011" s="16">
        <v>96.3</v>
      </c>
      <c r="U1011" s="16">
        <v>103</v>
      </c>
      <c r="V1011" s="16">
        <v>106.52</v>
      </c>
      <c r="W1011" s="16">
        <v>107.05</v>
      </c>
      <c r="X1011" s="75"/>
      <c r="Y1011" s="75"/>
      <c r="AA1011" s="15">
        <v>125.68</v>
      </c>
      <c r="AB1011" s="15">
        <v>175</v>
      </c>
      <c r="AC1011" s="15">
        <v>124</v>
      </c>
      <c r="AD1011" s="15">
        <v>79.2</v>
      </c>
      <c r="AE1011" s="15">
        <v>75.67</v>
      </c>
      <c r="AF1011" s="15">
        <v>74.19</v>
      </c>
      <c r="AG1011" s="15">
        <v>80.010000000000005</v>
      </c>
      <c r="AH1011" s="15">
        <v>74.94</v>
      </c>
      <c r="AI1011" s="15">
        <v>95.34</v>
      </c>
      <c r="AJ1011" s="15">
        <v>120</v>
      </c>
      <c r="AK1011" s="15">
        <v>37.299999999999997</v>
      </c>
      <c r="AL1011" s="15">
        <v>35.29</v>
      </c>
      <c r="AM1011" s="15">
        <v>255</v>
      </c>
      <c r="AN1011" s="15">
        <v>250.22</v>
      </c>
      <c r="AO1011" s="15">
        <v>134.16999999999999</v>
      </c>
      <c r="AP1011" s="15">
        <v>134.77000000000001</v>
      </c>
      <c r="AQ1011" s="15">
        <v>206</v>
      </c>
      <c r="AR1011" s="15">
        <v>198.17</v>
      </c>
      <c r="AS1011" s="15">
        <v>159.6</v>
      </c>
      <c r="AT1011" s="15">
        <v>226.46</v>
      </c>
      <c r="AU1011" s="15">
        <v>234.44</v>
      </c>
      <c r="AV1011" s="15">
        <v>227</v>
      </c>
      <c r="AW1011" s="15">
        <v>30</v>
      </c>
      <c r="AX1011" s="15">
        <v>31.36</v>
      </c>
      <c r="BA1011" s="15">
        <v>97</v>
      </c>
      <c r="BB1011" s="15">
        <v>42.18</v>
      </c>
      <c r="BC1011" s="15">
        <v>32</v>
      </c>
      <c r="BD1011" s="15">
        <v>132.6</v>
      </c>
      <c r="BF1011" s="15">
        <v>111.26</v>
      </c>
      <c r="BG1011" s="15">
        <v>121.4</v>
      </c>
    </row>
    <row r="1012" spans="1:59">
      <c r="A1012" s="71">
        <v>40649</v>
      </c>
      <c r="B1012" s="16">
        <v>83.71</v>
      </c>
      <c r="C1012" s="16">
        <v>85.86</v>
      </c>
      <c r="D1012" s="16">
        <v>83.37</v>
      </c>
      <c r="F1012" s="16">
        <v>135.82</v>
      </c>
      <c r="G1012" s="15">
        <v>158.16</v>
      </c>
      <c r="H1012" s="15">
        <v>99.45</v>
      </c>
      <c r="I1012" s="15">
        <v>91.09</v>
      </c>
      <c r="J1012" s="16">
        <v>66.319999999999993</v>
      </c>
      <c r="K1012" s="15">
        <v>47.04</v>
      </c>
      <c r="L1012" s="15">
        <v>58.92</v>
      </c>
      <c r="M1012" s="15">
        <v>68.650000000000006</v>
      </c>
      <c r="N1012" s="15">
        <v>128.53</v>
      </c>
      <c r="O1012" s="16">
        <v>83.79</v>
      </c>
      <c r="P1012" s="15">
        <v>14.98</v>
      </c>
      <c r="Q1012" s="15">
        <v>46.2</v>
      </c>
      <c r="R1012" s="15">
        <v>64.599999999999994</v>
      </c>
      <c r="T1012" s="16">
        <v>96.5</v>
      </c>
      <c r="U1012" s="16">
        <v>99</v>
      </c>
      <c r="V1012" s="16">
        <v>106.41</v>
      </c>
      <c r="W1012" s="16">
        <v>106.47</v>
      </c>
      <c r="X1012" s="75"/>
      <c r="Y1012" s="75"/>
      <c r="AA1012" s="15">
        <v>129.22999999999999</v>
      </c>
      <c r="AB1012" s="15">
        <v>175.33</v>
      </c>
      <c r="AC1012" s="15">
        <v>117</v>
      </c>
      <c r="AD1012" s="15">
        <v>79</v>
      </c>
      <c r="AE1012" s="15">
        <v>75.3</v>
      </c>
      <c r="AF1012" s="15">
        <v>74.13</v>
      </c>
      <c r="AG1012" s="15">
        <v>82</v>
      </c>
      <c r="AH1012" s="15">
        <v>78.989999999999995</v>
      </c>
      <c r="AI1012" s="15">
        <v>96</v>
      </c>
      <c r="AJ1012" s="15">
        <v>120</v>
      </c>
      <c r="AK1012" s="15">
        <v>38.08</v>
      </c>
      <c r="AL1012" s="15">
        <v>35.54</v>
      </c>
      <c r="AN1012" s="15">
        <v>250.08</v>
      </c>
      <c r="AO1012" s="15">
        <v>136.81</v>
      </c>
      <c r="AP1012" s="15">
        <v>134.78</v>
      </c>
      <c r="AQ1012" s="15">
        <v>206</v>
      </c>
      <c r="AR1012" s="15">
        <v>198</v>
      </c>
      <c r="AU1012" s="15">
        <v>236</v>
      </c>
      <c r="AV1012" s="15">
        <v>234.5</v>
      </c>
      <c r="AW1012" s="15">
        <v>30.5</v>
      </c>
      <c r="AX1012" s="15">
        <v>30.47</v>
      </c>
      <c r="AY1012" s="15">
        <v>80.819999999999993</v>
      </c>
      <c r="BB1012" s="15">
        <v>41.5</v>
      </c>
      <c r="BC1012" s="15">
        <v>30</v>
      </c>
      <c r="BD1012" s="15">
        <v>134</v>
      </c>
      <c r="BF1012" s="15">
        <v>113.5</v>
      </c>
      <c r="BG1012" s="15">
        <v>122</v>
      </c>
    </row>
    <row r="1013" spans="1:59">
      <c r="A1013" s="71">
        <v>40656</v>
      </c>
      <c r="B1013" s="16">
        <v>83.46</v>
      </c>
      <c r="C1013" s="16">
        <v>85.89</v>
      </c>
      <c r="D1013" s="16">
        <v>83.42</v>
      </c>
      <c r="F1013" s="16">
        <v>135.66</v>
      </c>
      <c r="G1013" s="15">
        <v>158.44</v>
      </c>
      <c r="H1013" s="15">
        <v>97.2</v>
      </c>
      <c r="I1013" s="15">
        <v>91.17</v>
      </c>
      <c r="J1013" s="16">
        <v>65.77</v>
      </c>
      <c r="K1013" s="15">
        <v>47.94</v>
      </c>
      <c r="L1013" s="15">
        <v>63.19</v>
      </c>
      <c r="M1013" s="15">
        <v>71.760000000000005</v>
      </c>
      <c r="N1013" s="15">
        <v>131.77000000000001</v>
      </c>
      <c r="O1013" s="16">
        <v>82.66</v>
      </c>
      <c r="P1013" s="15">
        <v>15</v>
      </c>
      <c r="Q1013" s="15">
        <v>46.95</v>
      </c>
      <c r="R1013" s="15">
        <v>64.150000000000006</v>
      </c>
      <c r="T1013" s="16">
        <v>96.8</v>
      </c>
      <c r="U1013" s="16">
        <v>102.74</v>
      </c>
      <c r="V1013" s="16">
        <v>107.9</v>
      </c>
      <c r="W1013" s="16">
        <v>106.93</v>
      </c>
      <c r="X1013" s="75"/>
      <c r="Y1013" s="75"/>
      <c r="AA1013" s="15">
        <v>127</v>
      </c>
      <c r="AB1013" s="15">
        <v>175.5</v>
      </c>
      <c r="AD1013" s="15">
        <v>80.239999999999995</v>
      </c>
      <c r="AE1013" s="15">
        <v>76</v>
      </c>
      <c r="AF1013" s="15">
        <v>73.17</v>
      </c>
      <c r="AG1013" s="15">
        <v>82.64</v>
      </c>
      <c r="AH1013" s="15">
        <v>78</v>
      </c>
      <c r="AI1013" s="15">
        <v>97.17</v>
      </c>
      <c r="AJ1013" s="15">
        <v>120</v>
      </c>
      <c r="AK1013" s="15">
        <v>37.840000000000003</v>
      </c>
      <c r="AL1013" s="15">
        <v>37</v>
      </c>
      <c r="AM1013" s="15">
        <v>255</v>
      </c>
      <c r="AN1013" s="15">
        <v>250</v>
      </c>
      <c r="AO1013" s="15">
        <v>135</v>
      </c>
      <c r="AP1013" s="15">
        <v>135.19999999999999</v>
      </c>
      <c r="AQ1013" s="15">
        <v>206</v>
      </c>
      <c r="AT1013" s="15">
        <v>228</v>
      </c>
      <c r="AU1013" s="15">
        <v>234</v>
      </c>
      <c r="AV1013" s="15">
        <v>234</v>
      </c>
      <c r="AW1013" s="15">
        <v>28.67</v>
      </c>
      <c r="AX1013" s="15">
        <v>30.48</v>
      </c>
      <c r="AY1013" s="15">
        <v>82.47</v>
      </c>
      <c r="AZ1013" s="15">
        <v>83.3</v>
      </c>
      <c r="BA1013" s="15">
        <v>97.22</v>
      </c>
      <c r="BB1013" s="15">
        <v>42.28</v>
      </c>
      <c r="BC1013" s="15">
        <v>30.6</v>
      </c>
      <c r="BD1013" s="15">
        <v>135.66999999999999</v>
      </c>
      <c r="BF1013" s="15">
        <v>113.5</v>
      </c>
      <c r="BG1013" s="15">
        <v>120</v>
      </c>
    </row>
    <row r="1014" spans="1:59">
      <c r="A1014" s="71">
        <v>40663</v>
      </c>
      <c r="B1014" s="16">
        <v>84.16</v>
      </c>
      <c r="C1014" s="16">
        <v>85.67</v>
      </c>
      <c r="D1014" s="16">
        <v>83.78</v>
      </c>
      <c r="F1014" s="16">
        <v>134.04</v>
      </c>
      <c r="G1014" s="15">
        <v>157.06</v>
      </c>
      <c r="H1014" s="15">
        <v>98.54</v>
      </c>
      <c r="I1014" s="15">
        <v>90.85</v>
      </c>
      <c r="J1014" s="16">
        <v>65.36</v>
      </c>
      <c r="K1014" s="15">
        <v>47.68</v>
      </c>
      <c r="L1014" s="15">
        <v>63.62</v>
      </c>
      <c r="M1014" s="15">
        <v>70.27</v>
      </c>
      <c r="N1014" s="15">
        <v>132.66999999999999</v>
      </c>
      <c r="O1014" s="16">
        <v>79.73</v>
      </c>
      <c r="P1014" s="15">
        <v>15.48</v>
      </c>
      <c r="Q1014" s="15">
        <v>47.36</v>
      </c>
      <c r="R1014" s="15">
        <v>63.93</v>
      </c>
      <c r="T1014" s="16">
        <v>95.32</v>
      </c>
      <c r="U1014" s="16">
        <v>95.59</v>
      </c>
      <c r="V1014" s="16">
        <v>109.89</v>
      </c>
      <c r="W1014" s="16">
        <v>108.4</v>
      </c>
      <c r="X1014" s="75"/>
      <c r="Y1014" s="75"/>
      <c r="AA1014" s="15">
        <v>130.4</v>
      </c>
      <c r="AB1014" s="15">
        <v>177.75</v>
      </c>
      <c r="AD1014" s="15">
        <v>80.290000000000006</v>
      </c>
      <c r="AE1014" s="15">
        <v>75.650000000000006</v>
      </c>
      <c r="AF1014" s="15">
        <v>74</v>
      </c>
      <c r="AG1014" s="15">
        <v>83.18</v>
      </c>
      <c r="AH1014" s="15">
        <v>78</v>
      </c>
      <c r="AI1014" s="15">
        <v>97.8</v>
      </c>
      <c r="AK1014" s="15">
        <v>37.18</v>
      </c>
      <c r="AL1014" s="15">
        <v>35</v>
      </c>
      <c r="AN1014" s="15">
        <v>250.03</v>
      </c>
      <c r="AO1014" s="15">
        <v>137.22</v>
      </c>
      <c r="AP1014" s="15">
        <v>135.74</v>
      </c>
      <c r="AQ1014" s="15">
        <v>206</v>
      </c>
      <c r="AR1014" s="15">
        <v>199.14</v>
      </c>
      <c r="AS1014" s="15">
        <v>160</v>
      </c>
      <c r="AT1014" s="15">
        <v>230</v>
      </c>
      <c r="AU1014" s="15">
        <v>238.93</v>
      </c>
      <c r="AV1014" s="15">
        <v>237</v>
      </c>
      <c r="AW1014" s="15">
        <v>29.54</v>
      </c>
      <c r="AX1014" s="15">
        <v>30.66</v>
      </c>
      <c r="AY1014" s="15">
        <v>84.22</v>
      </c>
      <c r="BA1014" s="15">
        <v>97.02</v>
      </c>
      <c r="BB1014" s="15">
        <v>42</v>
      </c>
      <c r="BD1014" s="15">
        <v>135</v>
      </c>
      <c r="BF1014" s="15">
        <v>108.49</v>
      </c>
      <c r="BG1014" s="15">
        <v>116.6</v>
      </c>
    </row>
    <row r="1015" spans="1:59">
      <c r="A1015" s="71">
        <v>40670</v>
      </c>
      <c r="B1015" s="16">
        <v>85.48</v>
      </c>
      <c r="C1015" s="16">
        <v>85.62</v>
      </c>
      <c r="D1015" s="16">
        <v>84.58</v>
      </c>
      <c r="F1015" s="16">
        <v>133.97</v>
      </c>
      <c r="G1015" s="15">
        <v>155.49</v>
      </c>
      <c r="H1015" s="15">
        <v>101.57</v>
      </c>
      <c r="I1015" s="15">
        <v>91.37</v>
      </c>
      <c r="J1015" s="16">
        <v>68.86</v>
      </c>
      <c r="K1015" s="15">
        <v>45.98</v>
      </c>
      <c r="L1015" s="15">
        <v>59.92</v>
      </c>
      <c r="M1015" s="15">
        <v>75.95</v>
      </c>
      <c r="N1015" s="15">
        <v>130.66999999999999</v>
      </c>
      <c r="O1015" s="16">
        <v>79.849999999999994</v>
      </c>
      <c r="P1015" s="15">
        <v>15</v>
      </c>
      <c r="Q1015" s="15">
        <v>46</v>
      </c>
      <c r="R1015" s="15">
        <v>63.47</v>
      </c>
      <c r="T1015" s="16">
        <v>97</v>
      </c>
      <c r="U1015" s="16">
        <v>97.33</v>
      </c>
      <c r="V1015" s="16">
        <v>109.06</v>
      </c>
      <c r="W1015" s="16">
        <v>107.82</v>
      </c>
      <c r="X1015" s="75"/>
      <c r="Y1015" s="75"/>
      <c r="AA1015" s="15">
        <v>130</v>
      </c>
      <c r="AB1015" s="15">
        <v>176.5</v>
      </c>
      <c r="AC1015" s="15">
        <v>120.21</v>
      </c>
      <c r="AD1015" s="15">
        <v>81.069999999999993</v>
      </c>
      <c r="AE1015" s="15">
        <v>75.12</v>
      </c>
      <c r="AF1015" s="15">
        <v>75.180000000000007</v>
      </c>
      <c r="AG1015" s="15">
        <v>82.47</v>
      </c>
      <c r="AH1015" s="15">
        <v>78</v>
      </c>
      <c r="AI1015" s="15">
        <v>96.67</v>
      </c>
      <c r="AJ1015" s="15">
        <v>121</v>
      </c>
      <c r="AK1015" s="15">
        <v>37.75</v>
      </c>
      <c r="AL1015" s="15">
        <v>35.89</v>
      </c>
      <c r="AM1015" s="15">
        <v>255</v>
      </c>
      <c r="AO1015" s="15">
        <v>135.56</v>
      </c>
      <c r="AP1015" s="15">
        <v>136.71</v>
      </c>
      <c r="AQ1015" s="15">
        <v>206</v>
      </c>
      <c r="AR1015" s="15">
        <v>198.14</v>
      </c>
      <c r="AS1015" s="15">
        <v>160</v>
      </c>
      <c r="AT1015" s="15">
        <v>230</v>
      </c>
      <c r="AV1015" s="15">
        <v>237</v>
      </c>
      <c r="AW1015" s="15">
        <v>30</v>
      </c>
      <c r="AX1015" s="15">
        <v>30.95</v>
      </c>
      <c r="AY1015" s="15">
        <v>83.47</v>
      </c>
      <c r="BA1015" s="15">
        <v>98.62</v>
      </c>
      <c r="BC1015" s="15">
        <v>30</v>
      </c>
      <c r="BD1015" s="15">
        <v>137.01</v>
      </c>
      <c r="BF1015" s="15">
        <v>105.19</v>
      </c>
      <c r="BG1015" s="15">
        <v>108.2</v>
      </c>
    </row>
    <row r="1016" spans="1:59">
      <c r="A1016" s="71">
        <v>40677</v>
      </c>
      <c r="B1016" s="16">
        <v>82.5</v>
      </c>
      <c r="C1016" s="16">
        <v>85.61</v>
      </c>
      <c r="D1016" s="16">
        <v>82.34</v>
      </c>
      <c r="F1016" s="16">
        <v>132.01</v>
      </c>
      <c r="G1016" s="15">
        <v>151.97</v>
      </c>
      <c r="H1016" s="15">
        <v>100.24</v>
      </c>
      <c r="I1016" s="15">
        <v>90.79</v>
      </c>
      <c r="J1016" s="16">
        <v>69</v>
      </c>
      <c r="K1016" s="15">
        <v>49.68</v>
      </c>
      <c r="L1016" s="15">
        <v>65.89</v>
      </c>
      <c r="M1016" s="15">
        <v>73.989999999999995</v>
      </c>
      <c r="N1016" s="15">
        <v>135.21</v>
      </c>
      <c r="O1016" s="16">
        <v>80.72</v>
      </c>
      <c r="P1016" s="15">
        <v>15.13</v>
      </c>
      <c r="Q1016" s="15">
        <v>47.5</v>
      </c>
      <c r="R1016" s="15">
        <v>63.64</v>
      </c>
      <c r="T1016" s="16">
        <v>100.25</v>
      </c>
      <c r="U1016" s="16">
        <v>104</v>
      </c>
      <c r="V1016" s="16">
        <v>108.76</v>
      </c>
      <c r="W1016" s="16">
        <v>108.23</v>
      </c>
      <c r="X1016" s="75"/>
      <c r="Y1016" s="75"/>
      <c r="AD1016" s="15">
        <v>80.98</v>
      </c>
      <c r="AE1016" s="15">
        <v>75.430000000000007</v>
      </c>
      <c r="AF1016" s="15">
        <v>73.8</v>
      </c>
      <c r="AG1016" s="15">
        <v>81.5</v>
      </c>
      <c r="AH1016" s="15">
        <v>77.61</v>
      </c>
      <c r="AI1016" s="15">
        <v>96.68</v>
      </c>
      <c r="AJ1016" s="15">
        <v>121</v>
      </c>
      <c r="AK1016" s="15">
        <v>36.840000000000003</v>
      </c>
      <c r="AL1016" s="15">
        <v>36</v>
      </c>
      <c r="AN1016" s="15">
        <v>250</v>
      </c>
      <c r="AO1016" s="15">
        <v>135.52000000000001</v>
      </c>
      <c r="AP1016" s="15">
        <v>135.33000000000001</v>
      </c>
      <c r="AQ1016" s="15">
        <v>204</v>
      </c>
      <c r="AR1016" s="15">
        <v>198</v>
      </c>
      <c r="AU1016" s="15">
        <v>237</v>
      </c>
      <c r="AV1016" s="15">
        <v>237</v>
      </c>
      <c r="AW1016" s="15">
        <v>30</v>
      </c>
      <c r="AX1016" s="15">
        <v>31.07</v>
      </c>
      <c r="AY1016" s="15">
        <v>84.79</v>
      </c>
      <c r="AZ1016" s="15">
        <v>82.62</v>
      </c>
      <c r="BA1016" s="15">
        <v>98</v>
      </c>
      <c r="BB1016" s="15">
        <v>48</v>
      </c>
      <c r="BD1016" s="15">
        <v>134.84</v>
      </c>
      <c r="BF1016" s="15">
        <v>93.66</v>
      </c>
      <c r="BG1016" s="15">
        <v>98</v>
      </c>
    </row>
    <row r="1017" spans="1:59">
      <c r="A1017" s="71">
        <v>40684</v>
      </c>
      <c r="B1017" s="16">
        <v>83.51</v>
      </c>
      <c r="C1017" s="16">
        <v>85.82</v>
      </c>
      <c r="D1017" s="16">
        <v>82.66</v>
      </c>
      <c r="F1017" s="16">
        <v>129.88999999999999</v>
      </c>
      <c r="G1017" s="15">
        <v>146.02000000000001</v>
      </c>
      <c r="H1017" s="15">
        <v>98.85</v>
      </c>
      <c r="I1017" s="15">
        <v>86.34</v>
      </c>
      <c r="J1017" s="16">
        <v>68.22</v>
      </c>
      <c r="K1017" s="15">
        <v>50.73</v>
      </c>
      <c r="L1017" s="15">
        <v>64.84</v>
      </c>
      <c r="M1017" s="15">
        <v>72.459999999999994</v>
      </c>
      <c r="N1017" s="15">
        <v>135.31</v>
      </c>
      <c r="O1017" s="16">
        <v>79.92</v>
      </c>
      <c r="P1017" s="15">
        <v>15.27</v>
      </c>
      <c r="Q1017" s="15">
        <v>47.15</v>
      </c>
      <c r="R1017" s="15">
        <v>64.09</v>
      </c>
      <c r="T1017" s="16">
        <v>99.25</v>
      </c>
      <c r="U1017" s="16">
        <v>103.6</v>
      </c>
      <c r="V1017" s="16">
        <v>108.65</v>
      </c>
      <c r="W1017" s="16">
        <v>108.39</v>
      </c>
      <c r="X1017" s="75"/>
      <c r="Y1017" s="75"/>
      <c r="AA1017" s="15">
        <v>130</v>
      </c>
      <c r="AD1017" s="15">
        <v>80.790000000000006</v>
      </c>
      <c r="AE1017" s="15">
        <v>74.930000000000007</v>
      </c>
      <c r="AF1017" s="15">
        <v>73.58</v>
      </c>
      <c r="AG1017" s="15">
        <v>82.25</v>
      </c>
      <c r="AH1017" s="15">
        <v>77.55</v>
      </c>
      <c r="AI1017" s="15">
        <v>96.66</v>
      </c>
      <c r="AJ1017" s="15">
        <v>121</v>
      </c>
      <c r="AK1017" s="15">
        <v>37.44</v>
      </c>
      <c r="AL1017" s="15">
        <v>36</v>
      </c>
      <c r="AN1017" s="15">
        <v>250.67</v>
      </c>
      <c r="AO1017" s="15">
        <v>135.43</v>
      </c>
      <c r="AP1017" s="15">
        <v>135.36000000000001</v>
      </c>
      <c r="AQ1017" s="15">
        <v>206</v>
      </c>
      <c r="AT1017" s="15">
        <v>231</v>
      </c>
      <c r="AU1017" s="15">
        <v>235</v>
      </c>
      <c r="AW1017" s="15">
        <v>31.5</v>
      </c>
      <c r="AX1017" s="15">
        <v>31.24</v>
      </c>
      <c r="AY1017" s="15">
        <v>88.76</v>
      </c>
      <c r="BA1017" s="15">
        <v>97.53</v>
      </c>
      <c r="BB1017" s="15">
        <v>43.5</v>
      </c>
      <c r="BD1017" s="15">
        <v>135</v>
      </c>
      <c r="BF1017" s="15">
        <v>85.67</v>
      </c>
      <c r="BG1017" s="15">
        <v>95</v>
      </c>
    </row>
    <row r="1018" spans="1:59">
      <c r="A1018" s="71">
        <v>40691</v>
      </c>
      <c r="B1018" s="16">
        <v>83.64</v>
      </c>
      <c r="C1018" s="16">
        <v>85.95</v>
      </c>
      <c r="D1018" s="16">
        <v>83.46</v>
      </c>
      <c r="F1018" s="16">
        <v>130.35</v>
      </c>
      <c r="G1018" s="15">
        <v>136.77000000000001</v>
      </c>
      <c r="H1018" s="15">
        <v>96.36</v>
      </c>
      <c r="I1018" s="15">
        <v>85.39</v>
      </c>
      <c r="J1018" s="16">
        <v>67.11</v>
      </c>
      <c r="K1018" s="15">
        <v>51.24</v>
      </c>
      <c r="L1018" s="15">
        <v>65.53</v>
      </c>
      <c r="M1018" s="15">
        <v>72.94</v>
      </c>
      <c r="N1018" s="15">
        <v>135.24</v>
      </c>
      <c r="O1018" s="16">
        <v>79.22</v>
      </c>
      <c r="P1018" s="15">
        <v>15</v>
      </c>
      <c r="Q1018" s="15">
        <v>47.04</v>
      </c>
      <c r="R1018" s="15">
        <v>64.41</v>
      </c>
      <c r="T1018" s="16">
        <v>97.4</v>
      </c>
      <c r="U1018" s="16">
        <v>100.6</v>
      </c>
      <c r="V1018" s="16">
        <v>110.07</v>
      </c>
      <c r="W1018" s="16">
        <v>108.39</v>
      </c>
      <c r="X1018" s="75"/>
      <c r="Y1018" s="75"/>
      <c r="AB1018" s="15">
        <v>189</v>
      </c>
      <c r="AD1018" s="15">
        <v>80.69</v>
      </c>
      <c r="AE1018" s="15">
        <v>74.709999999999994</v>
      </c>
      <c r="AF1018" s="15">
        <v>76.569999999999993</v>
      </c>
      <c r="AG1018" s="15">
        <v>81.8</v>
      </c>
      <c r="AH1018" s="15">
        <v>83.42</v>
      </c>
      <c r="AI1018" s="15">
        <v>96</v>
      </c>
      <c r="AK1018" s="15">
        <v>35.08</v>
      </c>
      <c r="AL1018" s="15">
        <v>34.51</v>
      </c>
      <c r="AM1018" s="15">
        <v>255</v>
      </c>
      <c r="AN1018" s="15">
        <v>250.33</v>
      </c>
      <c r="AO1018" s="15">
        <v>135.91</v>
      </c>
      <c r="AP1018" s="15">
        <v>133.16</v>
      </c>
      <c r="AQ1018" s="15">
        <v>206</v>
      </c>
      <c r="AR1018" s="15">
        <v>198</v>
      </c>
      <c r="AS1018" s="15">
        <v>160</v>
      </c>
      <c r="AU1018" s="15">
        <v>237</v>
      </c>
      <c r="AV1018" s="15">
        <v>237</v>
      </c>
      <c r="AW1018" s="15">
        <v>29</v>
      </c>
      <c r="AX1018" s="15">
        <v>31.35</v>
      </c>
      <c r="AY1018" s="15">
        <v>84.71</v>
      </c>
      <c r="AZ1018" s="15">
        <v>80</v>
      </c>
      <c r="BA1018" s="15">
        <v>98</v>
      </c>
      <c r="BB1018" s="15">
        <v>43</v>
      </c>
      <c r="BD1018" s="15">
        <v>135</v>
      </c>
      <c r="BF1018" s="15">
        <v>85.67</v>
      </c>
      <c r="BG1018" s="15">
        <v>96</v>
      </c>
    </row>
    <row r="1019" spans="1:59">
      <c r="A1019" s="71">
        <v>40698</v>
      </c>
      <c r="B1019" s="16">
        <v>83.7</v>
      </c>
      <c r="C1019" s="16">
        <v>86.01</v>
      </c>
      <c r="D1019" s="16">
        <v>83.04</v>
      </c>
      <c r="F1019" s="16">
        <v>128.47</v>
      </c>
      <c r="G1019" s="15">
        <v>129.88</v>
      </c>
      <c r="H1019" s="15">
        <v>97.21</v>
      </c>
      <c r="I1019" s="15">
        <v>86.55</v>
      </c>
      <c r="J1019" s="16">
        <v>69.430000000000007</v>
      </c>
      <c r="K1019" s="15">
        <v>49.96</v>
      </c>
      <c r="L1019" s="15">
        <v>65.78</v>
      </c>
      <c r="M1019" s="15">
        <v>75.09</v>
      </c>
      <c r="N1019" s="15">
        <v>135.47</v>
      </c>
      <c r="O1019" s="16">
        <v>82.7</v>
      </c>
      <c r="P1019" s="15">
        <v>15</v>
      </c>
      <c r="Q1019" s="15">
        <v>47.48</v>
      </c>
      <c r="R1019" s="15">
        <v>64.09</v>
      </c>
      <c r="T1019" s="16">
        <v>100.3</v>
      </c>
      <c r="U1019" s="16">
        <v>104.1</v>
      </c>
      <c r="V1019" s="16">
        <v>111.14</v>
      </c>
      <c r="W1019" s="16">
        <v>108.77</v>
      </c>
      <c r="X1019" s="75"/>
      <c r="Y1019" s="75"/>
      <c r="AA1019" s="15">
        <v>133</v>
      </c>
      <c r="AB1019" s="15">
        <v>158.94</v>
      </c>
      <c r="AD1019" s="15">
        <v>80.290000000000006</v>
      </c>
      <c r="AE1019" s="15">
        <v>75.16</v>
      </c>
      <c r="AF1019" s="15">
        <v>73.819999999999993</v>
      </c>
      <c r="AG1019" s="15">
        <v>81.349999999999994</v>
      </c>
      <c r="AH1019" s="15">
        <v>77.69</v>
      </c>
      <c r="AI1019" s="15">
        <v>96.04</v>
      </c>
      <c r="AJ1019" s="15">
        <v>120.5</v>
      </c>
      <c r="AK1019" s="15">
        <v>34.46</v>
      </c>
      <c r="AL1019" s="15">
        <v>34</v>
      </c>
      <c r="AN1019" s="15">
        <v>250</v>
      </c>
      <c r="AO1019" s="15">
        <v>134.47999999999999</v>
      </c>
      <c r="AP1019" s="15">
        <v>135.43</v>
      </c>
      <c r="AQ1019" s="15">
        <v>206</v>
      </c>
      <c r="AR1019" s="15">
        <v>196.8</v>
      </c>
      <c r="AT1019" s="15">
        <v>228</v>
      </c>
      <c r="AV1019" s="15">
        <v>237</v>
      </c>
      <c r="AW1019" s="15">
        <v>30.2</v>
      </c>
      <c r="AX1019" s="15">
        <v>30.74</v>
      </c>
      <c r="AY1019" s="15">
        <v>89.71</v>
      </c>
      <c r="AZ1019" s="15">
        <v>81.8</v>
      </c>
      <c r="BA1019" s="15">
        <v>98</v>
      </c>
      <c r="BB1019" s="15">
        <v>43.45</v>
      </c>
      <c r="BC1019" s="15">
        <v>27.65</v>
      </c>
      <c r="BD1019" s="15">
        <v>140.66999999999999</v>
      </c>
      <c r="BF1019" s="15">
        <v>87.68</v>
      </c>
      <c r="BG1019" s="15">
        <v>97.5</v>
      </c>
    </row>
    <row r="1020" spans="1:59">
      <c r="A1020" s="71">
        <v>40705</v>
      </c>
      <c r="B1020" s="16">
        <v>82.92</v>
      </c>
      <c r="C1020" s="16">
        <v>86.56</v>
      </c>
      <c r="D1020" s="16">
        <v>83.36</v>
      </c>
      <c r="F1020" s="16">
        <v>124.92</v>
      </c>
      <c r="G1020" s="15">
        <v>128.72</v>
      </c>
      <c r="H1020" s="15">
        <v>96.49</v>
      </c>
      <c r="I1020" s="15">
        <v>87.01</v>
      </c>
      <c r="J1020" s="16">
        <v>69.94</v>
      </c>
      <c r="K1020" s="15">
        <v>51.15</v>
      </c>
      <c r="L1020" s="15">
        <v>65.58</v>
      </c>
      <c r="M1020" s="15">
        <v>75.569999999999993</v>
      </c>
      <c r="N1020" s="15">
        <v>135.61000000000001</v>
      </c>
      <c r="O1020" s="16">
        <v>85.09</v>
      </c>
      <c r="P1020" s="15">
        <v>15</v>
      </c>
      <c r="Q1020" s="15">
        <v>47.68</v>
      </c>
      <c r="R1020" s="15">
        <v>64.08</v>
      </c>
      <c r="T1020" s="16">
        <v>104.6</v>
      </c>
      <c r="U1020" s="16">
        <v>105.3</v>
      </c>
      <c r="V1020" s="16">
        <v>111.31</v>
      </c>
      <c r="W1020" s="16">
        <v>109.05</v>
      </c>
      <c r="X1020" s="75"/>
      <c r="Y1020" s="75"/>
      <c r="AA1020" s="15">
        <v>129</v>
      </c>
      <c r="AB1020" s="15">
        <v>169.4</v>
      </c>
      <c r="AD1020" s="15">
        <v>80</v>
      </c>
      <c r="AE1020" s="15">
        <v>75.459999999999994</v>
      </c>
      <c r="AF1020" s="15">
        <v>74.61</v>
      </c>
      <c r="AG1020" s="15">
        <v>80.849999999999994</v>
      </c>
      <c r="AH1020" s="15">
        <v>78</v>
      </c>
      <c r="AI1020" s="15">
        <v>96.4</v>
      </c>
      <c r="AK1020" s="15">
        <v>34.11</v>
      </c>
      <c r="AL1020" s="15">
        <v>34</v>
      </c>
      <c r="AM1020" s="15">
        <v>247</v>
      </c>
      <c r="AN1020" s="15">
        <v>250.56</v>
      </c>
      <c r="AO1020" s="15">
        <v>135.19999999999999</v>
      </c>
      <c r="AP1020" s="15">
        <v>134.1</v>
      </c>
      <c r="AQ1020" s="15">
        <v>200</v>
      </c>
      <c r="AR1020" s="15">
        <v>195.14</v>
      </c>
      <c r="AV1020" s="15">
        <v>237.95</v>
      </c>
      <c r="AW1020" s="15">
        <v>30</v>
      </c>
      <c r="AX1020" s="15">
        <v>30.26</v>
      </c>
      <c r="AY1020" s="15">
        <v>92</v>
      </c>
      <c r="BB1020" s="15">
        <v>42</v>
      </c>
      <c r="BD1020" s="15">
        <v>135</v>
      </c>
      <c r="BF1020" s="15">
        <v>88.38</v>
      </c>
      <c r="BG1020" s="15">
        <v>98</v>
      </c>
    </row>
    <row r="1021" spans="1:59">
      <c r="A1021" s="71">
        <v>40712</v>
      </c>
      <c r="B1021" s="16">
        <v>82.35</v>
      </c>
      <c r="C1021" s="16">
        <v>85.99</v>
      </c>
      <c r="D1021" s="16">
        <v>81.78</v>
      </c>
      <c r="F1021" s="16">
        <v>125.41</v>
      </c>
      <c r="G1021" s="15">
        <v>128.94999999999999</v>
      </c>
      <c r="H1021" s="15">
        <v>98.03</v>
      </c>
      <c r="I1021" s="15">
        <v>85.86</v>
      </c>
      <c r="J1021" s="16">
        <v>67.290000000000006</v>
      </c>
      <c r="K1021" s="15">
        <v>49.86</v>
      </c>
      <c r="L1021" s="15">
        <v>67.06</v>
      </c>
      <c r="M1021" s="15">
        <v>76.63</v>
      </c>
      <c r="N1021" s="15">
        <v>135.5</v>
      </c>
      <c r="O1021" s="16">
        <v>87.17</v>
      </c>
      <c r="P1021" s="15">
        <v>15</v>
      </c>
      <c r="Q1021" s="15">
        <v>47.21</v>
      </c>
      <c r="R1021" s="15">
        <v>63.68</v>
      </c>
      <c r="T1021" s="16">
        <v>100.59</v>
      </c>
      <c r="U1021" s="16">
        <v>103.32</v>
      </c>
      <c r="V1021" s="16">
        <v>111.21</v>
      </c>
      <c r="W1021" s="16">
        <v>109.05</v>
      </c>
      <c r="X1021" s="75"/>
      <c r="Y1021" s="75"/>
      <c r="AA1021" s="15">
        <v>129</v>
      </c>
      <c r="AB1021" s="15">
        <v>169.4</v>
      </c>
      <c r="AD1021" s="15">
        <v>79.61</v>
      </c>
      <c r="AE1021" s="15">
        <v>74.87</v>
      </c>
      <c r="AF1021" s="15">
        <v>73.59</v>
      </c>
      <c r="AG1021" s="15">
        <v>80.349999999999994</v>
      </c>
      <c r="AH1021" s="15">
        <v>76.39</v>
      </c>
      <c r="AI1021" s="15">
        <v>95.69</v>
      </c>
      <c r="AJ1021" s="15">
        <v>121</v>
      </c>
      <c r="AK1021" s="15">
        <v>35.200000000000003</v>
      </c>
      <c r="AL1021" s="15">
        <v>33.880000000000003</v>
      </c>
      <c r="AM1021" s="15">
        <v>228.63</v>
      </c>
      <c r="AN1021" s="15">
        <v>249.05</v>
      </c>
      <c r="AO1021" s="15">
        <v>135.27000000000001</v>
      </c>
      <c r="AP1021" s="15">
        <v>135.12</v>
      </c>
      <c r="AQ1021" s="15">
        <v>200</v>
      </c>
      <c r="AR1021" s="15">
        <v>193.22</v>
      </c>
      <c r="AT1021" s="15">
        <v>229</v>
      </c>
      <c r="AU1021" s="15">
        <v>231.2</v>
      </c>
      <c r="AW1021" s="15">
        <v>30</v>
      </c>
      <c r="AX1021" s="15">
        <v>31</v>
      </c>
      <c r="AY1021" s="15">
        <v>92</v>
      </c>
      <c r="AZ1021" s="15">
        <v>78</v>
      </c>
      <c r="BA1021" s="15">
        <v>100</v>
      </c>
      <c r="BB1021" s="15">
        <v>43</v>
      </c>
      <c r="BD1021" s="15">
        <v>136</v>
      </c>
      <c r="BF1021" s="15">
        <v>90.09</v>
      </c>
      <c r="BG1021" s="15">
        <v>99.4</v>
      </c>
    </row>
    <row r="1022" spans="1:59">
      <c r="A1022" s="71">
        <v>40719</v>
      </c>
      <c r="B1022" s="16">
        <v>81.739999999999995</v>
      </c>
      <c r="C1022" s="16">
        <v>85.85</v>
      </c>
      <c r="D1022" s="16">
        <v>80.739999999999995</v>
      </c>
      <c r="F1022" s="16">
        <v>123.78</v>
      </c>
      <c r="G1022" s="15">
        <v>126.88</v>
      </c>
      <c r="H1022" s="15">
        <v>97.93</v>
      </c>
      <c r="I1022" s="15">
        <v>84.79</v>
      </c>
      <c r="J1022" s="16">
        <v>64.47</v>
      </c>
      <c r="K1022" s="15">
        <v>46.66</v>
      </c>
      <c r="L1022" s="15">
        <v>66.36</v>
      </c>
      <c r="M1022" s="15">
        <v>75.55</v>
      </c>
      <c r="N1022" s="15">
        <v>135</v>
      </c>
      <c r="O1022" s="16">
        <v>91.98</v>
      </c>
      <c r="P1022" s="15">
        <v>15</v>
      </c>
      <c r="Q1022" s="15">
        <v>47.22</v>
      </c>
      <c r="R1022" s="15">
        <v>64.37</v>
      </c>
      <c r="T1022" s="16">
        <v>103.25</v>
      </c>
      <c r="U1022" s="16">
        <v>106.65</v>
      </c>
      <c r="V1022" s="16">
        <v>113.87</v>
      </c>
      <c r="W1022" s="16">
        <v>112.05</v>
      </c>
      <c r="X1022" s="75"/>
      <c r="Y1022" s="75"/>
      <c r="AB1022" s="15">
        <v>169.4</v>
      </c>
      <c r="AD1022" s="15">
        <v>81.900000000000006</v>
      </c>
      <c r="AE1022" s="15">
        <v>75.3</v>
      </c>
      <c r="AG1022" s="15">
        <v>81.8</v>
      </c>
      <c r="AH1022" s="15">
        <v>78</v>
      </c>
      <c r="AI1022" s="15">
        <v>95.3</v>
      </c>
      <c r="AJ1022" s="15">
        <v>121</v>
      </c>
      <c r="AK1022" s="15">
        <v>35.799999999999997</v>
      </c>
      <c r="AM1022" s="15">
        <v>226</v>
      </c>
      <c r="AN1022" s="15">
        <v>248.9</v>
      </c>
      <c r="AO1022" s="15">
        <v>137</v>
      </c>
      <c r="AP1022" s="15">
        <v>136.6</v>
      </c>
      <c r="AQ1022" s="15">
        <v>200</v>
      </c>
      <c r="AR1022" s="15">
        <v>196</v>
      </c>
      <c r="AS1022" s="15">
        <v>160</v>
      </c>
      <c r="AT1022" s="15">
        <v>225</v>
      </c>
      <c r="AU1022" s="15">
        <v>230</v>
      </c>
      <c r="AV1022" s="15">
        <v>234</v>
      </c>
      <c r="AW1022" s="15">
        <v>30</v>
      </c>
      <c r="AX1022" s="15">
        <v>30.7</v>
      </c>
      <c r="AY1022" s="15">
        <v>91.2</v>
      </c>
      <c r="BA1022" s="15">
        <v>102</v>
      </c>
      <c r="BB1022" s="15">
        <v>43</v>
      </c>
      <c r="BC1022" s="15">
        <v>30</v>
      </c>
      <c r="BD1022" s="15">
        <v>135.5</v>
      </c>
      <c r="BF1022" s="15">
        <v>92.91</v>
      </c>
      <c r="BG1022" s="15">
        <v>102.6</v>
      </c>
    </row>
    <row r="1023" spans="1:59">
      <c r="A1023" s="71">
        <v>40726</v>
      </c>
      <c r="B1023" s="16">
        <v>79.989999999999995</v>
      </c>
      <c r="C1023" s="16">
        <v>85.84</v>
      </c>
      <c r="D1023" s="16">
        <v>80.06</v>
      </c>
      <c r="F1023" s="16">
        <v>121.55</v>
      </c>
      <c r="G1023" s="15">
        <v>118.86</v>
      </c>
      <c r="H1023" s="15">
        <v>98.42</v>
      </c>
      <c r="I1023" s="15">
        <v>84.18</v>
      </c>
      <c r="J1023" s="16">
        <v>61.9</v>
      </c>
      <c r="K1023" s="15">
        <v>44.38</v>
      </c>
      <c r="L1023" s="15">
        <v>64.45</v>
      </c>
      <c r="M1023" s="15">
        <v>70.849999999999994</v>
      </c>
      <c r="N1023" s="15">
        <v>134.33000000000001</v>
      </c>
      <c r="O1023" s="16">
        <v>91.54</v>
      </c>
      <c r="P1023" s="15">
        <v>15</v>
      </c>
      <c r="Q1023" s="15">
        <v>48.47</v>
      </c>
      <c r="R1023" s="15">
        <v>63.31</v>
      </c>
      <c r="T1023" s="16">
        <v>100.5</v>
      </c>
      <c r="U1023" s="16">
        <v>105.5</v>
      </c>
      <c r="V1023" s="16">
        <v>110.84</v>
      </c>
      <c r="W1023" s="16">
        <v>108.95</v>
      </c>
      <c r="X1023" s="75"/>
      <c r="Y1023" s="75"/>
      <c r="AA1023" s="15">
        <v>129.47999999999999</v>
      </c>
      <c r="AB1023" s="15">
        <v>169.4</v>
      </c>
      <c r="AC1023" s="15">
        <v>118.5</v>
      </c>
      <c r="AD1023" s="15">
        <v>81.91</v>
      </c>
      <c r="AE1023" s="15">
        <v>74.34</v>
      </c>
      <c r="AF1023" s="15">
        <v>74.45</v>
      </c>
      <c r="AG1023" s="15">
        <v>81.62</v>
      </c>
      <c r="AH1023" s="15">
        <v>78</v>
      </c>
      <c r="AI1023" s="15">
        <v>95.34</v>
      </c>
      <c r="AJ1023" s="15">
        <v>121</v>
      </c>
      <c r="AK1023" s="15">
        <v>35.92</v>
      </c>
      <c r="AL1023" s="15">
        <v>34</v>
      </c>
      <c r="AM1023" s="15">
        <v>225.16</v>
      </c>
      <c r="AN1023" s="15">
        <v>250</v>
      </c>
      <c r="AO1023" s="15">
        <v>135</v>
      </c>
      <c r="AP1023" s="15">
        <v>134.38</v>
      </c>
      <c r="AQ1023" s="15">
        <v>200</v>
      </c>
      <c r="AR1023" s="15">
        <v>193</v>
      </c>
      <c r="AU1023" s="15">
        <v>225</v>
      </c>
      <c r="AV1023" s="15">
        <v>235.11</v>
      </c>
      <c r="AW1023" s="15">
        <v>28</v>
      </c>
      <c r="AX1023" s="15">
        <v>30.9</v>
      </c>
      <c r="AY1023" s="15">
        <v>90.84</v>
      </c>
      <c r="BA1023" s="15">
        <v>99.34</v>
      </c>
      <c r="BB1023" s="15">
        <v>44</v>
      </c>
      <c r="BD1023" s="15">
        <v>135</v>
      </c>
      <c r="BF1023" s="15">
        <v>96.91</v>
      </c>
      <c r="BG1023" s="15">
        <v>104</v>
      </c>
    </row>
    <row r="1024" spans="1:59">
      <c r="A1024" s="71">
        <v>40733</v>
      </c>
      <c r="B1024" s="16">
        <v>81.099999999999994</v>
      </c>
      <c r="C1024" s="16">
        <v>85.88</v>
      </c>
      <c r="D1024" s="16">
        <v>79.849999999999994</v>
      </c>
      <c r="F1024" s="16">
        <v>118.61</v>
      </c>
      <c r="G1024" s="15">
        <v>109.87</v>
      </c>
      <c r="H1024" s="15">
        <v>95.31</v>
      </c>
      <c r="I1024" s="15">
        <v>82.41</v>
      </c>
      <c r="J1024" s="16">
        <v>62.85</v>
      </c>
      <c r="K1024" s="15">
        <v>43.37</v>
      </c>
      <c r="L1024" s="15">
        <v>63.82</v>
      </c>
      <c r="M1024" s="15">
        <v>69.95</v>
      </c>
      <c r="N1024" s="15">
        <v>130.49</v>
      </c>
      <c r="O1024" s="16">
        <v>92.04</v>
      </c>
      <c r="P1024" s="15">
        <v>15</v>
      </c>
      <c r="Q1024" s="15">
        <v>47.37</v>
      </c>
      <c r="R1024" s="15">
        <v>64.099999999999994</v>
      </c>
      <c r="T1024" s="16">
        <v>104</v>
      </c>
      <c r="U1024" s="16">
        <v>103.17</v>
      </c>
      <c r="V1024" s="16">
        <v>112.85</v>
      </c>
      <c r="W1024" s="16">
        <v>108.95</v>
      </c>
      <c r="X1024" s="75"/>
      <c r="Y1024" s="75"/>
      <c r="AB1024" s="15">
        <v>174</v>
      </c>
      <c r="AD1024" s="15">
        <v>81</v>
      </c>
      <c r="AE1024" s="15">
        <v>75.739999999999995</v>
      </c>
      <c r="AF1024" s="15">
        <v>75</v>
      </c>
      <c r="AG1024" s="15">
        <v>80.739999999999995</v>
      </c>
      <c r="AH1024" s="15">
        <v>78</v>
      </c>
      <c r="AI1024" s="15">
        <v>96.48</v>
      </c>
      <c r="AJ1024" s="15">
        <v>127.41</v>
      </c>
      <c r="AK1024" s="15">
        <v>35.53</v>
      </c>
      <c r="AL1024" s="15">
        <v>34</v>
      </c>
      <c r="AM1024" s="15">
        <v>225</v>
      </c>
      <c r="AN1024" s="15">
        <v>250</v>
      </c>
      <c r="AO1024" s="15">
        <v>135.24</v>
      </c>
      <c r="AP1024" s="15">
        <v>134.33000000000001</v>
      </c>
      <c r="AQ1024" s="15">
        <v>197.27</v>
      </c>
      <c r="AR1024" s="15">
        <v>194</v>
      </c>
      <c r="AV1024" s="15">
        <v>231</v>
      </c>
      <c r="AX1024" s="15">
        <v>30.79</v>
      </c>
      <c r="AY1024" s="15">
        <v>94.26</v>
      </c>
      <c r="BB1024" s="15">
        <v>42</v>
      </c>
      <c r="BD1024" s="15">
        <v>135</v>
      </c>
      <c r="BF1024" s="15">
        <v>98.67</v>
      </c>
      <c r="BG1024" s="15">
        <v>106</v>
      </c>
    </row>
    <row r="1025" spans="1:59">
      <c r="A1025" s="71">
        <v>40740</v>
      </c>
      <c r="B1025" s="16">
        <v>80.06</v>
      </c>
      <c r="C1025" s="16">
        <v>85.87</v>
      </c>
      <c r="D1025" s="16">
        <v>80.08</v>
      </c>
      <c r="F1025" s="16">
        <v>118.66</v>
      </c>
      <c r="G1025" s="15">
        <v>114.97</v>
      </c>
      <c r="H1025" s="15">
        <v>93.32</v>
      </c>
      <c r="I1025" s="15">
        <v>81.180000000000007</v>
      </c>
      <c r="J1025" s="16">
        <v>64.61</v>
      </c>
      <c r="K1025" s="15">
        <v>44.31</v>
      </c>
      <c r="L1025" s="15">
        <v>62.46</v>
      </c>
      <c r="M1025" s="15">
        <v>71.010000000000005</v>
      </c>
      <c r="N1025" s="15">
        <v>125.53</v>
      </c>
      <c r="O1025" s="16">
        <v>93.78</v>
      </c>
      <c r="P1025" s="15">
        <v>15</v>
      </c>
      <c r="Q1025" s="15">
        <v>47.48</v>
      </c>
      <c r="R1025" s="15">
        <v>62.6</v>
      </c>
      <c r="T1025" s="16">
        <v>104</v>
      </c>
      <c r="U1025" s="16">
        <v>100.61</v>
      </c>
      <c r="V1025" s="16">
        <v>114.22</v>
      </c>
      <c r="W1025" s="16">
        <v>112</v>
      </c>
      <c r="X1025" s="75"/>
      <c r="Y1025" s="75"/>
      <c r="AA1025" s="15">
        <v>128.79</v>
      </c>
      <c r="AB1025" s="15">
        <v>174</v>
      </c>
      <c r="AD1025" s="15">
        <v>81.040000000000006</v>
      </c>
      <c r="AE1025" s="15">
        <v>75.349999999999994</v>
      </c>
      <c r="AF1025" s="15">
        <v>74.23</v>
      </c>
      <c r="AG1025" s="15">
        <v>81.150000000000006</v>
      </c>
      <c r="AH1025" s="15">
        <v>78</v>
      </c>
      <c r="AI1025" s="15">
        <v>96.86</v>
      </c>
      <c r="AJ1025" s="15">
        <v>121</v>
      </c>
      <c r="AK1025" s="15">
        <v>36.92</v>
      </c>
      <c r="AL1025" s="15">
        <v>34</v>
      </c>
      <c r="AM1025" s="15">
        <v>226</v>
      </c>
      <c r="AN1025" s="15">
        <v>250</v>
      </c>
      <c r="AO1025" s="15">
        <v>135.16999999999999</v>
      </c>
      <c r="AP1025" s="15">
        <v>134</v>
      </c>
      <c r="AQ1025" s="15">
        <v>200</v>
      </c>
      <c r="AR1025" s="15">
        <v>194</v>
      </c>
      <c r="AV1025" s="15">
        <v>235</v>
      </c>
      <c r="AW1025" s="15">
        <v>30.5</v>
      </c>
      <c r="AX1025" s="15">
        <v>31.04</v>
      </c>
      <c r="AY1025" s="15">
        <v>89</v>
      </c>
      <c r="BA1025" s="15">
        <v>104</v>
      </c>
      <c r="BB1025" s="15">
        <v>42</v>
      </c>
      <c r="BD1025" s="15">
        <v>133.13</v>
      </c>
      <c r="BF1025" s="15">
        <v>98.91</v>
      </c>
      <c r="BG1025" s="15">
        <v>104.4</v>
      </c>
    </row>
    <row r="1026" spans="1:59">
      <c r="A1026" s="71">
        <v>40747</v>
      </c>
      <c r="B1026" s="16">
        <v>80.53</v>
      </c>
      <c r="C1026" s="16">
        <v>86.02</v>
      </c>
      <c r="D1026" s="16">
        <v>79.78</v>
      </c>
      <c r="F1026" s="16">
        <v>116.95</v>
      </c>
      <c r="G1026" s="15">
        <v>114.9</v>
      </c>
      <c r="H1026" s="15">
        <v>91.48</v>
      </c>
      <c r="I1026" s="15">
        <v>80.209999999999994</v>
      </c>
      <c r="J1026" s="16">
        <v>63.21</v>
      </c>
      <c r="K1026" s="15">
        <v>44.18</v>
      </c>
      <c r="L1026" s="15">
        <v>63.83</v>
      </c>
      <c r="M1026" s="15">
        <v>71</v>
      </c>
      <c r="N1026" s="15">
        <v>120.12</v>
      </c>
      <c r="O1026" s="16">
        <v>95.13</v>
      </c>
      <c r="P1026" s="15">
        <v>15</v>
      </c>
      <c r="Q1026" s="15">
        <v>47.24</v>
      </c>
      <c r="R1026" s="15">
        <v>64.150000000000006</v>
      </c>
      <c r="T1026" s="16">
        <v>104</v>
      </c>
      <c r="U1026" s="16">
        <v>105.5</v>
      </c>
      <c r="V1026" s="16">
        <v>113.65</v>
      </c>
      <c r="W1026" s="16">
        <v>111.7</v>
      </c>
      <c r="X1026" s="75"/>
      <c r="Y1026" s="75"/>
      <c r="AA1026" s="15">
        <v>129</v>
      </c>
      <c r="AB1026" s="15">
        <v>174</v>
      </c>
      <c r="AD1026" s="15">
        <v>82.12</v>
      </c>
      <c r="AE1026" s="15">
        <v>74.83</v>
      </c>
      <c r="AF1026" s="15">
        <v>75</v>
      </c>
      <c r="AG1026" s="15">
        <v>80.92</v>
      </c>
      <c r="AH1026" s="15">
        <v>78.569999999999993</v>
      </c>
      <c r="AI1026" s="15">
        <v>96.98</v>
      </c>
      <c r="AK1026" s="15">
        <v>41.1</v>
      </c>
      <c r="AL1026" s="15">
        <v>35</v>
      </c>
      <c r="AM1026" s="15">
        <v>226.25</v>
      </c>
      <c r="AN1026" s="15">
        <v>250</v>
      </c>
      <c r="AO1026" s="15">
        <v>131.66999999999999</v>
      </c>
      <c r="AP1026" s="15">
        <v>134.36000000000001</v>
      </c>
      <c r="AS1026" s="15">
        <v>159.9</v>
      </c>
      <c r="AT1026" s="15">
        <v>220.24</v>
      </c>
      <c r="AV1026" s="15">
        <v>220</v>
      </c>
      <c r="AW1026" s="15">
        <v>28</v>
      </c>
      <c r="AX1026" s="15">
        <v>30.55</v>
      </c>
      <c r="AY1026" s="15">
        <v>92.66</v>
      </c>
      <c r="AZ1026" s="15">
        <v>81.5</v>
      </c>
      <c r="BA1026" s="15">
        <v>104</v>
      </c>
      <c r="BB1026" s="15">
        <v>43.57</v>
      </c>
      <c r="BC1026" s="15">
        <v>28</v>
      </c>
      <c r="BD1026" s="15">
        <v>131.75</v>
      </c>
      <c r="BF1026" s="15">
        <v>95.69</v>
      </c>
      <c r="BG1026" s="15">
        <v>103</v>
      </c>
    </row>
    <row r="1027" spans="1:59">
      <c r="A1027" s="71">
        <v>40754</v>
      </c>
      <c r="B1027" s="16">
        <v>79.69</v>
      </c>
      <c r="C1027" s="16">
        <v>86.12</v>
      </c>
      <c r="D1027" s="16">
        <v>79.98</v>
      </c>
      <c r="F1027" s="16">
        <v>123.42</v>
      </c>
      <c r="G1027" s="15">
        <v>118.13</v>
      </c>
      <c r="H1027" s="15">
        <v>93.27</v>
      </c>
      <c r="I1027" s="15">
        <v>80.5</v>
      </c>
      <c r="J1027" s="16">
        <v>62.11</v>
      </c>
      <c r="K1027" s="15">
        <v>44.78</v>
      </c>
      <c r="L1027" s="15">
        <v>67.17</v>
      </c>
      <c r="M1027" s="15">
        <v>66.81</v>
      </c>
      <c r="N1027" s="15">
        <v>120</v>
      </c>
      <c r="O1027" s="16">
        <v>95.24</v>
      </c>
      <c r="P1027" s="15">
        <v>15</v>
      </c>
      <c r="Q1027" s="15">
        <v>47.13</v>
      </c>
      <c r="R1027" s="15">
        <v>63.01</v>
      </c>
      <c r="T1027" s="16">
        <v>104</v>
      </c>
      <c r="U1027" s="16">
        <v>105.5</v>
      </c>
      <c r="V1027" s="16">
        <v>112.95</v>
      </c>
      <c r="W1027" s="16">
        <v>111.75</v>
      </c>
      <c r="X1027" s="75"/>
      <c r="Y1027" s="75"/>
      <c r="AB1027" s="15">
        <v>179</v>
      </c>
      <c r="AC1027" s="15">
        <v>120</v>
      </c>
      <c r="AD1027" s="15">
        <v>83.1</v>
      </c>
      <c r="AE1027" s="15">
        <v>74.94</v>
      </c>
      <c r="AF1027" s="15">
        <v>76</v>
      </c>
      <c r="AG1027" s="15">
        <v>80.53</v>
      </c>
      <c r="AH1027" s="15">
        <v>77.760000000000005</v>
      </c>
      <c r="AI1027" s="15">
        <v>94</v>
      </c>
      <c r="AJ1027" s="15">
        <v>120.71</v>
      </c>
      <c r="AK1027" s="15">
        <v>42.92</v>
      </c>
      <c r="AL1027" s="15">
        <v>36</v>
      </c>
      <c r="AM1027" s="15">
        <v>223.33</v>
      </c>
      <c r="AO1027" s="15">
        <v>135</v>
      </c>
      <c r="AP1027" s="15">
        <v>135</v>
      </c>
      <c r="AQ1027" s="15">
        <v>194</v>
      </c>
      <c r="AR1027" s="15">
        <v>190.2</v>
      </c>
      <c r="AS1027" s="15">
        <v>158</v>
      </c>
      <c r="AT1027" s="15">
        <v>210</v>
      </c>
      <c r="AU1027" s="15">
        <v>202.5</v>
      </c>
      <c r="AV1027" s="15">
        <v>220</v>
      </c>
      <c r="AX1027" s="15">
        <v>30.73</v>
      </c>
      <c r="AY1027" s="15">
        <v>90.17</v>
      </c>
      <c r="BA1027" s="15">
        <v>105</v>
      </c>
      <c r="BB1027" s="15">
        <v>44.73</v>
      </c>
      <c r="BC1027" s="15">
        <v>31</v>
      </c>
      <c r="BD1027" s="15">
        <v>132.99</v>
      </c>
      <c r="BF1027" s="15">
        <v>95.69</v>
      </c>
      <c r="BG1027" s="15">
        <v>103.8</v>
      </c>
    </row>
    <row r="1028" spans="1:59">
      <c r="A1028" s="71">
        <v>40761</v>
      </c>
      <c r="B1028" s="16">
        <v>80.69</v>
      </c>
      <c r="C1028" s="16">
        <v>86.2</v>
      </c>
      <c r="D1028" s="16">
        <v>80.61</v>
      </c>
      <c r="F1028" s="16">
        <v>123.14</v>
      </c>
      <c r="G1028" s="15">
        <v>124.83</v>
      </c>
      <c r="H1028" s="15">
        <v>92.24</v>
      </c>
      <c r="I1028" s="15">
        <v>80.89</v>
      </c>
      <c r="J1028" s="16">
        <v>63.41</v>
      </c>
      <c r="K1028" s="15">
        <v>45.45</v>
      </c>
      <c r="L1028" s="15">
        <v>66.44</v>
      </c>
      <c r="M1028" s="15">
        <v>66.22</v>
      </c>
      <c r="N1028" s="15">
        <v>122.72</v>
      </c>
      <c r="O1028" s="16">
        <v>94.13</v>
      </c>
      <c r="P1028" s="15">
        <v>15</v>
      </c>
      <c r="Q1028" s="15">
        <v>47.75</v>
      </c>
      <c r="R1028" s="15">
        <v>63.37</v>
      </c>
      <c r="T1028" s="16">
        <v>102.15</v>
      </c>
      <c r="U1028" s="16">
        <v>106.4</v>
      </c>
      <c r="V1028" s="16">
        <v>116.95</v>
      </c>
      <c r="W1028" s="16">
        <v>115.8</v>
      </c>
      <c r="X1028" s="75"/>
      <c r="Y1028" s="75"/>
      <c r="AA1028" s="15">
        <v>131.38999999999999</v>
      </c>
      <c r="AB1028" s="15">
        <v>174</v>
      </c>
      <c r="AD1028" s="15">
        <v>85.06</v>
      </c>
      <c r="AE1028" s="15">
        <v>76.38</v>
      </c>
      <c r="AF1028" s="15">
        <v>77.25</v>
      </c>
      <c r="AG1028" s="15">
        <v>80.180000000000007</v>
      </c>
      <c r="AH1028" s="15">
        <v>78</v>
      </c>
      <c r="AI1028" s="15">
        <v>96.8</v>
      </c>
      <c r="AJ1028" s="15">
        <v>120.29</v>
      </c>
      <c r="AK1028" s="15">
        <v>44.59</v>
      </c>
      <c r="AL1028" s="15">
        <v>36.06</v>
      </c>
      <c r="AM1028" s="15">
        <v>226.88</v>
      </c>
      <c r="AN1028" s="15">
        <v>250</v>
      </c>
      <c r="AO1028" s="15">
        <v>135</v>
      </c>
      <c r="AP1028" s="15">
        <v>134.80000000000001</v>
      </c>
      <c r="AQ1028" s="15">
        <v>194</v>
      </c>
      <c r="AT1028" s="15">
        <v>208</v>
      </c>
      <c r="AU1028" s="15">
        <v>205.5</v>
      </c>
      <c r="AV1028" s="15">
        <v>225</v>
      </c>
      <c r="AW1028" s="15">
        <v>30.5</v>
      </c>
      <c r="AX1028" s="15">
        <v>31.22</v>
      </c>
      <c r="AY1028" s="15">
        <v>94.33</v>
      </c>
      <c r="BB1028" s="15">
        <v>46</v>
      </c>
      <c r="BD1028" s="15">
        <v>134.02000000000001</v>
      </c>
      <c r="BF1028" s="15">
        <v>97.68</v>
      </c>
      <c r="BG1028" s="15">
        <v>111.2</v>
      </c>
    </row>
    <row r="1029" spans="1:59">
      <c r="A1029" s="71">
        <v>40768</v>
      </c>
      <c r="B1029" s="16">
        <v>83.22</v>
      </c>
      <c r="C1029" s="16">
        <v>86.85</v>
      </c>
      <c r="D1029" s="16">
        <v>83.07</v>
      </c>
      <c r="F1029" s="16">
        <v>123.52</v>
      </c>
      <c r="G1029" s="15">
        <v>125.96</v>
      </c>
      <c r="H1029" s="15">
        <v>92.81</v>
      </c>
      <c r="I1029" s="15">
        <v>80.73</v>
      </c>
      <c r="J1029" s="16">
        <v>68.48</v>
      </c>
      <c r="K1029" s="15">
        <v>47.77</v>
      </c>
      <c r="L1029" s="15">
        <v>65.55</v>
      </c>
      <c r="M1029" s="15">
        <v>69.94</v>
      </c>
      <c r="N1029" s="15">
        <v>126.05</v>
      </c>
      <c r="O1029" s="16">
        <v>94.76</v>
      </c>
      <c r="P1029" s="15">
        <v>15</v>
      </c>
      <c r="Q1029" s="15">
        <v>46.96</v>
      </c>
      <c r="R1029" s="15">
        <v>63.96</v>
      </c>
      <c r="T1029" s="16">
        <v>105</v>
      </c>
      <c r="U1029" s="16">
        <v>107</v>
      </c>
      <c r="V1029" s="16">
        <v>115.64</v>
      </c>
      <c r="W1029" s="16">
        <v>114.49</v>
      </c>
      <c r="X1029" s="75"/>
      <c r="Y1029" s="75"/>
      <c r="AB1029" s="15">
        <v>176.14</v>
      </c>
      <c r="AC1029" s="15">
        <v>126</v>
      </c>
      <c r="AD1029" s="15">
        <v>84.02</v>
      </c>
      <c r="AE1029" s="15">
        <v>76.8</v>
      </c>
      <c r="AF1029" s="15">
        <v>81.62</v>
      </c>
      <c r="AG1029" s="15">
        <v>80.34</v>
      </c>
      <c r="AH1029" s="15">
        <v>79.33</v>
      </c>
      <c r="AI1029" s="15">
        <v>97.11</v>
      </c>
      <c r="AJ1029" s="15">
        <v>121</v>
      </c>
      <c r="AK1029" s="15">
        <v>44.52</v>
      </c>
      <c r="AL1029" s="15">
        <v>37.869999999999997</v>
      </c>
      <c r="AN1029" s="15">
        <v>250</v>
      </c>
      <c r="AO1029" s="15">
        <v>129.80000000000001</v>
      </c>
      <c r="AP1029" s="15">
        <v>134.77000000000001</v>
      </c>
      <c r="AQ1029" s="15">
        <v>194</v>
      </c>
      <c r="AR1029" s="15">
        <v>191.37</v>
      </c>
      <c r="AS1029" s="15">
        <v>159</v>
      </c>
      <c r="AU1029" s="15">
        <v>203.33</v>
      </c>
      <c r="AV1029" s="15">
        <v>225</v>
      </c>
      <c r="AW1029" s="15">
        <v>30</v>
      </c>
      <c r="AX1029" s="15">
        <v>33.82</v>
      </c>
      <c r="AY1029" s="15">
        <v>94.34</v>
      </c>
      <c r="AZ1029" s="15">
        <v>83</v>
      </c>
      <c r="BA1029" s="15">
        <v>104.29</v>
      </c>
      <c r="BB1029" s="15">
        <v>44.86</v>
      </c>
      <c r="BC1029" s="15">
        <v>29</v>
      </c>
      <c r="BD1029" s="15">
        <v>132.62</v>
      </c>
      <c r="BF1029" s="15">
        <v>107.92</v>
      </c>
      <c r="BG1029" s="15">
        <v>128.6</v>
      </c>
    </row>
    <row r="1030" spans="1:59">
      <c r="A1030" s="71">
        <v>40775</v>
      </c>
      <c r="B1030" s="16">
        <v>81.72</v>
      </c>
      <c r="C1030" s="16">
        <v>87.05</v>
      </c>
      <c r="D1030" s="16">
        <v>81.22</v>
      </c>
      <c r="F1030" s="16">
        <v>128.81</v>
      </c>
      <c r="G1030" s="15">
        <v>131.22</v>
      </c>
      <c r="H1030" s="15">
        <v>92.57</v>
      </c>
      <c r="I1030" s="15">
        <v>83.25</v>
      </c>
      <c r="J1030" s="16">
        <v>68.59</v>
      </c>
      <c r="K1030" s="15">
        <v>51.33</v>
      </c>
      <c r="L1030" s="15">
        <v>69.069999999999993</v>
      </c>
      <c r="M1030" s="15">
        <v>72.87</v>
      </c>
      <c r="N1030" s="15">
        <v>129.97</v>
      </c>
      <c r="O1030" s="16">
        <v>96.66</v>
      </c>
      <c r="P1030" s="15">
        <v>15</v>
      </c>
      <c r="Q1030" s="15">
        <v>47.17</v>
      </c>
      <c r="R1030" s="15">
        <v>64.14</v>
      </c>
      <c r="T1030" s="16">
        <v>103.5</v>
      </c>
      <c r="U1030" s="16">
        <v>103.5</v>
      </c>
      <c r="V1030" s="16">
        <v>116.17</v>
      </c>
      <c r="W1030" s="16">
        <v>115.3</v>
      </c>
      <c r="X1030" s="75"/>
      <c r="Y1030" s="75"/>
      <c r="AB1030" s="15">
        <v>174</v>
      </c>
      <c r="AD1030" s="15">
        <v>85.4</v>
      </c>
      <c r="AE1030" s="15">
        <v>79.77</v>
      </c>
      <c r="AF1030" s="15">
        <v>76</v>
      </c>
      <c r="AG1030" s="15">
        <v>80.400000000000006</v>
      </c>
      <c r="AI1030" s="15">
        <v>98.55</v>
      </c>
      <c r="AK1030" s="15">
        <v>44.17</v>
      </c>
      <c r="AL1030" s="15">
        <v>38</v>
      </c>
      <c r="AN1030" s="15">
        <v>254.4</v>
      </c>
      <c r="AO1030" s="15">
        <v>135</v>
      </c>
      <c r="AP1030" s="15">
        <v>135</v>
      </c>
      <c r="AQ1030" s="15">
        <v>193.87</v>
      </c>
      <c r="AS1030" s="15">
        <v>160</v>
      </c>
      <c r="AV1030" s="15">
        <v>230.2</v>
      </c>
      <c r="AW1030" s="15">
        <v>31.08</v>
      </c>
      <c r="AX1030" s="15">
        <v>37.17</v>
      </c>
      <c r="AY1030" s="15">
        <v>91.37</v>
      </c>
      <c r="AZ1030" s="15">
        <v>81.510000000000005</v>
      </c>
      <c r="BA1030" s="15">
        <v>105</v>
      </c>
      <c r="BB1030" s="15">
        <v>43.3</v>
      </c>
      <c r="BF1030" s="15">
        <v>125.62</v>
      </c>
      <c r="BG1030" s="15">
        <v>140.19999999999999</v>
      </c>
    </row>
    <row r="1031" spans="1:59">
      <c r="A1031" s="71">
        <v>40782</v>
      </c>
      <c r="B1031" s="16">
        <v>78.72</v>
      </c>
      <c r="C1031" s="16">
        <v>87.02</v>
      </c>
      <c r="D1031" s="16">
        <v>78.739999999999995</v>
      </c>
      <c r="F1031" s="16">
        <v>134.49</v>
      </c>
      <c r="G1031" s="15">
        <v>134.86000000000001</v>
      </c>
      <c r="H1031" s="15">
        <v>93.18</v>
      </c>
      <c r="I1031" s="15">
        <v>83.58</v>
      </c>
      <c r="J1031" s="16">
        <v>71.91</v>
      </c>
      <c r="K1031" s="15">
        <v>53.2</v>
      </c>
      <c r="L1031" s="15">
        <v>71.67</v>
      </c>
      <c r="M1031" s="15">
        <v>78.41</v>
      </c>
      <c r="N1031" s="15">
        <v>131.47</v>
      </c>
      <c r="O1031" s="16">
        <v>98.17</v>
      </c>
      <c r="P1031" s="15">
        <v>15</v>
      </c>
      <c r="Q1031" s="15">
        <v>47.38</v>
      </c>
      <c r="R1031" s="15">
        <v>61.92</v>
      </c>
      <c r="T1031" s="16">
        <v>107.11</v>
      </c>
      <c r="U1031" s="16">
        <v>108.25</v>
      </c>
      <c r="V1031" s="16">
        <v>116.17</v>
      </c>
      <c r="W1031" s="16">
        <v>115.3</v>
      </c>
      <c r="X1031" s="75"/>
      <c r="Y1031" s="75"/>
      <c r="AA1031" s="15">
        <v>134</v>
      </c>
      <c r="AB1031" s="15">
        <v>166.33</v>
      </c>
      <c r="AD1031" s="15">
        <v>86.89</v>
      </c>
      <c r="AE1031" s="15">
        <v>80.739999999999995</v>
      </c>
      <c r="AF1031" s="15">
        <v>82.24</v>
      </c>
      <c r="AG1031" s="15">
        <v>80.209999999999994</v>
      </c>
      <c r="AH1031" s="15">
        <v>78</v>
      </c>
      <c r="AI1031" s="15">
        <v>98</v>
      </c>
      <c r="AJ1031" s="15">
        <v>121</v>
      </c>
      <c r="AK1031" s="15">
        <v>42.73</v>
      </c>
      <c r="AL1031" s="15">
        <v>38</v>
      </c>
      <c r="AM1031" s="15">
        <v>253</v>
      </c>
      <c r="AN1031" s="15">
        <v>264.5</v>
      </c>
      <c r="AO1031" s="15">
        <v>135</v>
      </c>
      <c r="AP1031" s="15">
        <v>134.71</v>
      </c>
      <c r="AQ1031" s="15">
        <v>190.2</v>
      </c>
      <c r="AR1031" s="15">
        <v>192</v>
      </c>
      <c r="AS1031" s="15">
        <v>160</v>
      </c>
      <c r="AT1031" s="15">
        <v>215</v>
      </c>
      <c r="AU1031" s="15">
        <v>216.76</v>
      </c>
      <c r="AV1031" s="15">
        <v>237.16</v>
      </c>
      <c r="AX1031" s="15">
        <v>37.700000000000003</v>
      </c>
      <c r="AY1031" s="15">
        <v>92.49</v>
      </c>
      <c r="BA1031" s="15">
        <v>105.73</v>
      </c>
      <c r="BC1031" s="15">
        <v>38</v>
      </c>
      <c r="BD1031" s="15">
        <v>134</v>
      </c>
      <c r="BF1031" s="15">
        <v>135.31</v>
      </c>
      <c r="BG1031" s="15">
        <v>143</v>
      </c>
    </row>
    <row r="1032" spans="1:59">
      <c r="A1032" s="71">
        <v>40789</v>
      </c>
      <c r="B1032" s="16">
        <v>78.84</v>
      </c>
      <c r="C1032" s="16">
        <v>86.87</v>
      </c>
      <c r="D1032" s="16">
        <v>77.97</v>
      </c>
      <c r="F1032" s="16">
        <v>136.49</v>
      </c>
      <c r="G1032" s="15">
        <v>139.52000000000001</v>
      </c>
      <c r="H1032" s="15">
        <v>95.37</v>
      </c>
      <c r="I1032" s="15">
        <v>82.99</v>
      </c>
      <c r="J1032" s="16">
        <v>70.260000000000005</v>
      </c>
      <c r="K1032" s="15">
        <v>53.04</v>
      </c>
      <c r="L1032" s="15">
        <v>70.900000000000006</v>
      </c>
      <c r="M1032" s="15">
        <v>78.78</v>
      </c>
      <c r="N1032" s="15">
        <v>132.54</v>
      </c>
      <c r="O1032" s="16">
        <v>101.05</v>
      </c>
      <c r="P1032" s="15">
        <v>15</v>
      </c>
      <c r="Q1032" s="15">
        <v>47.1</v>
      </c>
      <c r="R1032" s="15">
        <v>64.099999999999994</v>
      </c>
      <c r="T1032" s="16">
        <v>107.4</v>
      </c>
      <c r="U1032" s="16">
        <v>107.5</v>
      </c>
      <c r="V1032" s="16">
        <v>119.53</v>
      </c>
      <c r="W1032" s="16">
        <v>118.69</v>
      </c>
      <c r="X1032" s="75"/>
      <c r="Y1032" s="75"/>
      <c r="AB1032" s="15">
        <v>166.33</v>
      </c>
      <c r="AD1032" s="15">
        <v>86</v>
      </c>
      <c r="AE1032" s="15">
        <v>80.099999999999994</v>
      </c>
      <c r="AF1032" s="15">
        <v>82</v>
      </c>
      <c r="AG1032" s="15">
        <v>80</v>
      </c>
      <c r="AH1032" s="15">
        <v>78</v>
      </c>
      <c r="AI1032" s="15">
        <v>98</v>
      </c>
      <c r="AJ1032" s="15">
        <v>121</v>
      </c>
      <c r="AK1032" s="15">
        <v>44.67</v>
      </c>
      <c r="AL1032" s="15">
        <v>38</v>
      </c>
      <c r="AM1032" s="15">
        <v>255</v>
      </c>
      <c r="AN1032" s="15">
        <v>265</v>
      </c>
      <c r="AO1032" s="15">
        <v>135</v>
      </c>
      <c r="AP1032" s="15">
        <v>137</v>
      </c>
      <c r="AQ1032" s="15">
        <v>186</v>
      </c>
      <c r="AR1032" s="15">
        <v>191</v>
      </c>
      <c r="AS1032" s="15">
        <v>160</v>
      </c>
      <c r="AT1032" s="15">
        <v>215</v>
      </c>
      <c r="AU1032" s="15">
        <v>216</v>
      </c>
      <c r="AV1032" s="15">
        <v>241.3</v>
      </c>
      <c r="AX1032" s="15">
        <v>37</v>
      </c>
      <c r="AY1032" s="15">
        <v>92</v>
      </c>
      <c r="AZ1032" s="15">
        <v>80.5</v>
      </c>
      <c r="BA1032" s="15">
        <v>109</v>
      </c>
      <c r="BB1032" s="15">
        <v>45</v>
      </c>
      <c r="BC1032" s="15">
        <v>38</v>
      </c>
      <c r="BD1032" s="15">
        <v>135</v>
      </c>
      <c r="BF1032" s="15">
        <v>135.31</v>
      </c>
      <c r="BG1032" s="15">
        <v>134.19999999999999</v>
      </c>
    </row>
    <row r="1033" spans="1:59">
      <c r="A1033" s="71">
        <v>40796</v>
      </c>
      <c r="B1033" s="16">
        <v>76.83</v>
      </c>
      <c r="C1033" s="16">
        <v>87.17</v>
      </c>
      <c r="D1033" s="16">
        <v>76</v>
      </c>
      <c r="F1033" s="16">
        <v>134.58000000000001</v>
      </c>
      <c r="G1033" s="15">
        <v>138.61000000000001</v>
      </c>
      <c r="H1033" s="15">
        <v>93.89</v>
      </c>
      <c r="I1033" s="15">
        <v>82.42</v>
      </c>
      <c r="J1033" s="16">
        <v>71.91</v>
      </c>
      <c r="K1033" s="15">
        <v>52.73</v>
      </c>
      <c r="L1033" s="15">
        <v>70.900000000000006</v>
      </c>
      <c r="M1033" s="15">
        <v>79.91</v>
      </c>
      <c r="N1033" s="15">
        <v>132.12</v>
      </c>
      <c r="O1033" s="16">
        <v>100.68</v>
      </c>
      <c r="P1033" s="15">
        <v>15</v>
      </c>
      <c r="Q1033" s="15">
        <v>47.28</v>
      </c>
      <c r="R1033" s="15">
        <v>64.25</v>
      </c>
      <c r="T1033" s="16">
        <v>106.82</v>
      </c>
      <c r="U1033" s="16">
        <v>106.83</v>
      </c>
      <c r="V1033" s="16">
        <v>121.53</v>
      </c>
      <c r="W1033" s="16">
        <v>122.3</v>
      </c>
      <c r="X1033" s="75"/>
      <c r="Y1033" s="75"/>
      <c r="AA1033" s="15">
        <v>129</v>
      </c>
      <c r="AB1033" s="15">
        <v>169.4</v>
      </c>
      <c r="AD1033" s="15">
        <v>88.45</v>
      </c>
      <c r="AE1033" s="15">
        <v>81.33</v>
      </c>
      <c r="AF1033" s="15">
        <v>84.15</v>
      </c>
      <c r="AG1033" s="15">
        <v>81.239999999999995</v>
      </c>
      <c r="AH1033" s="15">
        <v>79.680000000000007</v>
      </c>
      <c r="AI1033" s="15">
        <v>97.94</v>
      </c>
      <c r="AJ1033" s="15">
        <v>121</v>
      </c>
      <c r="AK1033" s="15">
        <v>42.64</v>
      </c>
      <c r="AL1033" s="15">
        <v>38</v>
      </c>
      <c r="AM1033" s="15">
        <v>250</v>
      </c>
      <c r="AN1033" s="15">
        <v>267</v>
      </c>
      <c r="AO1033" s="15">
        <v>135.9</v>
      </c>
      <c r="AP1033" s="15">
        <v>135</v>
      </c>
      <c r="AQ1033" s="15">
        <v>183.85</v>
      </c>
      <c r="AR1033" s="15">
        <v>189</v>
      </c>
      <c r="AT1033" s="15">
        <v>215</v>
      </c>
      <c r="AU1033" s="15">
        <v>218.05</v>
      </c>
      <c r="AV1033" s="15">
        <v>238</v>
      </c>
      <c r="AW1033" s="15">
        <v>34</v>
      </c>
      <c r="AX1033" s="15">
        <v>36.08</v>
      </c>
      <c r="AY1033" s="15">
        <v>109</v>
      </c>
      <c r="AZ1033" s="15">
        <v>82</v>
      </c>
      <c r="BA1033" s="15">
        <v>111.84</v>
      </c>
      <c r="BB1033" s="15">
        <v>47</v>
      </c>
      <c r="BD1033" s="15">
        <v>133.46</v>
      </c>
      <c r="BF1033" s="15">
        <v>119.79</v>
      </c>
      <c r="BG1033" s="15">
        <v>114.5</v>
      </c>
    </row>
    <row r="1034" spans="1:59">
      <c r="A1034" s="71">
        <v>40803</v>
      </c>
      <c r="B1034" s="16">
        <v>72.83</v>
      </c>
      <c r="C1034" s="16">
        <v>87.14</v>
      </c>
      <c r="D1034" s="16">
        <v>72.73</v>
      </c>
      <c r="F1034" s="16">
        <v>137.18</v>
      </c>
      <c r="G1034" s="15">
        <v>138.9</v>
      </c>
      <c r="H1034" s="15">
        <v>93.67</v>
      </c>
      <c r="I1034" s="15">
        <v>82.82</v>
      </c>
      <c r="J1034" s="16">
        <v>71.599999999999994</v>
      </c>
      <c r="K1034" s="15">
        <v>52.77</v>
      </c>
      <c r="L1034" s="15">
        <v>71.06</v>
      </c>
      <c r="M1034" s="15">
        <v>75.97</v>
      </c>
      <c r="N1034" s="15">
        <v>133.87</v>
      </c>
      <c r="O1034" s="16">
        <v>107.77</v>
      </c>
      <c r="P1034" s="15">
        <v>15</v>
      </c>
      <c r="Q1034" s="15">
        <v>46.98</v>
      </c>
      <c r="R1034" s="15">
        <v>60.59</v>
      </c>
      <c r="T1034" s="16">
        <v>104</v>
      </c>
      <c r="U1034" s="16">
        <v>108.7</v>
      </c>
      <c r="V1034" s="16">
        <v>121.5</v>
      </c>
      <c r="W1034" s="16">
        <v>122.18</v>
      </c>
      <c r="X1034" s="75"/>
      <c r="Y1034" s="75"/>
      <c r="AB1034" s="15">
        <v>169.4</v>
      </c>
      <c r="AC1034" s="15">
        <v>118</v>
      </c>
      <c r="AD1034" s="15">
        <v>89.6</v>
      </c>
      <c r="AE1034" s="15">
        <v>80.540000000000006</v>
      </c>
      <c r="AF1034" s="15">
        <v>82</v>
      </c>
      <c r="AG1034" s="15">
        <v>80.599999999999994</v>
      </c>
      <c r="AH1034" s="15">
        <v>81</v>
      </c>
      <c r="AK1034" s="15">
        <v>43.77</v>
      </c>
      <c r="AL1034" s="15">
        <v>37.630000000000003</v>
      </c>
      <c r="AM1034" s="15">
        <v>255</v>
      </c>
      <c r="AN1034" s="15">
        <v>267</v>
      </c>
      <c r="AO1034" s="15">
        <v>136</v>
      </c>
      <c r="AP1034" s="15">
        <v>135.27000000000001</v>
      </c>
      <c r="AQ1034" s="15">
        <v>180.29</v>
      </c>
      <c r="AR1034" s="15">
        <v>192</v>
      </c>
      <c r="AS1034" s="15">
        <v>160</v>
      </c>
      <c r="AT1034" s="15">
        <v>215</v>
      </c>
      <c r="AU1034" s="15">
        <v>220</v>
      </c>
      <c r="AV1034" s="15">
        <v>241</v>
      </c>
      <c r="AW1034" s="15">
        <v>34</v>
      </c>
      <c r="AX1034" s="15">
        <v>36.450000000000003</v>
      </c>
      <c r="AY1034" s="15">
        <v>107</v>
      </c>
      <c r="AZ1034" s="15">
        <v>82.85</v>
      </c>
      <c r="BA1034" s="15">
        <v>110.66</v>
      </c>
      <c r="BC1034" s="15">
        <v>37</v>
      </c>
      <c r="BF1034" s="15">
        <v>101.2</v>
      </c>
      <c r="BG1034" s="15">
        <v>110</v>
      </c>
    </row>
    <row r="1035" spans="1:59">
      <c r="A1035" s="71">
        <v>40810</v>
      </c>
      <c r="B1035" s="16">
        <v>72.349999999999994</v>
      </c>
      <c r="C1035" s="16">
        <v>86.59</v>
      </c>
      <c r="D1035" s="16">
        <v>72.349999999999994</v>
      </c>
      <c r="F1035" s="16">
        <v>127.91</v>
      </c>
      <c r="G1035" s="15">
        <v>133.81</v>
      </c>
      <c r="H1035" s="15">
        <v>95.39</v>
      </c>
      <c r="I1035" s="15">
        <v>81.819999999999993</v>
      </c>
      <c r="J1035" s="16">
        <v>71.62</v>
      </c>
      <c r="K1035" s="15">
        <v>52.96</v>
      </c>
      <c r="L1035" s="15">
        <v>71.959999999999994</v>
      </c>
      <c r="M1035" s="15">
        <v>77.06</v>
      </c>
      <c r="N1035" s="15">
        <v>135.08000000000001</v>
      </c>
      <c r="O1035" s="16">
        <v>113.24</v>
      </c>
      <c r="P1035" s="15">
        <v>15</v>
      </c>
      <c r="Q1035" s="15">
        <v>49.05</v>
      </c>
      <c r="R1035" s="15">
        <v>69.709999999999994</v>
      </c>
      <c r="T1035" s="16">
        <v>108.14</v>
      </c>
      <c r="U1035" s="16">
        <v>108.25</v>
      </c>
      <c r="V1035" s="16">
        <v>121.54</v>
      </c>
      <c r="W1035" s="16">
        <v>121.46</v>
      </c>
      <c r="X1035" s="75"/>
      <c r="Y1035" s="75"/>
      <c r="AA1035" s="15">
        <v>133.75</v>
      </c>
      <c r="AB1035" s="15">
        <v>169.4</v>
      </c>
      <c r="AC1035" s="15">
        <v>123.5</v>
      </c>
      <c r="AD1035" s="15">
        <v>87.8</v>
      </c>
      <c r="AE1035" s="15">
        <v>81.5</v>
      </c>
      <c r="AF1035" s="15">
        <v>83.35</v>
      </c>
      <c r="AG1035" s="15">
        <v>81</v>
      </c>
      <c r="AH1035" s="15">
        <v>79.55</v>
      </c>
      <c r="AI1035" s="15">
        <v>103.91</v>
      </c>
      <c r="AJ1035" s="15">
        <v>121</v>
      </c>
      <c r="AK1035" s="15">
        <v>43.65</v>
      </c>
      <c r="AL1035" s="15">
        <v>39.090000000000003</v>
      </c>
      <c r="AM1035" s="15">
        <v>254</v>
      </c>
      <c r="AN1035" s="15">
        <v>267</v>
      </c>
      <c r="AO1035" s="15">
        <v>135</v>
      </c>
      <c r="AP1035" s="15">
        <v>137.32</v>
      </c>
      <c r="AQ1035" s="15">
        <v>169.5</v>
      </c>
      <c r="AR1035" s="15">
        <v>190</v>
      </c>
      <c r="AW1035" s="15">
        <v>34</v>
      </c>
      <c r="AX1035" s="15">
        <v>35.96</v>
      </c>
      <c r="AY1035" s="15">
        <v>104</v>
      </c>
      <c r="AZ1035" s="15">
        <v>82</v>
      </c>
      <c r="BA1035" s="15">
        <v>116</v>
      </c>
      <c r="BB1035" s="15">
        <v>48.36</v>
      </c>
      <c r="BC1035" s="15">
        <v>39</v>
      </c>
      <c r="BD1035" s="15">
        <v>135</v>
      </c>
      <c r="BF1035" s="15">
        <v>101.5</v>
      </c>
      <c r="BG1035" s="15">
        <v>115.6</v>
      </c>
    </row>
    <row r="1036" spans="1:59">
      <c r="A1036" s="71">
        <v>40817</v>
      </c>
      <c r="B1036" s="16">
        <v>72.680000000000007</v>
      </c>
      <c r="C1036" s="16">
        <v>87.12</v>
      </c>
      <c r="D1036" s="16">
        <v>72.3</v>
      </c>
      <c r="F1036" s="16">
        <v>122.03</v>
      </c>
      <c r="G1036" s="15">
        <v>126.24</v>
      </c>
      <c r="H1036" s="15">
        <v>93.68</v>
      </c>
      <c r="I1036" s="15">
        <v>79.41</v>
      </c>
      <c r="J1036" s="16">
        <v>70.44</v>
      </c>
      <c r="K1036" s="15">
        <v>53.52</v>
      </c>
      <c r="L1036" s="15">
        <v>71.33</v>
      </c>
      <c r="M1036" s="15">
        <v>72.69</v>
      </c>
      <c r="N1036" s="15">
        <v>132.76</v>
      </c>
      <c r="O1036" s="16">
        <v>116.01</v>
      </c>
      <c r="P1036" s="15">
        <v>16.37</v>
      </c>
      <c r="Q1036" s="15">
        <v>51.26</v>
      </c>
      <c r="R1036" s="15">
        <v>68.86</v>
      </c>
      <c r="T1036" s="16">
        <v>112.2</v>
      </c>
      <c r="U1036" s="16">
        <v>109.9</v>
      </c>
      <c r="V1036" s="16">
        <v>124.27</v>
      </c>
      <c r="W1036" s="16">
        <v>124.42</v>
      </c>
      <c r="X1036" s="75"/>
      <c r="Y1036" s="75"/>
      <c r="AA1036" s="15">
        <v>132.5</v>
      </c>
      <c r="AB1036" s="15">
        <v>162.86000000000001</v>
      </c>
      <c r="AD1036" s="15">
        <v>89.3</v>
      </c>
      <c r="AE1036" s="15">
        <v>85.67</v>
      </c>
      <c r="AF1036" s="15">
        <v>85</v>
      </c>
      <c r="AG1036" s="15">
        <v>86.87</v>
      </c>
      <c r="AI1036" s="15">
        <v>110.2</v>
      </c>
      <c r="AK1036" s="15">
        <v>45.26</v>
      </c>
      <c r="AM1036" s="15">
        <v>256</v>
      </c>
      <c r="AN1036" s="15">
        <v>267.23</v>
      </c>
      <c r="AO1036" s="15">
        <v>134.75</v>
      </c>
      <c r="AP1036" s="15">
        <v>135.49</v>
      </c>
      <c r="AQ1036" s="15">
        <v>169</v>
      </c>
      <c r="AR1036" s="15">
        <v>190.57</v>
      </c>
      <c r="AS1036" s="15">
        <v>160</v>
      </c>
      <c r="AT1036" s="15">
        <v>215</v>
      </c>
      <c r="AV1036" s="15">
        <v>239.22</v>
      </c>
      <c r="AX1036" s="15">
        <v>35.71</v>
      </c>
      <c r="AY1036" s="15">
        <v>102</v>
      </c>
      <c r="BA1036" s="15">
        <v>116</v>
      </c>
      <c r="BB1036" s="15">
        <v>48</v>
      </c>
      <c r="BD1036" s="15">
        <v>135</v>
      </c>
      <c r="BF1036" s="15">
        <v>111.55</v>
      </c>
      <c r="BG1036" s="15">
        <v>123.2</v>
      </c>
    </row>
    <row r="1037" spans="1:59">
      <c r="A1037" s="71">
        <v>40824</v>
      </c>
      <c r="B1037" s="16">
        <v>71.91</v>
      </c>
      <c r="C1037" s="16">
        <v>87.14</v>
      </c>
      <c r="D1037" s="16">
        <v>72.290000000000006</v>
      </c>
      <c r="F1037" s="16">
        <v>122.01</v>
      </c>
      <c r="G1037" s="15">
        <v>123.66</v>
      </c>
      <c r="H1037" s="15">
        <v>87.71</v>
      </c>
      <c r="I1037" s="15">
        <v>73.849999999999994</v>
      </c>
      <c r="J1037" s="16">
        <v>72.47</v>
      </c>
      <c r="K1037" s="15">
        <v>53.02</v>
      </c>
      <c r="L1037" s="15">
        <v>71.790000000000006</v>
      </c>
      <c r="M1037" s="15">
        <v>76.13</v>
      </c>
      <c r="N1037" s="15">
        <v>135.52000000000001</v>
      </c>
      <c r="O1037" s="16">
        <v>117.73</v>
      </c>
      <c r="P1037" s="15">
        <v>17.14</v>
      </c>
      <c r="Q1037" s="15">
        <v>52.25</v>
      </c>
      <c r="R1037" s="15">
        <v>69.55</v>
      </c>
      <c r="T1037" s="16">
        <v>112.08</v>
      </c>
      <c r="U1037" s="16">
        <v>111.25</v>
      </c>
      <c r="V1037" s="16">
        <v>124.89</v>
      </c>
      <c r="W1037" s="16">
        <v>125.81</v>
      </c>
      <c r="X1037" s="75"/>
      <c r="Y1037" s="75"/>
      <c r="AA1037" s="15">
        <v>133.25</v>
      </c>
      <c r="AB1037" s="15">
        <v>165.33</v>
      </c>
      <c r="AD1037" s="15">
        <v>92.46</v>
      </c>
      <c r="AE1037" s="15">
        <v>86.26</v>
      </c>
      <c r="AF1037" s="15">
        <v>84</v>
      </c>
      <c r="AG1037" s="15">
        <v>91.17</v>
      </c>
      <c r="AH1037" s="15">
        <v>84</v>
      </c>
      <c r="AI1037" s="15">
        <v>116.61</v>
      </c>
      <c r="AK1037" s="15">
        <v>46.34</v>
      </c>
      <c r="AL1037" s="15">
        <v>39</v>
      </c>
      <c r="AM1037" s="15">
        <v>257.5</v>
      </c>
      <c r="AN1037" s="15">
        <v>267</v>
      </c>
      <c r="AO1037" s="15">
        <v>136.1</v>
      </c>
      <c r="AP1037" s="15">
        <v>135.6</v>
      </c>
      <c r="AQ1037" s="15">
        <v>166.41</v>
      </c>
      <c r="AR1037" s="15">
        <v>194</v>
      </c>
      <c r="AS1037" s="15">
        <v>160</v>
      </c>
      <c r="AU1037" s="15">
        <v>220</v>
      </c>
      <c r="AV1037" s="15">
        <v>239.13</v>
      </c>
      <c r="AW1037" s="15">
        <v>34</v>
      </c>
      <c r="AX1037" s="15">
        <v>33.21</v>
      </c>
      <c r="AY1037" s="15">
        <v>112.67</v>
      </c>
      <c r="BA1037" s="15">
        <v>119</v>
      </c>
      <c r="BB1037" s="15">
        <v>50.13</v>
      </c>
      <c r="BC1037" s="15">
        <v>36</v>
      </c>
      <c r="BF1037" s="15">
        <v>116.84</v>
      </c>
      <c r="BG1037" s="15">
        <v>124</v>
      </c>
    </row>
    <row r="1038" spans="1:59">
      <c r="A1038" s="71">
        <v>40831</v>
      </c>
      <c r="B1038" s="16">
        <v>75.650000000000006</v>
      </c>
      <c r="C1038" s="16">
        <v>87.78</v>
      </c>
      <c r="D1038" s="16">
        <v>75.599999999999994</v>
      </c>
      <c r="F1038" s="16">
        <v>123.54</v>
      </c>
      <c r="G1038" s="15">
        <v>124.7</v>
      </c>
      <c r="H1038" s="15">
        <v>85.92</v>
      </c>
      <c r="I1038" s="15">
        <v>75.33</v>
      </c>
      <c r="J1038" s="16">
        <v>71.19</v>
      </c>
      <c r="K1038" s="15">
        <v>53.27</v>
      </c>
      <c r="L1038" s="15">
        <v>72.17</v>
      </c>
      <c r="M1038" s="15">
        <v>68.58</v>
      </c>
      <c r="N1038" s="15">
        <v>134.03</v>
      </c>
      <c r="O1038" s="16">
        <v>118.57</v>
      </c>
      <c r="P1038" s="15">
        <v>16.34</v>
      </c>
      <c r="Q1038" s="15">
        <v>52.21</v>
      </c>
      <c r="R1038" s="15">
        <v>67.36</v>
      </c>
      <c r="T1038" s="16">
        <v>114.5</v>
      </c>
      <c r="U1038" s="16">
        <v>111.5</v>
      </c>
      <c r="V1038" s="16">
        <v>123.87</v>
      </c>
      <c r="W1038" s="16">
        <v>124.24</v>
      </c>
      <c r="X1038" s="75"/>
      <c r="Y1038" s="75"/>
      <c r="AA1038" s="15">
        <v>132.5</v>
      </c>
      <c r="AB1038" s="15">
        <v>165.33</v>
      </c>
      <c r="AD1038" s="15">
        <v>91.68</v>
      </c>
      <c r="AE1038" s="15">
        <v>88.82</v>
      </c>
      <c r="AF1038" s="15">
        <v>85.61</v>
      </c>
      <c r="AG1038" s="15">
        <v>90.2</v>
      </c>
      <c r="AH1038" s="15">
        <v>85.62</v>
      </c>
      <c r="AI1038" s="15">
        <v>118</v>
      </c>
      <c r="AK1038" s="15">
        <v>52.18</v>
      </c>
      <c r="AL1038" s="15">
        <v>41.55</v>
      </c>
      <c r="AM1038" s="15">
        <v>259</v>
      </c>
      <c r="AN1038" s="15">
        <v>267</v>
      </c>
      <c r="AO1038" s="15">
        <v>139.08000000000001</v>
      </c>
      <c r="AP1038" s="15">
        <v>138.96</v>
      </c>
      <c r="AQ1038" s="15">
        <v>170</v>
      </c>
      <c r="AR1038" s="15">
        <v>190.59</v>
      </c>
      <c r="AS1038" s="15">
        <v>160</v>
      </c>
      <c r="AU1038" s="15">
        <v>218</v>
      </c>
      <c r="AW1038" s="15">
        <v>34.5</v>
      </c>
      <c r="AX1038" s="15">
        <v>32.03</v>
      </c>
      <c r="AY1038" s="15">
        <v>113.5</v>
      </c>
      <c r="BB1038" s="15">
        <v>51.61</v>
      </c>
      <c r="BD1038" s="15">
        <v>150</v>
      </c>
      <c r="BF1038" s="15">
        <v>116.84</v>
      </c>
      <c r="BG1038" s="15">
        <v>126</v>
      </c>
    </row>
    <row r="1039" spans="1:59">
      <c r="A1039" s="71">
        <v>40838</v>
      </c>
      <c r="B1039" s="16">
        <v>75.52</v>
      </c>
      <c r="C1039" s="16">
        <v>87.75</v>
      </c>
      <c r="D1039" s="16">
        <v>74.930000000000007</v>
      </c>
      <c r="F1039" s="16">
        <v>119.07</v>
      </c>
      <c r="G1039" s="15">
        <v>124.94</v>
      </c>
      <c r="H1039" s="15">
        <v>87.31</v>
      </c>
      <c r="I1039" s="15">
        <v>76.28</v>
      </c>
      <c r="J1039" s="16">
        <v>70.22</v>
      </c>
      <c r="K1039" s="15">
        <v>52.15</v>
      </c>
      <c r="L1039" s="15">
        <v>70.53</v>
      </c>
      <c r="M1039" s="15">
        <v>75.37</v>
      </c>
      <c r="N1039" s="15">
        <v>134.55000000000001</v>
      </c>
      <c r="O1039" s="16">
        <v>120.25</v>
      </c>
      <c r="P1039" s="15">
        <v>17.489999999999998</v>
      </c>
      <c r="Q1039" s="15">
        <v>52.39</v>
      </c>
      <c r="R1039" s="15">
        <v>68.38</v>
      </c>
      <c r="T1039" s="16">
        <v>113.25</v>
      </c>
      <c r="U1039" s="16">
        <v>114</v>
      </c>
      <c r="V1039" s="16">
        <v>124</v>
      </c>
      <c r="W1039" s="16">
        <v>123.78</v>
      </c>
      <c r="X1039" s="75"/>
      <c r="Y1039" s="75"/>
      <c r="AA1039" s="15">
        <v>132.5</v>
      </c>
      <c r="AB1039" s="15">
        <v>165.33</v>
      </c>
      <c r="AD1039" s="15">
        <v>93.22</v>
      </c>
      <c r="AE1039" s="15">
        <v>87.63</v>
      </c>
      <c r="AF1039" s="15">
        <v>85</v>
      </c>
      <c r="AG1039" s="15">
        <v>93.58</v>
      </c>
      <c r="AH1039" s="15">
        <v>85.27</v>
      </c>
      <c r="AI1039" s="15">
        <v>116</v>
      </c>
      <c r="AJ1039" s="15">
        <v>122.27</v>
      </c>
      <c r="AK1039" s="15">
        <v>51.12</v>
      </c>
      <c r="AL1039" s="15">
        <v>40</v>
      </c>
      <c r="AM1039" s="15">
        <v>259.75</v>
      </c>
      <c r="AN1039" s="15">
        <v>267</v>
      </c>
      <c r="AP1039" s="15">
        <v>139.83000000000001</v>
      </c>
      <c r="AQ1039" s="15">
        <v>164</v>
      </c>
      <c r="AR1039" s="15">
        <v>190</v>
      </c>
      <c r="AS1039" s="15">
        <v>160</v>
      </c>
      <c r="AT1039" s="15">
        <v>215</v>
      </c>
      <c r="AU1039" s="15">
        <v>221</v>
      </c>
      <c r="AV1039" s="15">
        <v>192</v>
      </c>
      <c r="AW1039" s="15">
        <v>29</v>
      </c>
      <c r="AX1039" s="15">
        <v>32.47</v>
      </c>
      <c r="AY1039" s="15">
        <v>111.17</v>
      </c>
      <c r="BA1039" s="15">
        <v>119.25</v>
      </c>
      <c r="BB1039" s="15">
        <v>51.5</v>
      </c>
      <c r="BF1039" s="15">
        <v>116.84</v>
      </c>
      <c r="BG1039" s="15">
        <v>124.4</v>
      </c>
    </row>
    <row r="1040" spans="1:59">
      <c r="A1040" s="71">
        <v>40845</v>
      </c>
      <c r="B1040" s="16">
        <v>76.010000000000005</v>
      </c>
      <c r="C1040" s="16">
        <v>87.74</v>
      </c>
      <c r="D1040" s="16">
        <v>74.55</v>
      </c>
      <c r="F1040" s="16">
        <v>120.28</v>
      </c>
      <c r="G1040" s="15">
        <v>126.94</v>
      </c>
      <c r="H1040" s="15">
        <v>88.73</v>
      </c>
      <c r="I1040" s="15">
        <v>76.5</v>
      </c>
      <c r="J1040" s="16">
        <v>70.510000000000005</v>
      </c>
      <c r="K1040" s="15">
        <v>51.47</v>
      </c>
      <c r="L1040" s="15">
        <v>71.52</v>
      </c>
      <c r="M1040" s="15">
        <v>77.599999999999994</v>
      </c>
      <c r="N1040" s="15">
        <v>134.66</v>
      </c>
      <c r="O1040" s="16">
        <v>121.54</v>
      </c>
      <c r="P1040" s="15">
        <v>18</v>
      </c>
      <c r="Q1040" s="15">
        <v>52.72</v>
      </c>
      <c r="R1040" s="15">
        <v>69.150000000000006</v>
      </c>
      <c r="T1040" s="16">
        <v>117.54</v>
      </c>
      <c r="U1040" s="16">
        <v>111.36</v>
      </c>
      <c r="V1040" s="16">
        <v>127.39</v>
      </c>
      <c r="W1040" s="16">
        <v>127.35</v>
      </c>
      <c r="X1040" s="75"/>
      <c r="Y1040" s="75"/>
      <c r="AA1040" s="15">
        <v>132.22</v>
      </c>
      <c r="AC1040" s="15">
        <v>129</v>
      </c>
      <c r="AD1040" s="15">
        <v>98.53</v>
      </c>
      <c r="AE1040" s="15">
        <v>88.81</v>
      </c>
      <c r="AF1040" s="15">
        <v>92.05</v>
      </c>
      <c r="AG1040" s="15">
        <v>93.91</v>
      </c>
      <c r="AH1040" s="15">
        <v>88.5</v>
      </c>
      <c r="AI1040" s="15">
        <v>115.89</v>
      </c>
      <c r="AJ1040" s="15">
        <v>85</v>
      </c>
      <c r="AK1040" s="15">
        <v>54.66</v>
      </c>
      <c r="AL1040" s="15">
        <v>43</v>
      </c>
      <c r="AM1040" s="15">
        <v>259.33</v>
      </c>
      <c r="AN1040" s="15">
        <v>267</v>
      </c>
      <c r="AO1040" s="15">
        <v>148.04</v>
      </c>
      <c r="AP1040" s="15">
        <v>146.13</v>
      </c>
      <c r="AQ1040" s="15">
        <v>165.5</v>
      </c>
      <c r="AS1040" s="15">
        <v>160</v>
      </c>
      <c r="AT1040" s="15">
        <v>220</v>
      </c>
      <c r="AU1040" s="15">
        <v>220</v>
      </c>
      <c r="AX1040" s="15">
        <v>32.47</v>
      </c>
      <c r="AY1040" s="15">
        <v>108.57</v>
      </c>
      <c r="AZ1040" s="15">
        <v>94</v>
      </c>
      <c r="BB1040" s="15">
        <v>51</v>
      </c>
      <c r="BC1040" s="15">
        <v>35</v>
      </c>
      <c r="BD1040" s="15">
        <v>147</v>
      </c>
      <c r="BF1040" s="15">
        <v>118.14</v>
      </c>
      <c r="BG1040" s="15">
        <v>125</v>
      </c>
    </row>
    <row r="1041" spans="1:59">
      <c r="A1041" s="71">
        <v>40852</v>
      </c>
      <c r="B1041" s="16">
        <v>73.92</v>
      </c>
      <c r="C1041" s="16">
        <v>87.8</v>
      </c>
      <c r="D1041" s="16">
        <v>73.84</v>
      </c>
      <c r="F1041" s="16">
        <v>118.59</v>
      </c>
      <c r="G1041" s="15">
        <v>123.59</v>
      </c>
      <c r="H1041" s="15">
        <v>88.91</v>
      </c>
      <c r="I1041" s="15">
        <v>76.34</v>
      </c>
      <c r="J1041" s="16">
        <v>70.08</v>
      </c>
      <c r="K1041" s="15">
        <v>52.34</v>
      </c>
      <c r="L1041" s="15">
        <v>67.989999999999995</v>
      </c>
      <c r="M1041" s="15">
        <v>77.59</v>
      </c>
      <c r="N1041" s="15">
        <v>131.33000000000001</v>
      </c>
      <c r="O1041" s="16">
        <v>123.01</v>
      </c>
      <c r="P1041" s="15">
        <v>18</v>
      </c>
      <c r="Q1041" s="15">
        <v>52.19</v>
      </c>
      <c r="R1041" s="15">
        <v>68.98</v>
      </c>
      <c r="T1041" s="16">
        <v>114.81</v>
      </c>
      <c r="U1041" s="16">
        <v>115</v>
      </c>
      <c r="V1041" s="16">
        <v>129.31</v>
      </c>
      <c r="W1041" s="16">
        <v>129.47999999999999</v>
      </c>
      <c r="X1041" s="75"/>
      <c r="Y1041" s="75"/>
      <c r="AA1041" s="15">
        <v>133.16999999999999</v>
      </c>
      <c r="AB1041" s="15">
        <v>165.33</v>
      </c>
      <c r="AC1041" s="15">
        <v>123.5</v>
      </c>
      <c r="AD1041" s="15">
        <v>98.08</v>
      </c>
      <c r="AE1041" s="15">
        <v>90.29</v>
      </c>
      <c r="AF1041" s="15">
        <v>93.2</v>
      </c>
      <c r="AG1041" s="15">
        <v>94.01</v>
      </c>
      <c r="AH1041" s="15">
        <v>95.58</v>
      </c>
      <c r="AI1041" s="15">
        <v>115.33</v>
      </c>
      <c r="AJ1041" s="15">
        <v>123</v>
      </c>
      <c r="AK1041" s="15">
        <v>56.82</v>
      </c>
      <c r="AL1041" s="15">
        <v>43</v>
      </c>
      <c r="AM1041" s="15">
        <v>261</v>
      </c>
      <c r="AN1041" s="15">
        <v>269.47000000000003</v>
      </c>
      <c r="AO1041" s="15">
        <v>146.58000000000001</v>
      </c>
      <c r="AP1041" s="15">
        <v>146.63</v>
      </c>
      <c r="AQ1041" s="15">
        <v>168</v>
      </c>
      <c r="AV1041" s="15">
        <v>237.67</v>
      </c>
      <c r="AW1041" s="15">
        <v>33.5</v>
      </c>
      <c r="AX1041" s="15">
        <v>32.729999999999997</v>
      </c>
      <c r="BA1041" s="15">
        <v>106.5</v>
      </c>
      <c r="BB1041" s="15">
        <v>51.5</v>
      </c>
      <c r="BD1041" s="15">
        <v>152</v>
      </c>
      <c r="BF1041" s="15">
        <v>118.14</v>
      </c>
      <c r="BG1041" s="15">
        <v>125</v>
      </c>
    </row>
    <row r="1042" spans="1:59">
      <c r="A1042" s="71">
        <v>40859</v>
      </c>
      <c r="B1042" s="16">
        <v>74.83</v>
      </c>
      <c r="C1042" s="16">
        <v>87.98</v>
      </c>
      <c r="D1042" s="16">
        <v>75.069999999999993</v>
      </c>
      <c r="F1042" s="16">
        <v>117.52</v>
      </c>
      <c r="G1042" s="15">
        <v>125.51</v>
      </c>
      <c r="H1042" s="15">
        <v>89.16</v>
      </c>
      <c r="I1042" s="15">
        <v>76.989999999999995</v>
      </c>
      <c r="J1042" s="16">
        <v>68.31</v>
      </c>
      <c r="K1042" s="15">
        <v>52.18</v>
      </c>
      <c r="L1042" s="15">
        <v>69.23</v>
      </c>
      <c r="M1042" s="15">
        <v>78.680000000000007</v>
      </c>
      <c r="N1042" s="15">
        <v>129.44</v>
      </c>
      <c r="O1042" s="16">
        <v>124.25</v>
      </c>
      <c r="P1042" s="15">
        <v>18</v>
      </c>
      <c r="Q1042" s="15">
        <v>51.83</v>
      </c>
      <c r="R1042" s="15">
        <v>69.42</v>
      </c>
      <c r="T1042" s="16">
        <v>114.43</v>
      </c>
      <c r="U1042" s="16">
        <v>114.2</v>
      </c>
      <c r="V1042" s="16">
        <v>129.29</v>
      </c>
      <c r="W1042" s="16">
        <v>129.47</v>
      </c>
      <c r="X1042" s="75"/>
      <c r="Y1042" s="75"/>
      <c r="AA1042" s="15">
        <v>135</v>
      </c>
      <c r="AD1042" s="15">
        <v>95.79</v>
      </c>
      <c r="AE1042" s="15">
        <v>89.71</v>
      </c>
      <c r="AF1042" s="15">
        <v>92.17</v>
      </c>
      <c r="AG1042" s="15">
        <v>94.36</v>
      </c>
      <c r="AH1042" s="15">
        <v>86.8</v>
      </c>
      <c r="AI1042" s="15">
        <v>114</v>
      </c>
      <c r="AJ1042" s="15">
        <v>123</v>
      </c>
      <c r="AK1042" s="15">
        <v>55.99</v>
      </c>
      <c r="AL1042" s="15">
        <v>43</v>
      </c>
      <c r="AM1042" s="15">
        <v>267</v>
      </c>
      <c r="AN1042" s="15">
        <v>269</v>
      </c>
      <c r="AO1042" s="15">
        <v>147.91</v>
      </c>
      <c r="AP1042" s="15">
        <v>146.66</v>
      </c>
      <c r="AQ1042" s="15">
        <v>167</v>
      </c>
      <c r="AV1042" s="15">
        <v>240</v>
      </c>
      <c r="AX1042" s="15">
        <v>32.17</v>
      </c>
      <c r="AZ1042" s="15">
        <v>95</v>
      </c>
      <c r="BD1042" s="15">
        <v>146</v>
      </c>
      <c r="BF1042" s="15">
        <v>118.14</v>
      </c>
      <c r="BG1042" s="15">
        <v>125</v>
      </c>
    </row>
    <row r="1043" spans="1:59">
      <c r="A1043" s="71">
        <v>40866</v>
      </c>
      <c r="B1043" s="16">
        <v>80.41</v>
      </c>
      <c r="C1043" s="16">
        <v>88.77</v>
      </c>
      <c r="D1043" s="16">
        <v>79.77</v>
      </c>
      <c r="F1043" s="16">
        <v>122.48</v>
      </c>
      <c r="G1043" s="15">
        <v>132.88999999999999</v>
      </c>
      <c r="H1043" s="15">
        <v>89.07</v>
      </c>
      <c r="I1043" s="15">
        <v>75.819999999999993</v>
      </c>
      <c r="J1043" s="16">
        <v>66.040000000000006</v>
      </c>
      <c r="K1043" s="15">
        <v>51.79</v>
      </c>
      <c r="L1043" s="15">
        <v>67.91</v>
      </c>
      <c r="M1043" s="15">
        <v>76.040000000000006</v>
      </c>
      <c r="N1043" s="15">
        <v>126.94</v>
      </c>
      <c r="O1043" s="16">
        <v>126.16</v>
      </c>
      <c r="P1043" s="15">
        <v>18</v>
      </c>
      <c r="Q1043" s="15">
        <v>51.73</v>
      </c>
      <c r="R1043" s="15">
        <v>69.790000000000006</v>
      </c>
      <c r="T1043" s="16">
        <v>111.42</v>
      </c>
      <c r="U1043" s="16">
        <v>112.3</v>
      </c>
      <c r="V1043" s="16">
        <v>130.69999999999999</v>
      </c>
      <c r="W1043" s="16">
        <v>130.5</v>
      </c>
      <c r="X1043" s="75"/>
      <c r="Y1043" s="75"/>
      <c r="AA1043" s="15">
        <v>135</v>
      </c>
      <c r="AB1043" s="15">
        <v>181.46</v>
      </c>
      <c r="AC1043" s="15">
        <v>125</v>
      </c>
      <c r="AD1043" s="15">
        <v>95.69</v>
      </c>
      <c r="AE1043" s="15">
        <v>89.2</v>
      </c>
      <c r="AF1043" s="15">
        <v>90</v>
      </c>
      <c r="AG1043" s="15">
        <v>93.8</v>
      </c>
      <c r="AH1043" s="15">
        <v>89</v>
      </c>
      <c r="AI1043" s="15">
        <v>114.35</v>
      </c>
      <c r="AK1043" s="15">
        <v>56.04</v>
      </c>
      <c r="AM1043" s="15">
        <v>261</v>
      </c>
      <c r="AN1043" s="15">
        <v>268.11</v>
      </c>
      <c r="AO1043" s="15">
        <v>146.26</v>
      </c>
      <c r="AP1043" s="15">
        <v>147.1</v>
      </c>
      <c r="AR1043" s="15">
        <v>182</v>
      </c>
      <c r="AS1043" s="15">
        <v>162</v>
      </c>
      <c r="AT1043" s="15">
        <v>215</v>
      </c>
      <c r="AU1043" s="15">
        <v>220</v>
      </c>
      <c r="AV1043" s="15">
        <v>240</v>
      </c>
      <c r="AW1043" s="15">
        <v>34</v>
      </c>
      <c r="AX1043" s="15">
        <v>32.159999999999997</v>
      </c>
      <c r="AY1043" s="15">
        <v>103.17</v>
      </c>
      <c r="AZ1043" s="15">
        <v>94</v>
      </c>
      <c r="BB1043" s="15">
        <v>50.8</v>
      </c>
      <c r="BC1043" s="15">
        <v>35</v>
      </c>
      <c r="BF1043" s="15">
        <v>118.14</v>
      </c>
      <c r="BG1043" s="15">
        <v>125</v>
      </c>
    </row>
    <row r="1044" spans="1:59">
      <c r="A1044" s="71">
        <v>40873</v>
      </c>
      <c r="B1044" s="16">
        <v>80.78</v>
      </c>
      <c r="C1044" s="16">
        <v>88.45</v>
      </c>
      <c r="D1044" s="16">
        <v>81.010000000000005</v>
      </c>
      <c r="F1044" s="16">
        <v>123.78</v>
      </c>
      <c r="G1044" s="15">
        <v>138.4</v>
      </c>
      <c r="H1044" s="15">
        <v>90.73</v>
      </c>
      <c r="I1044" s="15">
        <v>79.510000000000005</v>
      </c>
      <c r="J1044" s="16">
        <v>65.72</v>
      </c>
      <c r="K1044" s="15">
        <v>51.1</v>
      </c>
      <c r="L1044" s="15">
        <v>67.84</v>
      </c>
      <c r="M1044" s="15">
        <v>77.38</v>
      </c>
      <c r="N1044" s="15">
        <v>124.85</v>
      </c>
      <c r="O1044" s="16">
        <v>135.4</v>
      </c>
      <c r="P1044" s="15">
        <v>18</v>
      </c>
      <c r="Q1044" s="15">
        <v>52.34</v>
      </c>
      <c r="R1044" s="15">
        <v>74.239999999999995</v>
      </c>
      <c r="T1044" s="16">
        <v>112.5</v>
      </c>
      <c r="U1044" s="16">
        <v>114.46</v>
      </c>
      <c r="V1044" s="16">
        <v>134.72</v>
      </c>
      <c r="W1044" s="16">
        <v>137</v>
      </c>
      <c r="X1044" s="75"/>
      <c r="Y1044" s="75"/>
      <c r="AA1044" s="15">
        <v>133</v>
      </c>
      <c r="AC1044" s="15">
        <v>131</v>
      </c>
      <c r="AD1044" s="15">
        <v>97.23</v>
      </c>
      <c r="AE1044" s="15">
        <v>89</v>
      </c>
      <c r="AF1044" s="15">
        <v>89.93</v>
      </c>
      <c r="AG1044" s="15">
        <v>93.64</v>
      </c>
      <c r="AH1044" s="15">
        <v>90</v>
      </c>
      <c r="AI1044" s="15">
        <v>115</v>
      </c>
      <c r="AJ1044" s="15">
        <v>123</v>
      </c>
      <c r="AK1044" s="15">
        <v>56.89</v>
      </c>
      <c r="AL1044" s="15">
        <v>45</v>
      </c>
      <c r="AM1044" s="15">
        <v>263</v>
      </c>
      <c r="AN1044" s="15">
        <v>268</v>
      </c>
      <c r="AO1044" s="15">
        <v>147</v>
      </c>
      <c r="AQ1044" s="15">
        <v>166.29</v>
      </c>
      <c r="AR1044" s="15">
        <v>179</v>
      </c>
      <c r="AS1044" s="15">
        <v>163.08000000000001</v>
      </c>
      <c r="AT1044" s="15">
        <v>215</v>
      </c>
      <c r="AU1044" s="15">
        <v>220</v>
      </c>
      <c r="AV1044" s="15">
        <v>240</v>
      </c>
      <c r="AW1044" s="15">
        <v>31.82</v>
      </c>
      <c r="AX1044" s="15">
        <v>32.65</v>
      </c>
      <c r="AY1044" s="15">
        <v>95.9</v>
      </c>
      <c r="BB1044" s="15">
        <v>54</v>
      </c>
      <c r="BC1044" s="15">
        <v>32</v>
      </c>
      <c r="BD1044" s="15">
        <v>156.36000000000001</v>
      </c>
      <c r="BF1044" s="15">
        <v>118.14</v>
      </c>
      <c r="BG1044" s="15">
        <v>125</v>
      </c>
    </row>
    <row r="1045" spans="1:59">
      <c r="A1045" s="71">
        <v>40880</v>
      </c>
      <c r="B1045" s="16">
        <v>80.08</v>
      </c>
      <c r="C1045" s="16">
        <v>88.91</v>
      </c>
      <c r="D1045" s="16">
        <v>79.59</v>
      </c>
      <c r="F1045" s="16">
        <v>125.42</v>
      </c>
      <c r="G1045" s="15">
        <v>141.30000000000001</v>
      </c>
      <c r="H1045" s="15">
        <v>86.44</v>
      </c>
      <c r="I1045" s="15">
        <v>80.56</v>
      </c>
      <c r="J1045" s="16">
        <v>66.400000000000006</v>
      </c>
      <c r="K1045" s="15">
        <v>51.94</v>
      </c>
      <c r="L1045" s="15">
        <v>70.08</v>
      </c>
      <c r="M1045" s="15">
        <v>78.14</v>
      </c>
      <c r="N1045" s="15">
        <v>126.34</v>
      </c>
      <c r="O1045" s="16">
        <v>137.63999999999999</v>
      </c>
      <c r="P1045" s="15">
        <v>18</v>
      </c>
      <c r="Q1045" s="15">
        <v>52.8</v>
      </c>
      <c r="R1045" s="15">
        <v>74.36</v>
      </c>
      <c r="T1045" s="16">
        <v>112.25</v>
      </c>
      <c r="U1045" s="16">
        <v>109.71</v>
      </c>
      <c r="V1045" s="16">
        <v>129.05000000000001</v>
      </c>
      <c r="W1045" s="16">
        <v>129.05000000000001</v>
      </c>
      <c r="X1045" s="75"/>
      <c r="Y1045" s="75"/>
      <c r="AB1045" s="15">
        <v>174</v>
      </c>
      <c r="AD1045" s="15">
        <v>87.34</v>
      </c>
      <c r="AE1045" s="15">
        <v>83.92</v>
      </c>
      <c r="AF1045" s="15">
        <v>90.79</v>
      </c>
      <c r="AG1045" s="15">
        <v>92.99</v>
      </c>
      <c r="AH1045" s="15">
        <v>86</v>
      </c>
      <c r="AI1045" s="15">
        <v>115</v>
      </c>
      <c r="AJ1045" s="15">
        <v>123</v>
      </c>
      <c r="AK1045" s="15">
        <v>55.36</v>
      </c>
      <c r="AL1045" s="15">
        <v>43</v>
      </c>
      <c r="AO1045" s="15">
        <v>145.66999999999999</v>
      </c>
      <c r="AP1045" s="15">
        <v>145.72</v>
      </c>
      <c r="AR1045" s="15">
        <v>160</v>
      </c>
      <c r="AT1045" s="15">
        <v>212</v>
      </c>
      <c r="AU1045" s="15">
        <v>219.28</v>
      </c>
      <c r="AV1045" s="15">
        <v>240</v>
      </c>
      <c r="AW1045" s="15">
        <v>34</v>
      </c>
      <c r="AX1045" s="15">
        <v>32.42</v>
      </c>
      <c r="AY1045" s="15">
        <v>76.81</v>
      </c>
      <c r="BB1045" s="15">
        <v>50.79</v>
      </c>
      <c r="BD1045" s="15">
        <v>145</v>
      </c>
      <c r="BF1045" s="15">
        <v>118.14</v>
      </c>
      <c r="BG1045" s="15">
        <v>128</v>
      </c>
    </row>
    <row r="1046" spans="1:59">
      <c r="A1046" s="71">
        <v>40887</v>
      </c>
      <c r="B1046" s="16">
        <v>80.28</v>
      </c>
      <c r="C1046" s="16">
        <v>88.89</v>
      </c>
      <c r="D1046" s="16">
        <v>80.45</v>
      </c>
      <c r="F1046" s="16">
        <v>126.02</v>
      </c>
      <c r="G1046" s="15">
        <v>140.46</v>
      </c>
      <c r="H1046" s="15">
        <v>91.74</v>
      </c>
      <c r="I1046" s="15">
        <v>79.569999999999993</v>
      </c>
      <c r="J1046" s="16">
        <v>68.349999999999994</v>
      </c>
      <c r="K1046" s="15">
        <v>51.4</v>
      </c>
      <c r="L1046" s="15">
        <v>70.63</v>
      </c>
      <c r="M1046" s="15">
        <v>78.14</v>
      </c>
      <c r="N1046" s="15">
        <v>126.21</v>
      </c>
      <c r="O1046" s="16">
        <v>140.86000000000001</v>
      </c>
      <c r="P1046" s="15">
        <v>18</v>
      </c>
      <c r="Q1046" s="15">
        <v>51.98</v>
      </c>
      <c r="R1046" s="15">
        <v>74.459999999999994</v>
      </c>
      <c r="T1046" s="16">
        <v>111.79</v>
      </c>
      <c r="U1046" s="16">
        <v>108.17</v>
      </c>
      <c r="V1046" s="16">
        <v>133.43</v>
      </c>
      <c r="W1046" s="16">
        <v>133.76</v>
      </c>
      <c r="X1046" s="75"/>
      <c r="Y1046" s="75"/>
      <c r="AA1046" s="15">
        <v>130</v>
      </c>
      <c r="AB1046" s="15">
        <v>177</v>
      </c>
      <c r="AD1046" s="15">
        <v>80.69</v>
      </c>
      <c r="AE1046" s="15">
        <v>79.17</v>
      </c>
      <c r="AF1046" s="15">
        <v>85.35</v>
      </c>
      <c r="AG1046" s="15">
        <v>93.41</v>
      </c>
      <c r="AH1046" s="15">
        <v>89.3</v>
      </c>
      <c r="AI1046" s="15">
        <v>113</v>
      </c>
      <c r="AJ1046" s="15">
        <v>125</v>
      </c>
      <c r="AK1046" s="15">
        <v>56</v>
      </c>
      <c r="AM1046" s="15">
        <v>259</v>
      </c>
      <c r="AN1046" s="15">
        <v>269</v>
      </c>
      <c r="AO1046" s="15">
        <v>146.74</v>
      </c>
      <c r="AP1046" s="15">
        <v>147.72999999999999</v>
      </c>
      <c r="AQ1046" s="15">
        <v>167.9</v>
      </c>
      <c r="AR1046" s="15">
        <v>164</v>
      </c>
      <c r="AS1046" s="15">
        <v>161.06</v>
      </c>
      <c r="AU1046" s="15">
        <v>218.77</v>
      </c>
      <c r="AV1046" s="15">
        <v>239.67</v>
      </c>
      <c r="AW1046" s="15">
        <v>35.450000000000003</v>
      </c>
      <c r="AX1046" s="15">
        <v>32.590000000000003</v>
      </c>
      <c r="AY1046" s="15">
        <v>82</v>
      </c>
      <c r="BA1046" s="15">
        <v>51</v>
      </c>
      <c r="BB1046" s="15">
        <v>32.04</v>
      </c>
      <c r="BD1046" s="15">
        <v>147</v>
      </c>
      <c r="BF1046" s="15">
        <v>123.91</v>
      </c>
      <c r="BG1046" s="15">
        <v>133</v>
      </c>
    </row>
    <row r="1047" spans="1:59">
      <c r="A1047" s="71">
        <v>40894</v>
      </c>
      <c r="B1047" s="16">
        <v>79.760000000000005</v>
      </c>
      <c r="C1047" s="16">
        <v>88.91</v>
      </c>
      <c r="D1047" s="16">
        <v>80.010000000000005</v>
      </c>
      <c r="F1047" s="16">
        <v>125.83</v>
      </c>
      <c r="G1047" s="15">
        <v>141.52000000000001</v>
      </c>
      <c r="H1047" s="15">
        <v>91.91</v>
      </c>
      <c r="I1047" s="15">
        <v>80.12</v>
      </c>
      <c r="J1047" s="16">
        <v>69.900000000000006</v>
      </c>
      <c r="K1047" s="15">
        <v>52.03</v>
      </c>
      <c r="L1047" s="15">
        <v>69.31</v>
      </c>
      <c r="M1047" s="15">
        <v>77.7</v>
      </c>
      <c r="N1047" s="15">
        <v>126.72</v>
      </c>
      <c r="O1047" s="16">
        <v>148.4</v>
      </c>
      <c r="P1047" s="15">
        <v>18</v>
      </c>
      <c r="Q1047" s="15">
        <v>51.78</v>
      </c>
      <c r="R1047" s="15">
        <v>74.36</v>
      </c>
      <c r="T1047" s="16">
        <v>108.07</v>
      </c>
      <c r="U1047" s="16">
        <v>109.51</v>
      </c>
      <c r="V1047" s="16">
        <v>133.21</v>
      </c>
      <c r="W1047" s="16">
        <v>133.56</v>
      </c>
      <c r="X1047" s="75"/>
      <c r="Y1047" s="75"/>
      <c r="AB1047" s="15">
        <v>174</v>
      </c>
      <c r="AD1047" s="15">
        <v>77.69</v>
      </c>
      <c r="AE1047" s="15">
        <v>75.23</v>
      </c>
      <c r="AF1047" s="15">
        <v>79.36</v>
      </c>
      <c r="AG1047" s="15">
        <v>85.48</v>
      </c>
      <c r="AH1047" s="15">
        <v>84</v>
      </c>
      <c r="AI1047" s="15">
        <v>105.71</v>
      </c>
      <c r="AJ1047" s="15">
        <v>121.53</v>
      </c>
      <c r="AK1047" s="15">
        <v>55.49</v>
      </c>
      <c r="AN1047" s="15">
        <v>253.57</v>
      </c>
      <c r="AO1047" s="15">
        <v>146.66999999999999</v>
      </c>
      <c r="AP1047" s="15">
        <v>146.68</v>
      </c>
      <c r="AQ1047" s="15">
        <v>161</v>
      </c>
      <c r="AR1047" s="15">
        <v>161.5</v>
      </c>
      <c r="AU1047" s="15">
        <v>218</v>
      </c>
      <c r="AV1047" s="15">
        <v>235</v>
      </c>
      <c r="AW1047" s="15">
        <v>31.33</v>
      </c>
      <c r="AX1047" s="15">
        <v>32.520000000000003</v>
      </c>
      <c r="AY1047" s="15">
        <v>74.7</v>
      </c>
      <c r="AZ1047" s="15">
        <v>75</v>
      </c>
      <c r="BA1047" s="15">
        <v>85</v>
      </c>
      <c r="BB1047" s="15">
        <v>51</v>
      </c>
      <c r="BD1047" s="15">
        <v>148</v>
      </c>
      <c r="BF1047" s="15">
        <v>128.88999999999999</v>
      </c>
      <c r="BG1047" s="15">
        <v>144.19999999999999</v>
      </c>
    </row>
    <row r="1048" spans="1:59">
      <c r="A1048" s="71">
        <v>40901</v>
      </c>
      <c r="B1048" s="16">
        <v>81.62</v>
      </c>
      <c r="C1048" s="16">
        <v>89.12</v>
      </c>
      <c r="D1048" s="16">
        <v>80.849999999999994</v>
      </c>
      <c r="F1048" s="16">
        <v>126.46</v>
      </c>
      <c r="G1048" s="15">
        <v>147.63999999999999</v>
      </c>
      <c r="H1048" s="15">
        <v>88.8</v>
      </c>
      <c r="I1048" s="15">
        <v>80.05</v>
      </c>
      <c r="J1048" s="16">
        <v>70.16</v>
      </c>
      <c r="K1048" s="15">
        <v>52.97</v>
      </c>
      <c r="L1048" s="15">
        <v>69.64</v>
      </c>
      <c r="M1048" s="15">
        <v>76.81</v>
      </c>
      <c r="N1048" s="15">
        <v>121.85</v>
      </c>
      <c r="O1048" s="16">
        <v>155.19</v>
      </c>
      <c r="P1048" s="15">
        <v>18</v>
      </c>
      <c r="Q1048" s="15">
        <v>51.77</v>
      </c>
      <c r="R1048" s="15">
        <v>74.45</v>
      </c>
      <c r="T1048" s="16">
        <v>101.83</v>
      </c>
      <c r="U1048" s="16">
        <v>103.19</v>
      </c>
      <c r="V1048" s="16">
        <v>112.33</v>
      </c>
      <c r="W1048" s="16">
        <v>113.5</v>
      </c>
      <c r="X1048" s="75"/>
      <c r="Y1048" s="75"/>
      <c r="AD1048" s="15">
        <v>75.47</v>
      </c>
      <c r="AE1048" s="15">
        <v>75.209999999999994</v>
      </c>
      <c r="AF1048" s="15">
        <v>83</v>
      </c>
      <c r="AG1048" s="15">
        <v>81.99</v>
      </c>
      <c r="AH1048" s="15">
        <v>84</v>
      </c>
      <c r="AI1048" s="15">
        <v>105.07</v>
      </c>
      <c r="AK1048" s="15">
        <v>54.22</v>
      </c>
      <c r="AL1048" s="15">
        <v>44.4</v>
      </c>
      <c r="AO1048" s="15">
        <v>147</v>
      </c>
      <c r="AP1048" s="15">
        <v>147.15</v>
      </c>
      <c r="AQ1048" s="15">
        <v>158.44999999999999</v>
      </c>
      <c r="AR1048" s="15">
        <v>151.13</v>
      </c>
      <c r="AS1048" s="15">
        <v>162</v>
      </c>
      <c r="AU1048" s="15">
        <v>219</v>
      </c>
      <c r="AV1048" s="15">
        <v>228</v>
      </c>
      <c r="AW1048" s="15">
        <v>34</v>
      </c>
      <c r="AX1048" s="15">
        <v>32.85</v>
      </c>
      <c r="AY1048" s="15">
        <v>76.66</v>
      </c>
      <c r="AZ1048" s="15">
        <v>88</v>
      </c>
      <c r="BB1048" s="15">
        <v>51.5</v>
      </c>
      <c r="BD1048" s="15">
        <v>149.87</v>
      </c>
      <c r="BF1048" s="15">
        <v>145.47999999999999</v>
      </c>
      <c r="BG1048" s="15">
        <v>154</v>
      </c>
    </row>
    <row r="1049" spans="1:59">
      <c r="A1049" s="71">
        <v>40908</v>
      </c>
      <c r="B1049" s="16">
        <v>82.17</v>
      </c>
      <c r="C1049" s="16">
        <v>89.5</v>
      </c>
      <c r="D1049" s="16">
        <v>81.7</v>
      </c>
      <c r="F1049" s="16">
        <v>126.98</v>
      </c>
      <c r="G1049" s="15">
        <v>155.77000000000001</v>
      </c>
      <c r="H1049" s="15">
        <v>89.42</v>
      </c>
      <c r="I1049" s="15">
        <v>78.02</v>
      </c>
      <c r="J1049" s="16">
        <v>69.5</v>
      </c>
      <c r="K1049" s="15">
        <v>53</v>
      </c>
      <c r="L1049" s="15">
        <v>68.84</v>
      </c>
      <c r="M1049" s="15">
        <v>75.36</v>
      </c>
      <c r="N1049" s="15">
        <v>126.05</v>
      </c>
      <c r="O1049" s="16">
        <v>163.22999999999999</v>
      </c>
      <c r="P1049" s="15">
        <v>18</v>
      </c>
      <c r="Q1049" s="15">
        <v>51.92</v>
      </c>
      <c r="R1049" s="15">
        <v>74.38</v>
      </c>
      <c r="T1049" s="16">
        <v>100.25</v>
      </c>
      <c r="U1049" s="16">
        <v>102.25</v>
      </c>
      <c r="V1049" s="16">
        <v>110.74</v>
      </c>
      <c r="W1049" s="16">
        <v>107</v>
      </c>
      <c r="X1049" s="75"/>
      <c r="Y1049" s="75"/>
      <c r="AA1049" s="15">
        <v>125.12</v>
      </c>
      <c r="AB1049" s="15">
        <v>181</v>
      </c>
      <c r="AD1049" s="15">
        <v>74.569999999999993</v>
      </c>
      <c r="AE1049" s="15">
        <v>76</v>
      </c>
      <c r="AF1049" s="15">
        <v>83</v>
      </c>
      <c r="AG1049" s="15">
        <v>82.69</v>
      </c>
      <c r="AH1049" s="15">
        <v>84</v>
      </c>
      <c r="AI1049" s="15">
        <v>104</v>
      </c>
      <c r="AK1049" s="15">
        <v>54.4</v>
      </c>
      <c r="AO1049" s="15">
        <v>147.05000000000001</v>
      </c>
      <c r="AP1049" s="15">
        <v>147.36000000000001</v>
      </c>
      <c r="AQ1049" s="15">
        <v>140</v>
      </c>
      <c r="AR1049" s="15">
        <v>60</v>
      </c>
      <c r="AV1049" s="15">
        <v>228</v>
      </c>
      <c r="AX1049" s="15">
        <v>32.82</v>
      </c>
      <c r="AY1049" s="15">
        <v>77</v>
      </c>
      <c r="BA1049" s="15">
        <v>100</v>
      </c>
      <c r="BB1049" s="15">
        <v>51</v>
      </c>
      <c r="BD1049" s="15">
        <v>148.34</v>
      </c>
      <c r="BF1049" s="15">
        <v>153.47999999999999</v>
      </c>
      <c r="BG1049" s="15">
        <v>151.75</v>
      </c>
    </row>
    <row r="1050" spans="1:59">
      <c r="A1050" s="71">
        <v>40915</v>
      </c>
      <c r="B1050" s="16">
        <v>81.61</v>
      </c>
      <c r="C1050" s="16">
        <v>89.53</v>
      </c>
      <c r="D1050" s="16">
        <v>81.33</v>
      </c>
      <c r="F1050" s="16">
        <v>127.46</v>
      </c>
      <c r="G1050" s="15">
        <v>155.63999999999999</v>
      </c>
      <c r="H1050" s="15">
        <v>93.37</v>
      </c>
      <c r="I1050" s="15">
        <v>79.260000000000005</v>
      </c>
      <c r="J1050" s="16">
        <v>71.84</v>
      </c>
      <c r="K1050" s="15">
        <v>53.22</v>
      </c>
      <c r="L1050" s="15">
        <v>70.16</v>
      </c>
      <c r="M1050" s="15">
        <v>79.66</v>
      </c>
      <c r="N1050" s="15">
        <v>127.06</v>
      </c>
      <c r="O1050" s="16">
        <v>170.24</v>
      </c>
      <c r="P1050" s="15">
        <v>17.760000000000002</v>
      </c>
      <c r="Q1050" s="15">
        <v>52.25</v>
      </c>
      <c r="R1050" s="15">
        <v>74.36</v>
      </c>
      <c r="T1050" s="16">
        <v>101.15</v>
      </c>
      <c r="U1050" s="16">
        <v>101.27</v>
      </c>
      <c r="V1050" s="16">
        <v>110.6</v>
      </c>
      <c r="W1050" s="16">
        <v>111.79</v>
      </c>
      <c r="X1050" s="75"/>
      <c r="Y1050" s="75"/>
      <c r="AB1050" s="15">
        <v>181.29</v>
      </c>
      <c r="AC1050" s="15">
        <v>118</v>
      </c>
      <c r="AD1050" s="15">
        <v>75</v>
      </c>
      <c r="AE1050" s="15">
        <v>73.91</v>
      </c>
      <c r="AF1050" s="15">
        <v>83</v>
      </c>
      <c r="AG1050" s="15">
        <v>78.34</v>
      </c>
      <c r="AH1050" s="15">
        <v>83.33</v>
      </c>
      <c r="AI1050" s="15">
        <v>104.4</v>
      </c>
      <c r="AJ1050" s="15">
        <v>123</v>
      </c>
      <c r="AK1050" s="15">
        <v>54.22</v>
      </c>
      <c r="AL1050" s="15">
        <v>45</v>
      </c>
      <c r="AM1050" s="15">
        <v>240</v>
      </c>
      <c r="AN1050" s="15">
        <v>243</v>
      </c>
      <c r="AO1050" s="15">
        <v>147.05000000000001</v>
      </c>
      <c r="AP1050" s="15">
        <v>147.87</v>
      </c>
      <c r="AQ1050" s="15">
        <v>143</v>
      </c>
      <c r="AV1050" s="15">
        <v>218</v>
      </c>
      <c r="AW1050" s="15">
        <v>35.22</v>
      </c>
      <c r="AX1050" s="15">
        <v>32.64</v>
      </c>
      <c r="AY1050" s="15">
        <v>74.67</v>
      </c>
      <c r="BA1050" s="15">
        <v>95</v>
      </c>
      <c r="BB1050" s="15">
        <v>51.94</v>
      </c>
      <c r="BC1050" s="15">
        <v>34</v>
      </c>
      <c r="BF1050" s="15">
        <v>147.19999999999999</v>
      </c>
      <c r="BG1050" s="15">
        <v>124.75</v>
      </c>
    </row>
    <row r="1051" spans="1:59">
      <c r="A1051" s="71">
        <v>40922</v>
      </c>
      <c r="B1051" s="16">
        <v>80.95</v>
      </c>
      <c r="C1051" s="16">
        <v>89.61</v>
      </c>
      <c r="D1051" s="16">
        <v>80.84</v>
      </c>
      <c r="F1051" s="16">
        <v>130.18</v>
      </c>
      <c r="G1051" s="15">
        <v>156.62</v>
      </c>
      <c r="H1051" s="15">
        <v>94.81</v>
      </c>
      <c r="I1051" s="15">
        <v>85.31</v>
      </c>
      <c r="J1051" s="16">
        <v>71.97</v>
      </c>
      <c r="K1051" s="15">
        <v>53.3</v>
      </c>
      <c r="L1051" s="15">
        <v>71.209999999999994</v>
      </c>
      <c r="M1051" s="15">
        <v>79.349999999999994</v>
      </c>
      <c r="N1051" s="15">
        <v>125.45</v>
      </c>
      <c r="O1051" s="16">
        <v>179.97</v>
      </c>
      <c r="P1051" s="15">
        <v>18</v>
      </c>
      <c r="Q1051" s="15">
        <v>52.05</v>
      </c>
      <c r="R1051" s="15">
        <v>74.62</v>
      </c>
      <c r="T1051" s="16">
        <v>97.67</v>
      </c>
      <c r="U1051" s="16">
        <v>95.71</v>
      </c>
      <c r="V1051" s="16">
        <v>108.3</v>
      </c>
      <c r="W1051" s="16">
        <v>109.04</v>
      </c>
      <c r="X1051" s="75"/>
      <c r="Y1051" s="75"/>
      <c r="AB1051" s="15">
        <v>162.52000000000001</v>
      </c>
      <c r="AC1051" s="15">
        <v>120</v>
      </c>
      <c r="AD1051" s="15">
        <v>74.760000000000005</v>
      </c>
      <c r="AE1051" s="15">
        <v>73.239999999999995</v>
      </c>
      <c r="AF1051" s="15">
        <v>83</v>
      </c>
      <c r="AG1051" s="15">
        <v>73.81</v>
      </c>
      <c r="AH1051" s="15">
        <v>84</v>
      </c>
      <c r="AI1051" s="15">
        <v>101</v>
      </c>
      <c r="AK1051" s="15">
        <v>53.07</v>
      </c>
      <c r="AL1051" s="15">
        <v>49.52</v>
      </c>
      <c r="AM1051" s="15">
        <v>235</v>
      </c>
      <c r="AO1051" s="15">
        <v>146.84</v>
      </c>
      <c r="AP1051" s="15">
        <v>147.12</v>
      </c>
      <c r="AQ1051" s="15">
        <v>135.43</v>
      </c>
      <c r="AR1051" s="15">
        <v>123</v>
      </c>
      <c r="AS1051" s="15">
        <v>157</v>
      </c>
      <c r="AT1051" s="15">
        <v>207</v>
      </c>
      <c r="AU1051" s="15">
        <v>202.21</v>
      </c>
      <c r="AW1051" s="15">
        <v>33</v>
      </c>
      <c r="AX1051" s="15">
        <v>32.799999999999997</v>
      </c>
      <c r="AY1051" s="15">
        <v>70.5</v>
      </c>
      <c r="AZ1051" s="15">
        <v>70.8</v>
      </c>
      <c r="BA1051" s="15">
        <v>96.5</v>
      </c>
      <c r="BB1051" s="15">
        <v>51</v>
      </c>
      <c r="BC1051" s="15">
        <v>36</v>
      </c>
      <c r="BD1051" s="15">
        <v>148</v>
      </c>
      <c r="BF1051" s="15">
        <v>111.45</v>
      </c>
      <c r="BG1051" s="15">
        <v>106.2</v>
      </c>
    </row>
    <row r="1052" spans="1:59">
      <c r="A1052" s="71">
        <v>40929</v>
      </c>
      <c r="B1052" s="16">
        <v>84.04</v>
      </c>
      <c r="C1052" s="16">
        <v>89.78</v>
      </c>
      <c r="D1052" s="16">
        <v>83.04</v>
      </c>
      <c r="F1052" s="16">
        <v>131.44</v>
      </c>
      <c r="G1052" s="15">
        <v>156.94999999999999</v>
      </c>
      <c r="H1052" s="15">
        <v>98.51</v>
      </c>
      <c r="I1052" s="15">
        <v>88.75</v>
      </c>
      <c r="J1052" s="15">
        <v>74.64</v>
      </c>
      <c r="K1052" s="15">
        <v>53.38</v>
      </c>
      <c r="L1052" s="15">
        <v>69.319999999999993</v>
      </c>
      <c r="M1052" s="15">
        <v>79.239999999999995</v>
      </c>
      <c r="N1052" s="15">
        <v>126.2</v>
      </c>
      <c r="O1052" s="16">
        <v>186.83</v>
      </c>
      <c r="P1052" s="15">
        <v>18</v>
      </c>
      <c r="Q1052" s="15">
        <v>52.36</v>
      </c>
      <c r="R1052" s="15">
        <v>74.27</v>
      </c>
      <c r="T1052" s="16">
        <v>98.04</v>
      </c>
      <c r="U1052" s="16">
        <v>97.14</v>
      </c>
      <c r="V1052" s="16">
        <v>107.03</v>
      </c>
      <c r="W1052" s="16">
        <v>106.11</v>
      </c>
      <c r="X1052" s="75"/>
      <c r="Y1052" s="75"/>
      <c r="AA1052" s="15">
        <v>125.29</v>
      </c>
      <c r="AB1052" s="15">
        <v>170.67</v>
      </c>
      <c r="AC1052" s="15">
        <v>116</v>
      </c>
      <c r="AD1052" s="15">
        <v>75.41</v>
      </c>
      <c r="AE1052" s="15">
        <v>73.84</v>
      </c>
      <c r="AF1052" s="15">
        <v>83</v>
      </c>
      <c r="AG1052" s="15">
        <v>73.41</v>
      </c>
      <c r="AH1052" s="15">
        <v>84.54</v>
      </c>
      <c r="AI1052" s="15">
        <v>101.08</v>
      </c>
      <c r="AJ1052" s="15">
        <v>123.8</v>
      </c>
      <c r="AK1052" s="15">
        <v>52.85</v>
      </c>
      <c r="AL1052" s="15">
        <v>43</v>
      </c>
      <c r="AO1052" s="15">
        <v>146.09</v>
      </c>
      <c r="AP1052" s="15">
        <v>147.08000000000001</v>
      </c>
      <c r="AQ1052" s="15">
        <v>130.27000000000001</v>
      </c>
      <c r="AT1052" s="15">
        <v>200</v>
      </c>
      <c r="AV1052" s="15">
        <v>202</v>
      </c>
      <c r="AW1052" s="15">
        <v>31</v>
      </c>
      <c r="AX1052" s="15">
        <v>32.28</v>
      </c>
      <c r="AY1052" s="15">
        <v>69.650000000000006</v>
      </c>
      <c r="AZ1052" s="15">
        <v>73.5</v>
      </c>
      <c r="BA1052" s="15">
        <v>96.5</v>
      </c>
      <c r="BB1052" s="15">
        <v>54.18</v>
      </c>
      <c r="BC1052" s="15">
        <v>33.33</v>
      </c>
      <c r="BD1052" s="15">
        <v>147</v>
      </c>
      <c r="BG1052" s="15">
        <v>103</v>
      </c>
    </row>
    <row r="1053" spans="1:59">
      <c r="A1053" s="71">
        <v>40936</v>
      </c>
      <c r="B1053" s="16">
        <v>81.209999999999994</v>
      </c>
      <c r="C1053" s="16">
        <v>89.93</v>
      </c>
      <c r="D1053" s="16">
        <v>81.89</v>
      </c>
      <c r="F1053" s="16">
        <v>130.76</v>
      </c>
      <c r="G1053" s="15">
        <v>155.99</v>
      </c>
      <c r="H1053" s="15">
        <v>100.91</v>
      </c>
      <c r="I1053" s="15">
        <v>91.26</v>
      </c>
      <c r="J1053" s="15">
        <v>74.78</v>
      </c>
      <c r="K1053" s="15">
        <v>52.29</v>
      </c>
      <c r="L1053" s="15">
        <v>71.52</v>
      </c>
      <c r="M1053" s="15">
        <v>79.22</v>
      </c>
      <c r="N1053" s="15">
        <v>123.41</v>
      </c>
      <c r="O1053" s="16">
        <v>193.58</v>
      </c>
      <c r="P1053" s="15">
        <v>18</v>
      </c>
      <c r="Q1053" s="15">
        <v>51.78</v>
      </c>
      <c r="R1053" s="15">
        <v>74.180000000000007</v>
      </c>
      <c r="T1053" s="16">
        <v>98.73</v>
      </c>
      <c r="U1053" s="16">
        <v>97.29</v>
      </c>
      <c r="V1053" s="16">
        <v>107.41</v>
      </c>
      <c r="W1053" s="16">
        <v>106.67</v>
      </c>
      <c r="X1053" s="75"/>
      <c r="Y1053" s="75"/>
      <c r="AA1053" s="15">
        <v>124.9</v>
      </c>
      <c r="AD1053" s="15">
        <v>77</v>
      </c>
      <c r="AE1053" s="15">
        <v>73.599999999999994</v>
      </c>
      <c r="AF1053" s="15">
        <v>83</v>
      </c>
      <c r="AG1053" s="15">
        <v>74.17</v>
      </c>
      <c r="AH1053" s="15">
        <v>84</v>
      </c>
      <c r="AI1053" s="15">
        <v>100.91</v>
      </c>
      <c r="AJ1053" s="15">
        <v>123.77</v>
      </c>
      <c r="AK1053" s="15">
        <v>51.32</v>
      </c>
      <c r="AL1053" s="15">
        <v>43</v>
      </c>
      <c r="AN1053" s="15">
        <v>217.75</v>
      </c>
      <c r="AO1053" s="15">
        <v>147.80000000000001</v>
      </c>
      <c r="AP1053" s="15">
        <v>147</v>
      </c>
      <c r="AQ1053" s="15">
        <v>125</v>
      </c>
      <c r="AR1053" s="15">
        <v>128.66999999999999</v>
      </c>
      <c r="AT1053" s="15">
        <v>199</v>
      </c>
      <c r="AV1053" s="15">
        <v>198.91</v>
      </c>
      <c r="AX1053" s="15">
        <v>31.67</v>
      </c>
      <c r="AY1053" s="15">
        <v>66</v>
      </c>
      <c r="BB1053" s="15">
        <v>51</v>
      </c>
      <c r="BF1053" s="15">
        <v>96.33</v>
      </c>
      <c r="BG1053" s="15">
        <v>103</v>
      </c>
    </row>
    <row r="1054" spans="1:59">
      <c r="A1054" s="71">
        <v>40943</v>
      </c>
      <c r="B1054" s="16">
        <v>82.9</v>
      </c>
      <c r="C1054" s="16">
        <v>89.9</v>
      </c>
      <c r="D1054" s="16">
        <v>81.99</v>
      </c>
      <c r="F1054" s="16">
        <v>127.04</v>
      </c>
      <c r="G1054" s="15">
        <v>151.16</v>
      </c>
      <c r="H1054" s="15">
        <v>101.17</v>
      </c>
      <c r="I1054" s="15">
        <v>91.57</v>
      </c>
      <c r="J1054" s="15">
        <v>72.069999999999993</v>
      </c>
      <c r="K1054" s="15">
        <v>52.42</v>
      </c>
      <c r="L1054" s="15">
        <v>71.819999999999993</v>
      </c>
      <c r="M1054" s="15">
        <v>80.44</v>
      </c>
      <c r="N1054" s="15">
        <v>123.28</v>
      </c>
      <c r="O1054" s="16">
        <v>189.91</v>
      </c>
      <c r="P1054" s="15">
        <v>18</v>
      </c>
      <c r="Q1054" s="15">
        <v>52.6</v>
      </c>
      <c r="R1054" s="15">
        <v>73.36</v>
      </c>
      <c r="T1054" s="16">
        <v>95.92</v>
      </c>
      <c r="U1054" s="16">
        <v>96.42</v>
      </c>
      <c r="V1054" s="16">
        <v>106.71</v>
      </c>
      <c r="W1054" s="16">
        <v>106.35</v>
      </c>
      <c r="X1054" s="75"/>
      <c r="Y1054" s="75"/>
      <c r="AA1054" s="15">
        <v>132</v>
      </c>
      <c r="AB1054" s="15">
        <v>158.35</v>
      </c>
      <c r="AD1054" s="15">
        <v>73.430000000000007</v>
      </c>
      <c r="AE1054" s="15">
        <v>72.709999999999994</v>
      </c>
      <c r="AF1054" s="15">
        <v>83</v>
      </c>
      <c r="AG1054" s="15">
        <v>72.09</v>
      </c>
      <c r="AH1054" s="15">
        <v>84</v>
      </c>
      <c r="AI1054" s="15">
        <v>101</v>
      </c>
      <c r="AK1054" s="15">
        <v>51.3</v>
      </c>
      <c r="AL1054" s="15">
        <v>43</v>
      </c>
      <c r="AN1054" s="15">
        <v>209.33</v>
      </c>
      <c r="AO1054" s="15">
        <v>146.79</v>
      </c>
      <c r="AP1054" s="15">
        <v>145.94999999999999</v>
      </c>
      <c r="AS1054" s="15">
        <v>157</v>
      </c>
      <c r="AU1054" s="15">
        <v>190</v>
      </c>
      <c r="AW1054" s="15">
        <v>32.24</v>
      </c>
      <c r="AX1054" s="15">
        <v>31.5</v>
      </c>
      <c r="AY1054" s="15">
        <v>68.67</v>
      </c>
      <c r="AZ1054" s="15">
        <v>70.5</v>
      </c>
      <c r="BA1054" s="15">
        <v>89</v>
      </c>
      <c r="BB1054" s="15">
        <v>50</v>
      </c>
      <c r="BF1054" s="15">
        <v>96.33</v>
      </c>
      <c r="BG1054" s="15">
        <v>103</v>
      </c>
    </row>
    <row r="1055" spans="1:59">
      <c r="A1055" s="71">
        <v>40950</v>
      </c>
      <c r="B1055" s="16">
        <v>86.32</v>
      </c>
      <c r="C1055" s="16">
        <v>90.4</v>
      </c>
      <c r="D1055" s="16">
        <v>86.31</v>
      </c>
      <c r="F1055" s="16">
        <v>122.41</v>
      </c>
      <c r="G1055" s="15">
        <v>147.76</v>
      </c>
      <c r="H1055" s="15">
        <v>101.61</v>
      </c>
      <c r="I1055" s="15">
        <v>88.77</v>
      </c>
      <c r="J1055" s="15">
        <v>72.86</v>
      </c>
      <c r="K1055" s="15">
        <v>52.4</v>
      </c>
      <c r="L1055" s="15">
        <v>67.86</v>
      </c>
      <c r="M1055" s="15">
        <v>80.459999999999994</v>
      </c>
      <c r="N1055" s="15">
        <v>124.71</v>
      </c>
      <c r="O1055" s="16">
        <v>190.54</v>
      </c>
      <c r="P1055" s="15">
        <v>18</v>
      </c>
      <c r="Q1055" s="15">
        <v>52.1</v>
      </c>
      <c r="R1055" s="15">
        <v>74.12</v>
      </c>
      <c r="T1055" s="16">
        <v>98.07</v>
      </c>
      <c r="U1055" s="16">
        <v>98.12</v>
      </c>
      <c r="V1055" s="16">
        <v>106.36</v>
      </c>
      <c r="W1055" s="16">
        <v>105.58</v>
      </c>
      <c r="X1055" s="75"/>
      <c r="Y1055" s="75"/>
      <c r="AA1055" s="15">
        <v>126.86</v>
      </c>
      <c r="AB1055" s="15">
        <v>158.72999999999999</v>
      </c>
      <c r="AC1055" s="15">
        <v>111</v>
      </c>
      <c r="AD1055" s="15">
        <v>74.319999999999993</v>
      </c>
      <c r="AE1055" s="15">
        <v>73.430000000000007</v>
      </c>
      <c r="AF1055" s="15">
        <v>79</v>
      </c>
      <c r="AG1055" s="15">
        <v>71.12</v>
      </c>
      <c r="AH1055" s="15">
        <v>79</v>
      </c>
      <c r="AI1055" s="15">
        <v>99.31</v>
      </c>
      <c r="AJ1055" s="15">
        <v>120.43</v>
      </c>
      <c r="AK1055" s="15">
        <v>50.62</v>
      </c>
      <c r="AL1055" s="15">
        <v>43</v>
      </c>
      <c r="AM1055" s="15">
        <v>208.33</v>
      </c>
      <c r="AN1055" s="15">
        <v>209</v>
      </c>
      <c r="AO1055" s="15">
        <v>146.59</v>
      </c>
      <c r="AP1055" s="15">
        <v>147.27000000000001</v>
      </c>
      <c r="AQ1055" s="15">
        <v>118</v>
      </c>
      <c r="AR1055" s="15">
        <v>117.29</v>
      </c>
      <c r="AS1055" s="15">
        <v>137</v>
      </c>
      <c r="AT1055" s="15">
        <v>181</v>
      </c>
      <c r="AU1055" s="15">
        <v>186</v>
      </c>
      <c r="AV1055" s="15">
        <v>188</v>
      </c>
      <c r="AW1055" s="15">
        <v>31.71</v>
      </c>
      <c r="AX1055" s="15">
        <v>32.619999999999997</v>
      </c>
      <c r="AY1055" s="15">
        <v>72.400000000000006</v>
      </c>
      <c r="AZ1055" s="15">
        <v>68.38</v>
      </c>
      <c r="BA1055" s="15">
        <v>95</v>
      </c>
      <c r="BB1055" s="15">
        <v>50.5</v>
      </c>
      <c r="BC1055" s="15">
        <v>31.08</v>
      </c>
      <c r="BF1055" s="15">
        <v>96.33</v>
      </c>
      <c r="BG1055" s="15">
        <v>103</v>
      </c>
    </row>
    <row r="1056" spans="1:59">
      <c r="A1056" s="71">
        <v>40957</v>
      </c>
      <c r="B1056" s="16">
        <v>90.09</v>
      </c>
      <c r="C1056" s="16">
        <v>90.58</v>
      </c>
      <c r="D1056" s="16">
        <v>90.28</v>
      </c>
      <c r="F1056" s="16">
        <v>123.31</v>
      </c>
      <c r="G1056" s="15">
        <v>146.13999999999999</v>
      </c>
      <c r="H1056" s="15">
        <v>102.89</v>
      </c>
      <c r="I1056" s="15">
        <v>91.01</v>
      </c>
      <c r="J1056" s="15">
        <v>72.650000000000006</v>
      </c>
      <c r="K1056" s="15">
        <v>52.39</v>
      </c>
      <c r="L1056" s="15">
        <v>67.069999999999993</v>
      </c>
      <c r="M1056" s="15">
        <v>79.03</v>
      </c>
      <c r="N1056" s="15">
        <v>124.27</v>
      </c>
      <c r="O1056" s="16">
        <v>184.26</v>
      </c>
      <c r="P1056" s="15">
        <v>18</v>
      </c>
      <c r="Q1056" s="15">
        <v>51.52</v>
      </c>
      <c r="R1056" s="15">
        <v>74.239999999999995</v>
      </c>
      <c r="T1056" s="16">
        <v>100.9</v>
      </c>
      <c r="U1056" s="16">
        <v>100.07</v>
      </c>
      <c r="V1056" s="16">
        <v>106.56</v>
      </c>
      <c r="W1056" s="16">
        <v>105.27</v>
      </c>
      <c r="X1056" s="75"/>
      <c r="Y1056" s="75"/>
      <c r="AB1056" s="15">
        <v>169.65</v>
      </c>
      <c r="AC1056" s="15">
        <v>104.68</v>
      </c>
      <c r="AD1056" s="15">
        <v>74.87</v>
      </c>
      <c r="AE1056" s="15">
        <v>71.88</v>
      </c>
      <c r="AF1056" s="15">
        <v>78</v>
      </c>
      <c r="AG1056" s="15">
        <v>69.7</v>
      </c>
      <c r="AH1056" s="15">
        <v>77.540000000000006</v>
      </c>
      <c r="AI1056" s="15">
        <v>99</v>
      </c>
      <c r="AJ1056" s="15">
        <v>123</v>
      </c>
      <c r="AK1056" s="15">
        <v>50.56</v>
      </c>
      <c r="AL1056" s="15">
        <v>42.65</v>
      </c>
      <c r="AM1056" s="15">
        <v>200.11</v>
      </c>
      <c r="AN1056" s="15">
        <v>203.52</v>
      </c>
      <c r="AO1056" s="15">
        <v>146.63999999999999</v>
      </c>
      <c r="AP1056" s="15">
        <v>146.41</v>
      </c>
      <c r="AQ1056" s="15">
        <v>110</v>
      </c>
      <c r="AR1056" s="15">
        <v>112.67</v>
      </c>
      <c r="AT1056" s="15">
        <v>185</v>
      </c>
      <c r="AU1056" s="15">
        <v>188</v>
      </c>
      <c r="AV1056" s="15">
        <v>187</v>
      </c>
      <c r="AW1056" s="15">
        <v>32.369999999999997</v>
      </c>
      <c r="AX1056" s="15">
        <v>32.46</v>
      </c>
      <c r="AY1056" s="15">
        <v>71.819999999999993</v>
      </c>
      <c r="AZ1056" s="15">
        <v>65</v>
      </c>
      <c r="BA1056" s="15">
        <v>95.87</v>
      </c>
      <c r="BC1056" s="15">
        <v>32.049999999999997</v>
      </c>
      <c r="BD1056" s="15">
        <v>147.27000000000001</v>
      </c>
      <c r="BF1056" s="15">
        <v>96.33</v>
      </c>
      <c r="BG1056" s="15">
        <v>102.2</v>
      </c>
    </row>
    <row r="1057" spans="1:59">
      <c r="A1057" s="71">
        <v>40964</v>
      </c>
      <c r="B1057" s="16">
        <v>90.5</v>
      </c>
      <c r="C1057" s="16">
        <v>90.71</v>
      </c>
      <c r="D1057" s="16">
        <v>90.68</v>
      </c>
      <c r="F1057" s="16">
        <v>122.34</v>
      </c>
      <c r="G1057" s="15">
        <v>145.71</v>
      </c>
      <c r="H1057" s="15">
        <v>103.15</v>
      </c>
      <c r="I1057" s="15">
        <v>90.45</v>
      </c>
      <c r="J1057" s="15">
        <v>74.349999999999994</v>
      </c>
      <c r="K1057" s="15">
        <v>53.04</v>
      </c>
      <c r="L1057" s="15">
        <v>68.260000000000005</v>
      </c>
      <c r="M1057" s="15">
        <v>79.92</v>
      </c>
      <c r="N1057" s="15">
        <v>126.06</v>
      </c>
      <c r="O1057" s="16">
        <v>176.69</v>
      </c>
      <c r="P1057" s="15">
        <v>18</v>
      </c>
      <c r="Q1057" s="15">
        <v>52.09</v>
      </c>
      <c r="R1057" s="15">
        <v>73.77</v>
      </c>
      <c r="T1057" s="16">
        <v>102</v>
      </c>
      <c r="U1057" s="16">
        <v>102.1</v>
      </c>
      <c r="V1057" s="16">
        <v>106.37</v>
      </c>
      <c r="W1057" s="16">
        <v>105.27</v>
      </c>
      <c r="X1057" s="75"/>
      <c r="Y1057" s="75"/>
      <c r="AA1057" s="15">
        <v>126</v>
      </c>
      <c r="AB1057" s="15">
        <v>166</v>
      </c>
      <c r="AC1057" s="15">
        <v>109.71</v>
      </c>
      <c r="AD1057" s="15">
        <v>73.28</v>
      </c>
      <c r="AE1057" s="15">
        <v>69.89</v>
      </c>
      <c r="AF1057" s="15">
        <v>75.67</v>
      </c>
      <c r="AG1057" s="15">
        <v>64.36</v>
      </c>
      <c r="AH1057" s="15">
        <v>72</v>
      </c>
      <c r="AI1057" s="15">
        <v>97.4</v>
      </c>
      <c r="AJ1057" s="15">
        <v>122</v>
      </c>
      <c r="AK1057" s="15">
        <v>49.85</v>
      </c>
      <c r="AL1057" s="15">
        <v>70.39</v>
      </c>
      <c r="AN1057" s="15">
        <v>205</v>
      </c>
      <c r="AO1057" s="15">
        <v>146.55000000000001</v>
      </c>
      <c r="AP1057" s="15">
        <v>146.05000000000001</v>
      </c>
      <c r="AQ1057" s="15">
        <v>112</v>
      </c>
      <c r="AR1057" s="15">
        <v>112</v>
      </c>
      <c r="AS1057" s="15">
        <v>131.38</v>
      </c>
      <c r="AU1057" s="15">
        <v>186.98</v>
      </c>
      <c r="AW1057" s="15">
        <v>33</v>
      </c>
      <c r="AX1057" s="15">
        <v>32.11</v>
      </c>
      <c r="AY1057" s="15">
        <v>71.8</v>
      </c>
      <c r="AZ1057" s="15">
        <v>63.25</v>
      </c>
      <c r="BA1057" s="15">
        <v>97</v>
      </c>
      <c r="BB1057" s="15">
        <v>52.38</v>
      </c>
      <c r="BC1057" s="15">
        <v>32.659999999999997</v>
      </c>
      <c r="BD1057" s="15">
        <v>146.4</v>
      </c>
      <c r="BF1057" s="15">
        <v>94.32</v>
      </c>
      <c r="BG1057" s="15">
        <v>102</v>
      </c>
    </row>
    <row r="1058" spans="1:59">
      <c r="A1058" s="71">
        <v>40971</v>
      </c>
      <c r="B1058" s="16">
        <v>92.27</v>
      </c>
      <c r="C1058" s="16">
        <v>90.94</v>
      </c>
      <c r="D1058" s="16">
        <v>92.33</v>
      </c>
      <c r="F1058" s="16">
        <v>125.54</v>
      </c>
      <c r="G1058" s="15">
        <v>146.86000000000001</v>
      </c>
      <c r="H1058" s="15">
        <v>103.55</v>
      </c>
      <c r="I1058" s="15">
        <v>89.27</v>
      </c>
      <c r="J1058" s="15">
        <v>72.86</v>
      </c>
      <c r="K1058" s="15">
        <v>52.46</v>
      </c>
      <c r="L1058" s="15">
        <v>70.5</v>
      </c>
      <c r="M1058" s="15">
        <v>78.569999999999993</v>
      </c>
      <c r="N1058" s="15">
        <v>127.07</v>
      </c>
      <c r="O1058" s="16">
        <v>172.71</v>
      </c>
      <c r="P1058" s="15">
        <v>18</v>
      </c>
      <c r="Q1058" s="15">
        <v>51.66</v>
      </c>
      <c r="R1058" s="15">
        <v>73.95</v>
      </c>
      <c r="T1058" s="16">
        <v>101.52</v>
      </c>
      <c r="U1058" s="16">
        <v>101.44</v>
      </c>
      <c r="V1058" s="16">
        <v>107.1</v>
      </c>
      <c r="W1058" s="16">
        <v>106.04</v>
      </c>
      <c r="X1058" s="75"/>
      <c r="Y1058" s="75"/>
      <c r="AD1058" s="15">
        <v>73.52</v>
      </c>
      <c r="AE1058" s="15">
        <v>69.13</v>
      </c>
      <c r="AG1058" s="15">
        <v>65.73</v>
      </c>
      <c r="AH1058" s="15">
        <v>66</v>
      </c>
      <c r="AI1058" s="15">
        <v>98.79</v>
      </c>
      <c r="AK1058" s="15">
        <v>51.4</v>
      </c>
      <c r="AM1058" s="15">
        <v>202.33</v>
      </c>
      <c r="AN1058" s="15">
        <v>208.6</v>
      </c>
      <c r="AO1058" s="15">
        <v>146.61000000000001</v>
      </c>
      <c r="AP1058" s="15">
        <v>144.97</v>
      </c>
      <c r="AR1058" s="15">
        <v>108</v>
      </c>
      <c r="AT1058" s="15">
        <v>185</v>
      </c>
      <c r="AV1058" s="15">
        <v>186</v>
      </c>
      <c r="AW1058" s="15">
        <v>31.43</v>
      </c>
      <c r="AX1058" s="15">
        <v>32.06</v>
      </c>
      <c r="AY1058" s="15">
        <v>68.69</v>
      </c>
      <c r="AZ1058" s="15">
        <v>60.93</v>
      </c>
      <c r="BA1058" s="15">
        <v>96.1</v>
      </c>
      <c r="BB1058" s="15">
        <v>56.2</v>
      </c>
      <c r="BC1058" s="15">
        <v>31.53</v>
      </c>
      <c r="BF1058" s="15">
        <v>94.32</v>
      </c>
      <c r="BG1058" s="15">
        <v>102</v>
      </c>
    </row>
    <row r="1059" spans="1:59">
      <c r="A1059" s="71">
        <v>40978</v>
      </c>
      <c r="B1059" s="16">
        <v>94.44</v>
      </c>
      <c r="C1059" s="16">
        <v>91.62</v>
      </c>
      <c r="D1059" s="16">
        <v>94.48</v>
      </c>
      <c r="F1059" s="16">
        <v>131.78</v>
      </c>
      <c r="G1059" s="15">
        <v>153.91</v>
      </c>
      <c r="H1059" s="15">
        <v>111.74</v>
      </c>
      <c r="I1059" s="15">
        <v>96.18</v>
      </c>
      <c r="J1059" s="15">
        <v>73.819999999999993</v>
      </c>
      <c r="K1059" s="15">
        <v>53.18</v>
      </c>
      <c r="L1059" s="15">
        <v>81.55</v>
      </c>
      <c r="M1059" s="15">
        <v>79.540000000000006</v>
      </c>
      <c r="N1059" s="15">
        <v>131.65</v>
      </c>
      <c r="O1059" s="16">
        <v>176.28</v>
      </c>
      <c r="P1059" s="15">
        <v>14.86</v>
      </c>
      <c r="Q1059" s="15">
        <v>52.64</v>
      </c>
      <c r="R1059" s="15">
        <v>74.13</v>
      </c>
      <c r="T1059" s="16">
        <v>102</v>
      </c>
      <c r="U1059" s="16">
        <v>103.07</v>
      </c>
      <c r="V1059" s="16">
        <v>107.1</v>
      </c>
      <c r="W1059" s="16">
        <v>106.04</v>
      </c>
      <c r="X1059" s="75"/>
      <c r="Y1059" s="75"/>
      <c r="AB1059" s="15">
        <v>166</v>
      </c>
      <c r="AC1059" s="15">
        <v>115</v>
      </c>
      <c r="AD1059" s="15">
        <v>72.739999999999995</v>
      </c>
      <c r="AE1059" s="15">
        <v>68.8</v>
      </c>
      <c r="AG1059" s="15">
        <v>62.13</v>
      </c>
      <c r="AH1059" s="15">
        <v>65</v>
      </c>
      <c r="AI1059" s="15">
        <v>96.21</v>
      </c>
      <c r="AK1059" s="15">
        <v>51.55</v>
      </c>
      <c r="AL1059" s="15">
        <v>45.23</v>
      </c>
      <c r="AM1059" s="15">
        <v>202.74</v>
      </c>
      <c r="AN1059" s="15">
        <v>208.28</v>
      </c>
      <c r="AO1059" s="15">
        <v>141.88999999999999</v>
      </c>
      <c r="AP1059" s="15">
        <v>144.57</v>
      </c>
      <c r="AQ1059" s="15">
        <v>93.44</v>
      </c>
      <c r="AS1059" s="15">
        <v>118</v>
      </c>
      <c r="AU1059" s="15">
        <v>187.8</v>
      </c>
      <c r="AV1059" s="15">
        <v>188</v>
      </c>
      <c r="AW1059" s="15">
        <v>33.5</v>
      </c>
      <c r="AX1059" s="15">
        <v>32.409999999999997</v>
      </c>
      <c r="AY1059" s="15">
        <v>72.33</v>
      </c>
      <c r="AZ1059" s="15">
        <v>62</v>
      </c>
      <c r="BA1059" s="15">
        <v>96.5</v>
      </c>
      <c r="BB1059" s="15">
        <v>52</v>
      </c>
      <c r="BF1059" s="15">
        <v>94.32</v>
      </c>
      <c r="BG1059" s="15">
        <v>102</v>
      </c>
    </row>
    <row r="1060" spans="1:59">
      <c r="A1060" s="71">
        <v>40985</v>
      </c>
      <c r="B1060" s="16">
        <v>94.08</v>
      </c>
      <c r="C1060" s="16">
        <v>92.15</v>
      </c>
      <c r="D1060" s="16">
        <v>94.31</v>
      </c>
      <c r="F1060" s="16">
        <v>133.04</v>
      </c>
      <c r="G1060" s="15">
        <v>159.38</v>
      </c>
      <c r="H1060" s="15">
        <v>111.06</v>
      </c>
      <c r="I1060" s="15">
        <v>98.51</v>
      </c>
      <c r="J1060" s="15">
        <v>72.099999999999994</v>
      </c>
      <c r="K1060" s="15">
        <v>53.26</v>
      </c>
      <c r="L1060" s="15">
        <v>71.510000000000005</v>
      </c>
      <c r="M1060" s="15">
        <v>80.67</v>
      </c>
      <c r="N1060" s="15">
        <v>132.66999999999999</v>
      </c>
      <c r="O1060" s="16">
        <v>184.01</v>
      </c>
      <c r="P1060" s="15">
        <v>18</v>
      </c>
      <c r="Q1060" s="15">
        <v>52.11</v>
      </c>
      <c r="R1060" s="15">
        <v>74.349999999999994</v>
      </c>
      <c r="T1060" s="16">
        <v>102.33</v>
      </c>
      <c r="U1060" s="16">
        <v>104</v>
      </c>
      <c r="V1060" s="16">
        <v>107.2</v>
      </c>
      <c r="W1060" s="16">
        <v>106.04</v>
      </c>
      <c r="X1060" s="75"/>
      <c r="Y1060" s="75"/>
      <c r="AA1060" s="15">
        <v>128.52000000000001</v>
      </c>
      <c r="AB1060" s="15">
        <v>166.17</v>
      </c>
      <c r="AC1060" s="15">
        <v>110</v>
      </c>
      <c r="AD1060" s="15">
        <v>73.28</v>
      </c>
      <c r="AE1060" s="15">
        <v>69.05</v>
      </c>
      <c r="AF1060" s="15">
        <v>73.5</v>
      </c>
      <c r="AG1060" s="15">
        <v>59.93</v>
      </c>
      <c r="AH1060" s="15">
        <v>65</v>
      </c>
      <c r="AI1060" s="15">
        <v>97</v>
      </c>
      <c r="AJ1060" s="15">
        <v>121</v>
      </c>
      <c r="AK1060" s="15">
        <v>50.47</v>
      </c>
      <c r="AL1060" s="15">
        <v>46</v>
      </c>
      <c r="AM1060" s="15">
        <v>194</v>
      </c>
      <c r="AN1060" s="15">
        <v>207.5</v>
      </c>
      <c r="AO1060" s="15">
        <v>141.88999999999999</v>
      </c>
      <c r="AP1060" s="15">
        <v>143.91</v>
      </c>
      <c r="AQ1060" s="15">
        <v>96.8</v>
      </c>
      <c r="AR1060" s="15">
        <v>110</v>
      </c>
      <c r="AS1060" s="15">
        <v>115.65</v>
      </c>
      <c r="AT1060" s="15">
        <v>188</v>
      </c>
      <c r="AU1060" s="15">
        <v>185</v>
      </c>
      <c r="AW1060" s="15">
        <v>33.270000000000003</v>
      </c>
      <c r="AX1060" s="15">
        <v>32.57</v>
      </c>
      <c r="AY1060" s="15">
        <v>73.290000000000006</v>
      </c>
      <c r="AZ1060" s="15">
        <v>55</v>
      </c>
      <c r="BA1060" s="15">
        <v>99.4</v>
      </c>
      <c r="BB1060" s="15">
        <v>52.5</v>
      </c>
      <c r="BF1060" s="15">
        <v>94.32</v>
      </c>
      <c r="BG1060" s="15">
        <v>109.2</v>
      </c>
    </row>
    <row r="1061" spans="1:59">
      <c r="A1061" s="71">
        <v>40992</v>
      </c>
      <c r="B1061" s="16">
        <v>91.82</v>
      </c>
      <c r="C1061" s="16">
        <v>92.34</v>
      </c>
      <c r="D1061" s="16">
        <v>91.58</v>
      </c>
      <c r="F1061" s="16">
        <v>134.51</v>
      </c>
      <c r="G1061" s="15">
        <v>164.47</v>
      </c>
      <c r="H1061" s="15">
        <v>110.07</v>
      </c>
      <c r="I1061" s="15">
        <v>98.23</v>
      </c>
      <c r="J1061" s="15">
        <v>73.900000000000006</v>
      </c>
      <c r="K1061" s="15">
        <v>53.14</v>
      </c>
      <c r="L1061" s="15">
        <v>69.819999999999993</v>
      </c>
      <c r="M1061" s="15">
        <v>80.64</v>
      </c>
      <c r="N1061" s="15">
        <v>133.55000000000001</v>
      </c>
      <c r="O1061" s="16">
        <v>181.81</v>
      </c>
      <c r="P1061" s="15">
        <v>18</v>
      </c>
      <c r="Q1061" s="15">
        <v>52.32</v>
      </c>
      <c r="R1061" s="15">
        <v>74.260000000000005</v>
      </c>
      <c r="T1061" s="16">
        <v>104.5</v>
      </c>
      <c r="U1061" s="16">
        <v>104.5</v>
      </c>
      <c r="V1061" s="16">
        <v>113.38</v>
      </c>
      <c r="W1061" s="16">
        <v>113.79</v>
      </c>
      <c r="X1061" s="75"/>
      <c r="Y1061" s="75"/>
      <c r="AA1061" s="15">
        <v>133</v>
      </c>
      <c r="AB1061" s="15">
        <v>159.97999999999999</v>
      </c>
      <c r="AD1061" s="15">
        <v>72.31</v>
      </c>
      <c r="AE1061" s="15">
        <v>68.83</v>
      </c>
      <c r="AF1061" s="15">
        <v>73.5</v>
      </c>
      <c r="AG1061" s="15">
        <v>60.73</v>
      </c>
      <c r="AH1061" s="15">
        <v>65.94</v>
      </c>
      <c r="AI1061" s="15">
        <v>95.75</v>
      </c>
      <c r="AJ1061" s="15">
        <v>123</v>
      </c>
      <c r="AK1061" s="15">
        <v>51.07</v>
      </c>
      <c r="AL1061" s="15">
        <v>46</v>
      </c>
      <c r="AM1061" s="15">
        <v>200.45</v>
      </c>
      <c r="AN1061" s="15">
        <v>202.09</v>
      </c>
      <c r="AO1061" s="15">
        <v>141.91999999999999</v>
      </c>
      <c r="AP1061" s="15">
        <v>143.33000000000001</v>
      </c>
      <c r="AQ1061" s="15">
        <v>94.74</v>
      </c>
      <c r="AR1061" s="15">
        <v>108.21</v>
      </c>
      <c r="AS1061" s="15">
        <v>110.67</v>
      </c>
      <c r="AT1061" s="15">
        <v>182</v>
      </c>
      <c r="AV1061" s="15">
        <v>188</v>
      </c>
      <c r="AX1061" s="15">
        <v>33.1</v>
      </c>
      <c r="AY1061" s="15">
        <v>71.38</v>
      </c>
      <c r="AZ1061" s="15">
        <v>56</v>
      </c>
      <c r="BA1061" s="15">
        <v>97.45</v>
      </c>
      <c r="BC1061" s="15">
        <v>34</v>
      </c>
      <c r="BD1061" s="15">
        <v>142</v>
      </c>
      <c r="BF1061" s="15">
        <v>107.67</v>
      </c>
      <c r="BG1061" s="15">
        <v>124.2</v>
      </c>
    </row>
    <row r="1062" spans="1:59">
      <c r="A1062" s="71">
        <v>40999</v>
      </c>
      <c r="B1062" s="16">
        <v>86.92</v>
      </c>
      <c r="C1062" s="16">
        <v>92.12</v>
      </c>
      <c r="D1062" s="16">
        <v>86.74</v>
      </c>
      <c r="F1062" s="16">
        <v>135.69</v>
      </c>
      <c r="G1062" s="15">
        <v>170.03</v>
      </c>
      <c r="H1062" s="15">
        <v>109.81</v>
      </c>
      <c r="I1062" s="15">
        <v>98.06</v>
      </c>
      <c r="J1062" s="15">
        <v>75.86</v>
      </c>
      <c r="K1062" s="15">
        <v>53.48</v>
      </c>
      <c r="L1062" s="15">
        <v>65.680000000000007</v>
      </c>
      <c r="M1062" s="15">
        <v>82.43</v>
      </c>
      <c r="N1062" s="15">
        <v>134.11000000000001</v>
      </c>
      <c r="O1062" s="16">
        <v>184.03</v>
      </c>
      <c r="P1062" s="15">
        <v>18</v>
      </c>
      <c r="Q1062" s="15">
        <v>53.07</v>
      </c>
      <c r="R1062" s="15">
        <v>74.540000000000006</v>
      </c>
      <c r="T1062" s="16">
        <v>104.5</v>
      </c>
      <c r="U1062" s="16">
        <v>105.14</v>
      </c>
      <c r="V1062" s="16">
        <v>115.03</v>
      </c>
      <c r="W1062" s="16">
        <v>116.41</v>
      </c>
      <c r="X1062" s="75"/>
      <c r="Y1062" s="75"/>
      <c r="AB1062" s="15">
        <v>166</v>
      </c>
      <c r="AD1062" s="15">
        <v>69.97</v>
      </c>
      <c r="AE1062" s="15">
        <v>69.150000000000006</v>
      </c>
      <c r="AG1062" s="15">
        <v>58.92</v>
      </c>
      <c r="AI1062" s="15">
        <v>98</v>
      </c>
      <c r="AK1062" s="15">
        <v>49.79</v>
      </c>
      <c r="AM1062" s="15">
        <v>190.77</v>
      </c>
      <c r="AN1062" s="15">
        <v>203.72</v>
      </c>
      <c r="AO1062" s="15">
        <v>140.33000000000001</v>
      </c>
      <c r="AP1062" s="15">
        <v>141.44</v>
      </c>
      <c r="AQ1062" s="15">
        <v>85</v>
      </c>
      <c r="AR1062" s="15">
        <v>105.2</v>
      </c>
      <c r="AT1062" s="15">
        <v>185</v>
      </c>
      <c r="AU1062" s="15">
        <v>187</v>
      </c>
      <c r="AV1062" s="15">
        <v>186</v>
      </c>
      <c r="AX1062" s="15">
        <v>32.01</v>
      </c>
      <c r="AY1062" s="15">
        <v>72</v>
      </c>
      <c r="AZ1062" s="15">
        <v>58.15</v>
      </c>
      <c r="BA1062" s="15">
        <v>100</v>
      </c>
      <c r="BB1062" s="15">
        <v>53</v>
      </c>
      <c r="BC1062" s="15">
        <v>34</v>
      </c>
      <c r="BD1062" s="15">
        <v>141.01</v>
      </c>
      <c r="BF1062" s="15">
        <v>122.42</v>
      </c>
      <c r="BG1062" s="15">
        <v>132.6</v>
      </c>
    </row>
    <row r="1063" spans="1:59">
      <c r="A1063" s="71">
        <v>41006</v>
      </c>
      <c r="B1063" s="16">
        <v>84.55</v>
      </c>
      <c r="C1063" s="16">
        <v>91.98</v>
      </c>
      <c r="D1063" s="16">
        <v>84.56</v>
      </c>
      <c r="F1063" s="16">
        <v>134.27000000000001</v>
      </c>
      <c r="G1063" s="15">
        <v>171.84</v>
      </c>
      <c r="H1063" s="15">
        <v>110.36</v>
      </c>
      <c r="I1063" s="15">
        <v>98.16</v>
      </c>
      <c r="J1063" s="15">
        <v>72.430000000000007</v>
      </c>
      <c r="K1063" s="15">
        <v>53.55</v>
      </c>
      <c r="L1063" s="15">
        <v>70.819999999999993</v>
      </c>
      <c r="M1063" s="15">
        <v>83.01</v>
      </c>
      <c r="N1063" s="15">
        <v>134.15</v>
      </c>
      <c r="O1063" s="16">
        <v>182.39</v>
      </c>
      <c r="P1063" s="15">
        <v>18</v>
      </c>
      <c r="Q1063" s="15">
        <v>51.81</v>
      </c>
      <c r="R1063" s="15">
        <v>74.44</v>
      </c>
      <c r="T1063" s="16">
        <v>105.7</v>
      </c>
      <c r="U1063" s="16">
        <v>106</v>
      </c>
      <c r="V1063" s="16">
        <v>115.36</v>
      </c>
      <c r="W1063" s="16">
        <v>116.5</v>
      </c>
      <c r="X1063" s="75"/>
      <c r="Y1063" s="75"/>
      <c r="AA1063" s="15">
        <v>130</v>
      </c>
      <c r="AB1063" s="15">
        <v>166</v>
      </c>
      <c r="AD1063" s="15">
        <v>71.540000000000006</v>
      </c>
      <c r="AE1063" s="15">
        <v>68.39</v>
      </c>
      <c r="AF1063" s="15">
        <v>73.16</v>
      </c>
      <c r="AG1063" s="15">
        <v>59</v>
      </c>
      <c r="AH1063" s="15">
        <v>61.56</v>
      </c>
      <c r="AI1063" s="15">
        <v>96.67</v>
      </c>
      <c r="AJ1063" s="15">
        <v>126.53</v>
      </c>
      <c r="AK1063" s="15">
        <v>50.41</v>
      </c>
      <c r="AL1063" s="15">
        <v>47.58</v>
      </c>
      <c r="AM1063" s="15">
        <v>194</v>
      </c>
      <c r="AN1063" s="15">
        <v>202.67</v>
      </c>
      <c r="AO1063" s="15">
        <v>138.6</v>
      </c>
      <c r="AP1063" s="15">
        <v>141.29</v>
      </c>
      <c r="AQ1063" s="15">
        <v>80</v>
      </c>
      <c r="AR1063" s="15">
        <v>103</v>
      </c>
      <c r="AT1063" s="15">
        <v>184.33</v>
      </c>
      <c r="AV1063" s="15">
        <v>185</v>
      </c>
      <c r="AW1063" s="15">
        <v>34</v>
      </c>
      <c r="AX1063" s="15">
        <v>33.08</v>
      </c>
      <c r="AY1063" s="15">
        <v>77.56</v>
      </c>
      <c r="AZ1063" s="15">
        <v>56.97</v>
      </c>
      <c r="BA1063" s="15">
        <v>102.5</v>
      </c>
      <c r="BB1063" s="15">
        <v>55</v>
      </c>
      <c r="BD1063" s="15">
        <v>133.35</v>
      </c>
      <c r="BF1063" s="15">
        <v>127.42</v>
      </c>
      <c r="BG1063" s="15">
        <v>123</v>
      </c>
    </row>
    <row r="1064" spans="1:59">
      <c r="A1064" s="71">
        <v>41013</v>
      </c>
      <c r="B1064" s="16">
        <v>85.41</v>
      </c>
      <c r="C1064" s="16">
        <v>92.01</v>
      </c>
      <c r="D1064" s="16">
        <v>84.41</v>
      </c>
      <c r="F1064" s="16">
        <v>136.35</v>
      </c>
      <c r="G1064" s="15">
        <v>171.09</v>
      </c>
      <c r="H1064" s="15">
        <v>108.68</v>
      </c>
      <c r="I1064" s="15">
        <v>98.16</v>
      </c>
      <c r="J1064" s="15">
        <v>71.510000000000005</v>
      </c>
      <c r="K1064" s="15">
        <v>53.17</v>
      </c>
      <c r="L1064" s="15">
        <v>69.86</v>
      </c>
      <c r="M1064" s="15">
        <v>78.760000000000005</v>
      </c>
      <c r="N1064" s="15">
        <v>135.44999999999999</v>
      </c>
      <c r="O1064" s="16">
        <v>181.22</v>
      </c>
      <c r="P1064" s="15">
        <v>18</v>
      </c>
      <c r="Q1064" s="15">
        <v>51.94</v>
      </c>
      <c r="R1064" s="15">
        <v>74.400000000000006</v>
      </c>
      <c r="T1064" s="16">
        <v>107.25</v>
      </c>
      <c r="U1064" s="16">
        <v>106.73</v>
      </c>
      <c r="V1064" s="16">
        <v>115.2</v>
      </c>
      <c r="W1064" s="16">
        <v>115.7</v>
      </c>
      <c r="X1064" s="75"/>
      <c r="Y1064" s="75"/>
      <c r="AB1064" s="15">
        <v>168</v>
      </c>
      <c r="AD1064" s="15">
        <v>72.05</v>
      </c>
      <c r="AE1064" s="15">
        <v>68.400000000000006</v>
      </c>
      <c r="AG1064" s="15">
        <v>59.32</v>
      </c>
      <c r="AH1064" s="15">
        <v>64.12</v>
      </c>
      <c r="AI1064" s="15">
        <v>96.69</v>
      </c>
      <c r="AJ1064" s="15">
        <v>122.67</v>
      </c>
      <c r="AK1064" s="15">
        <v>50.63</v>
      </c>
      <c r="AL1064" s="15">
        <v>46</v>
      </c>
      <c r="AM1064" s="15">
        <v>180</v>
      </c>
      <c r="AN1064" s="15">
        <v>198.06</v>
      </c>
      <c r="AO1064" s="15">
        <v>137.59</v>
      </c>
      <c r="AP1064" s="15">
        <v>137.29</v>
      </c>
      <c r="AQ1064" s="15">
        <v>85</v>
      </c>
      <c r="AS1064" s="15">
        <v>103.33</v>
      </c>
      <c r="AT1064" s="15">
        <v>185</v>
      </c>
      <c r="AV1064" s="15">
        <v>188</v>
      </c>
      <c r="AW1064" s="15">
        <v>37</v>
      </c>
      <c r="AX1064" s="15">
        <v>32.46</v>
      </c>
      <c r="AY1064" s="15">
        <v>78.87</v>
      </c>
      <c r="AZ1064" s="15">
        <v>55.5</v>
      </c>
      <c r="BA1064" s="15">
        <v>103.25</v>
      </c>
      <c r="BB1064" s="15">
        <v>53</v>
      </c>
      <c r="BD1064" s="15">
        <v>131.29</v>
      </c>
      <c r="BF1064" s="15">
        <v>110.03</v>
      </c>
      <c r="BG1064" s="15">
        <v>105.8</v>
      </c>
    </row>
    <row r="1065" spans="1:59">
      <c r="A1065" s="71">
        <v>41020</v>
      </c>
      <c r="B1065" s="16">
        <v>84.88</v>
      </c>
      <c r="C1065" s="16">
        <v>92.02</v>
      </c>
      <c r="D1065" s="16">
        <v>84.43</v>
      </c>
      <c r="F1065" s="16">
        <v>136.35</v>
      </c>
      <c r="G1065" s="15">
        <v>174.07</v>
      </c>
      <c r="H1065" s="15">
        <v>108.99</v>
      </c>
      <c r="I1065" s="15">
        <v>98.37</v>
      </c>
      <c r="J1065" s="15">
        <v>73.959999999999994</v>
      </c>
      <c r="K1065" s="15">
        <v>53.22</v>
      </c>
      <c r="L1065" s="15">
        <v>68.09</v>
      </c>
      <c r="M1065" s="15">
        <v>81.430000000000007</v>
      </c>
      <c r="N1065" s="15">
        <v>135.6</v>
      </c>
      <c r="O1065" s="16">
        <v>178.68</v>
      </c>
      <c r="P1065" s="15">
        <v>18</v>
      </c>
      <c r="Q1065" s="15">
        <v>52.28</v>
      </c>
      <c r="R1065" s="15">
        <v>74.19</v>
      </c>
      <c r="T1065" s="16">
        <v>110</v>
      </c>
      <c r="U1065" s="16">
        <v>107.83</v>
      </c>
      <c r="V1065" s="16">
        <v>115.39</v>
      </c>
      <c r="W1065" s="16">
        <v>114.08</v>
      </c>
      <c r="X1065" s="75"/>
      <c r="Y1065" s="75"/>
      <c r="AA1065" s="15">
        <v>129</v>
      </c>
      <c r="AB1065" s="15">
        <v>169.57</v>
      </c>
      <c r="AD1065" s="15">
        <v>69.010000000000005</v>
      </c>
      <c r="AE1065" s="15">
        <v>67.77</v>
      </c>
      <c r="AF1065" s="15">
        <v>73</v>
      </c>
      <c r="AG1065" s="15">
        <v>58.52</v>
      </c>
      <c r="AH1065" s="15">
        <v>65</v>
      </c>
      <c r="AI1065" s="15">
        <v>98</v>
      </c>
      <c r="AJ1065" s="15">
        <v>123</v>
      </c>
      <c r="AK1065" s="15">
        <v>51.72</v>
      </c>
      <c r="AL1065" s="15">
        <v>46</v>
      </c>
      <c r="AM1065" s="15">
        <v>198</v>
      </c>
      <c r="AN1065" s="15">
        <v>192.97</v>
      </c>
      <c r="AO1065" s="15">
        <v>131.25</v>
      </c>
      <c r="AP1065" s="15">
        <v>129.09</v>
      </c>
      <c r="AQ1065" s="15">
        <v>82.36</v>
      </c>
      <c r="AR1065" s="15">
        <v>99.36</v>
      </c>
      <c r="AV1065" s="15">
        <v>188</v>
      </c>
      <c r="AX1065" s="15">
        <v>32.01</v>
      </c>
      <c r="AY1065" s="15">
        <v>77.05</v>
      </c>
      <c r="BA1065" s="15">
        <v>106.5</v>
      </c>
      <c r="BB1065" s="15">
        <v>51</v>
      </c>
      <c r="BD1065" s="15">
        <v>131.71</v>
      </c>
      <c r="BF1065" s="15">
        <v>90.32</v>
      </c>
      <c r="BG1065" s="15">
        <v>94.4</v>
      </c>
    </row>
    <row r="1066" spans="1:59">
      <c r="A1066" s="71">
        <v>41027</v>
      </c>
      <c r="B1066" s="16">
        <v>85.07</v>
      </c>
      <c r="C1066" s="16">
        <v>92.22</v>
      </c>
      <c r="D1066" s="16">
        <v>85.11</v>
      </c>
      <c r="F1066" s="16">
        <v>136.63999999999999</v>
      </c>
      <c r="G1066" s="15">
        <v>176.78</v>
      </c>
      <c r="H1066" s="15">
        <v>113.89</v>
      </c>
      <c r="I1066" s="15">
        <v>99.49</v>
      </c>
      <c r="J1066" s="15">
        <v>75.040000000000006</v>
      </c>
      <c r="K1066" s="15">
        <v>53.01</v>
      </c>
      <c r="L1066" s="15">
        <v>69.319999999999993</v>
      </c>
      <c r="M1066" s="15">
        <v>89.35</v>
      </c>
      <c r="N1066" s="15">
        <v>137.22999999999999</v>
      </c>
      <c r="O1066" s="16">
        <v>177.14</v>
      </c>
      <c r="P1066" s="15">
        <v>17.829999999999998</v>
      </c>
      <c r="Q1066" s="15">
        <v>52.44</v>
      </c>
      <c r="R1066" s="15">
        <v>74.02</v>
      </c>
      <c r="T1066" s="16">
        <v>105.51</v>
      </c>
      <c r="U1066" s="16">
        <v>108.43</v>
      </c>
      <c r="V1066" s="16">
        <v>114.39</v>
      </c>
      <c r="W1066" s="16">
        <v>113.38</v>
      </c>
      <c r="X1066" s="75"/>
      <c r="Y1066" s="75"/>
      <c r="AA1066" s="15">
        <v>130.02000000000001</v>
      </c>
      <c r="AB1066" s="15">
        <v>168.73</v>
      </c>
      <c r="AC1066" s="15">
        <v>119</v>
      </c>
      <c r="AD1066" s="15">
        <v>69.75</v>
      </c>
      <c r="AE1066" s="15">
        <v>66.900000000000006</v>
      </c>
      <c r="AF1066" s="15">
        <v>72.72</v>
      </c>
      <c r="AG1066" s="15">
        <v>58.93</v>
      </c>
      <c r="AH1066" s="15">
        <v>63.87</v>
      </c>
      <c r="AI1066" s="15">
        <v>98.18</v>
      </c>
      <c r="AJ1066" s="15">
        <v>124.19</v>
      </c>
      <c r="AK1066" s="15">
        <v>49.54</v>
      </c>
      <c r="AL1066" s="15">
        <v>44</v>
      </c>
      <c r="AN1066" s="15">
        <v>198</v>
      </c>
      <c r="AO1066" s="15">
        <v>127.07</v>
      </c>
      <c r="AP1066" s="15">
        <v>122.62</v>
      </c>
      <c r="AQ1066" s="15">
        <v>73.2</v>
      </c>
      <c r="AR1066" s="15">
        <v>97.68</v>
      </c>
      <c r="AS1066" s="15">
        <v>108</v>
      </c>
      <c r="AT1066" s="15">
        <v>191.09</v>
      </c>
      <c r="AV1066" s="15">
        <v>187.35</v>
      </c>
      <c r="AW1066" s="15">
        <v>34</v>
      </c>
      <c r="AX1066" s="15">
        <v>32.97</v>
      </c>
      <c r="AY1066" s="15">
        <v>69.92</v>
      </c>
      <c r="AZ1066" s="15">
        <v>55</v>
      </c>
      <c r="BA1066" s="15">
        <v>107.25</v>
      </c>
      <c r="BB1066" s="15">
        <v>52</v>
      </c>
      <c r="BD1066" s="15">
        <v>117</v>
      </c>
      <c r="BF1066" s="15">
        <v>83.86</v>
      </c>
      <c r="BG1066" s="15">
        <v>88.6</v>
      </c>
    </row>
    <row r="1067" spans="1:59">
      <c r="A1067" s="71">
        <v>41034</v>
      </c>
      <c r="B1067" s="16">
        <v>86.33</v>
      </c>
      <c r="C1067" s="16">
        <v>92.45</v>
      </c>
      <c r="D1067" s="16">
        <v>86.87</v>
      </c>
      <c r="F1067" s="16">
        <v>136.58000000000001</v>
      </c>
      <c r="G1067" s="15">
        <v>179.43</v>
      </c>
      <c r="H1067" s="15">
        <v>111.49</v>
      </c>
      <c r="I1067" s="15">
        <v>99.21</v>
      </c>
      <c r="J1067" s="15">
        <v>75.73</v>
      </c>
      <c r="K1067" s="15">
        <v>53.14</v>
      </c>
      <c r="L1067" s="15">
        <v>73.27</v>
      </c>
      <c r="M1067" s="15">
        <v>83.33</v>
      </c>
      <c r="N1067" s="15">
        <v>138</v>
      </c>
      <c r="O1067" s="16">
        <v>172.21</v>
      </c>
      <c r="P1067" s="15">
        <v>17.82</v>
      </c>
      <c r="Q1067" s="15">
        <v>52.63</v>
      </c>
      <c r="R1067" s="15">
        <v>74.34</v>
      </c>
      <c r="T1067" s="16">
        <v>108.5</v>
      </c>
      <c r="U1067" s="16">
        <v>107</v>
      </c>
      <c r="V1067" s="16">
        <v>114.9</v>
      </c>
      <c r="W1067" s="16">
        <v>114.08</v>
      </c>
      <c r="X1067" s="75"/>
      <c r="Y1067" s="75"/>
      <c r="AA1067" s="15">
        <v>131.66999999999999</v>
      </c>
      <c r="AB1067" s="15">
        <v>169.4</v>
      </c>
      <c r="AD1067" s="15">
        <v>70</v>
      </c>
      <c r="AE1067" s="15">
        <v>67.180000000000007</v>
      </c>
      <c r="AF1067" s="15">
        <v>71.319999999999993</v>
      </c>
      <c r="AG1067" s="15">
        <v>57.99</v>
      </c>
      <c r="AH1067" s="15">
        <v>65</v>
      </c>
      <c r="AI1067" s="15">
        <v>98</v>
      </c>
      <c r="AJ1067" s="15">
        <v>123</v>
      </c>
      <c r="AK1067" s="15">
        <v>50.38</v>
      </c>
      <c r="AL1067" s="15">
        <v>45.13</v>
      </c>
      <c r="AM1067" s="15">
        <v>183</v>
      </c>
      <c r="AN1067" s="15">
        <v>188.89</v>
      </c>
      <c r="AO1067" s="15">
        <v>112.82</v>
      </c>
      <c r="AP1067" s="15">
        <v>113.16</v>
      </c>
      <c r="AQ1067" s="15">
        <v>75</v>
      </c>
      <c r="AR1067" s="15">
        <v>104</v>
      </c>
      <c r="AS1067" s="15">
        <v>100</v>
      </c>
      <c r="AU1067" s="15">
        <v>188</v>
      </c>
      <c r="AV1067" s="15">
        <v>188</v>
      </c>
      <c r="AX1067" s="15">
        <v>33.17</v>
      </c>
      <c r="AY1067" s="15">
        <v>72.489999999999995</v>
      </c>
      <c r="AZ1067" s="15">
        <v>57.86</v>
      </c>
      <c r="BA1067" s="15">
        <v>106</v>
      </c>
      <c r="BB1067" s="15">
        <v>51</v>
      </c>
      <c r="BC1067" s="15">
        <v>33.46</v>
      </c>
      <c r="BF1067" s="15">
        <v>77.209999999999994</v>
      </c>
      <c r="BG1067" s="15">
        <v>83.8</v>
      </c>
    </row>
    <row r="1068" spans="1:59">
      <c r="A1068" s="71">
        <v>41041</v>
      </c>
      <c r="B1068" s="16">
        <v>89.86</v>
      </c>
      <c r="C1068" s="16">
        <v>93.45</v>
      </c>
      <c r="D1068" s="16">
        <v>89.89</v>
      </c>
      <c r="F1068" s="16">
        <v>144.76</v>
      </c>
      <c r="G1068" s="15">
        <v>183.24</v>
      </c>
      <c r="H1068" s="15">
        <v>112.31</v>
      </c>
      <c r="I1068" s="15">
        <v>102.39</v>
      </c>
      <c r="J1068" s="15">
        <v>69.58</v>
      </c>
      <c r="K1068" s="15">
        <v>53.99</v>
      </c>
      <c r="L1068" s="15">
        <v>74.19</v>
      </c>
      <c r="M1068" s="15">
        <v>85.31</v>
      </c>
      <c r="N1068" s="15">
        <v>138.63</v>
      </c>
      <c r="O1068" s="16">
        <v>174.48</v>
      </c>
      <c r="P1068" s="15">
        <v>18</v>
      </c>
      <c r="Q1068" s="15">
        <v>53.15</v>
      </c>
      <c r="R1068" s="15">
        <v>74.45</v>
      </c>
      <c r="T1068" s="16">
        <v>108.5</v>
      </c>
      <c r="U1068" s="16">
        <v>104</v>
      </c>
      <c r="V1068" s="16">
        <v>114.9</v>
      </c>
      <c r="W1068" s="16">
        <v>114.08</v>
      </c>
      <c r="X1068" s="75"/>
      <c r="Y1068" s="75"/>
      <c r="AB1068" s="15">
        <v>169.4</v>
      </c>
      <c r="AD1068" s="15">
        <v>71.39</v>
      </c>
      <c r="AE1068" s="15">
        <v>68.239999999999995</v>
      </c>
      <c r="AF1068" s="15">
        <v>71</v>
      </c>
      <c r="AG1068" s="15">
        <v>55.93</v>
      </c>
      <c r="AH1068" s="15">
        <v>63</v>
      </c>
      <c r="AI1068" s="15">
        <v>97</v>
      </c>
      <c r="AK1068" s="15">
        <v>48.19</v>
      </c>
      <c r="AL1068" s="15">
        <v>44</v>
      </c>
      <c r="AN1068" s="15">
        <v>191.16</v>
      </c>
      <c r="AO1068" s="15">
        <v>105.94</v>
      </c>
      <c r="AP1068" s="15">
        <v>108.63</v>
      </c>
      <c r="AQ1068" s="15">
        <v>79</v>
      </c>
      <c r="AR1068" s="15">
        <v>103</v>
      </c>
      <c r="AS1068" s="15">
        <v>101</v>
      </c>
      <c r="AV1068" s="15">
        <v>189</v>
      </c>
      <c r="AW1068" s="15">
        <v>36</v>
      </c>
      <c r="AX1068" s="15">
        <v>36.44</v>
      </c>
      <c r="AY1068" s="15">
        <v>71</v>
      </c>
      <c r="AZ1068" s="15">
        <v>51.91</v>
      </c>
      <c r="BA1068" s="15">
        <v>101.25</v>
      </c>
      <c r="BD1068" s="15">
        <v>103.28</v>
      </c>
      <c r="BF1068" s="15">
        <v>74.430000000000007</v>
      </c>
      <c r="BG1068" s="15">
        <v>83</v>
      </c>
    </row>
    <row r="1069" spans="1:59">
      <c r="A1069" s="71">
        <v>41048</v>
      </c>
      <c r="B1069" s="16">
        <v>87.83</v>
      </c>
      <c r="C1069" s="16">
        <v>93.43</v>
      </c>
      <c r="D1069" s="16">
        <v>87.32</v>
      </c>
      <c r="F1069" s="16">
        <v>150.35</v>
      </c>
      <c r="G1069" s="15">
        <v>187.01</v>
      </c>
      <c r="H1069" s="15">
        <v>114.43</v>
      </c>
      <c r="I1069" s="15">
        <v>106.44</v>
      </c>
      <c r="J1069" s="15">
        <v>67.959999999999994</v>
      </c>
      <c r="K1069" s="15">
        <v>53.94</v>
      </c>
      <c r="L1069" s="15">
        <v>75.67</v>
      </c>
      <c r="M1069" s="15">
        <v>82.53</v>
      </c>
      <c r="N1069" s="15">
        <v>138.59</v>
      </c>
      <c r="O1069" s="16">
        <v>177.85</v>
      </c>
      <c r="P1069" s="15">
        <v>18</v>
      </c>
      <c r="Q1069" s="15">
        <v>52.15</v>
      </c>
      <c r="R1069" s="15">
        <v>74.34</v>
      </c>
      <c r="T1069" s="16">
        <v>108.5</v>
      </c>
      <c r="U1069" s="16">
        <v>108.33</v>
      </c>
      <c r="V1069" s="16">
        <v>115.94</v>
      </c>
      <c r="W1069" s="16">
        <v>116</v>
      </c>
      <c r="X1069" s="75"/>
      <c r="Y1069" s="75"/>
      <c r="AA1069" s="15">
        <v>135</v>
      </c>
      <c r="AB1069" s="15">
        <v>175.36</v>
      </c>
      <c r="AD1069" s="15">
        <v>71.14</v>
      </c>
      <c r="AE1069" s="15">
        <v>67.87</v>
      </c>
      <c r="AG1069" s="15">
        <v>55.54</v>
      </c>
      <c r="AJ1069" s="15">
        <v>123.95</v>
      </c>
      <c r="AK1069" s="15">
        <v>49.44</v>
      </c>
      <c r="AL1069" s="15">
        <v>46</v>
      </c>
      <c r="AN1069" s="15">
        <v>192.74</v>
      </c>
      <c r="AO1069" s="15">
        <v>105.63</v>
      </c>
      <c r="AP1069" s="15">
        <v>107.34</v>
      </c>
      <c r="AR1069" s="15">
        <v>98.67</v>
      </c>
      <c r="AS1069" s="15">
        <v>100</v>
      </c>
      <c r="AU1069" s="15">
        <v>181.5</v>
      </c>
      <c r="AV1069" s="15">
        <v>188</v>
      </c>
      <c r="AW1069" s="15">
        <v>37.26</v>
      </c>
      <c r="AX1069" s="15">
        <v>36.94</v>
      </c>
      <c r="AY1069" s="15">
        <v>69.66</v>
      </c>
      <c r="AZ1069" s="15">
        <v>55.33</v>
      </c>
      <c r="BB1069" s="15">
        <v>51</v>
      </c>
      <c r="BD1069" s="15">
        <v>102.08</v>
      </c>
      <c r="BF1069" s="15">
        <v>74.430000000000007</v>
      </c>
      <c r="BG1069" s="15">
        <v>89.4</v>
      </c>
    </row>
    <row r="1070" spans="1:59">
      <c r="A1070" s="71">
        <v>41055</v>
      </c>
      <c r="B1070" s="16">
        <v>86.94</v>
      </c>
      <c r="C1070" s="16">
        <v>93.71</v>
      </c>
      <c r="D1070" s="16">
        <v>86.77</v>
      </c>
      <c r="F1070" s="16">
        <v>148.93</v>
      </c>
      <c r="G1070" s="15">
        <v>188.93</v>
      </c>
      <c r="H1070" s="15">
        <v>118.27</v>
      </c>
      <c r="I1070" s="15">
        <v>107.36</v>
      </c>
      <c r="J1070" s="15">
        <v>69.569999999999993</v>
      </c>
      <c r="K1070" s="15">
        <v>52.13</v>
      </c>
      <c r="L1070" s="15">
        <v>72.67</v>
      </c>
      <c r="M1070" s="15">
        <v>82.47</v>
      </c>
      <c r="N1070" s="15">
        <v>138.13999999999999</v>
      </c>
      <c r="O1070" s="16">
        <v>178.91</v>
      </c>
      <c r="P1070" s="15">
        <v>18</v>
      </c>
      <c r="Q1070" s="15">
        <v>51.99</v>
      </c>
      <c r="R1070" s="15">
        <v>74.11</v>
      </c>
      <c r="T1070" s="16">
        <v>105.9</v>
      </c>
      <c r="U1070" s="16">
        <v>107.37</v>
      </c>
      <c r="V1070" s="16">
        <v>115.55</v>
      </c>
      <c r="W1070" s="16">
        <v>114.08</v>
      </c>
      <c r="X1070" s="75"/>
      <c r="Y1070" s="75"/>
      <c r="AA1070" s="15">
        <v>136</v>
      </c>
      <c r="AB1070" s="15">
        <v>175.75</v>
      </c>
      <c r="AD1070" s="15">
        <v>70.16</v>
      </c>
      <c r="AE1070" s="15">
        <v>68.41</v>
      </c>
      <c r="AF1070" s="15">
        <v>73.400000000000006</v>
      </c>
      <c r="AG1070" s="15">
        <v>51.11</v>
      </c>
      <c r="AH1070" s="15">
        <v>59.67</v>
      </c>
      <c r="AI1070" s="15">
        <v>98.69</v>
      </c>
      <c r="AJ1070" s="15">
        <v>121</v>
      </c>
      <c r="AK1070" s="15">
        <v>45.57</v>
      </c>
      <c r="AL1070" s="15">
        <v>43.78</v>
      </c>
      <c r="AN1070" s="15">
        <v>190</v>
      </c>
      <c r="AO1070" s="15">
        <v>101.27</v>
      </c>
      <c r="AP1070" s="15">
        <v>102.63</v>
      </c>
      <c r="AQ1070" s="15">
        <v>75.45</v>
      </c>
      <c r="AR1070" s="15">
        <v>103.57</v>
      </c>
      <c r="AT1070" s="15">
        <v>185</v>
      </c>
      <c r="AU1070" s="15">
        <v>188</v>
      </c>
      <c r="AV1070" s="15">
        <v>188</v>
      </c>
      <c r="AW1070" s="15">
        <v>36.33</v>
      </c>
      <c r="AX1070" s="15">
        <v>37.880000000000003</v>
      </c>
      <c r="AY1070" s="15">
        <v>69.09</v>
      </c>
      <c r="AZ1070" s="15">
        <v>49.87</v>
      </c>
      <c r="BA1070" s="15">
        <v>98.9</v>
      </c>
      <c r="BB1070" s="15">
        <v>59</v>
      </c>
      <c r="BD1070" s="15">
        <v>99.89</v>
      </c>
      <c r="BF1070" s="15">
        <v>85.5</v>
      </c>
      <c r="BG1070" s="15">
        <v>102.4</v>
      </c>
    </row>
    <row r="1071" spans="1:59">
      <c r="A1071" s="71">
        <v>41062</v>
      </c>
      <c r="B1071" s="16">
        <v>86.49</v>
      </c>
      <c r="C1071" s="16">
        <v>93.53</v>
      </c>
      <c r="D1071" s="16">
        <v>86.15</v>
      </c>
      <c r="F1071" s="16">
        <v>144.63999999999999</v>
      </c>
      <c r="G1071" s="15">
        <v>179.49</v>
      </c>
      <c r="H1071" s="15">
        <v>117.63</v>
      </c>
      <c r="I1071" s="15">
        <v>107.14</v>
      </c>
      <c r="J1071" s="15">
        <v>68.31</v>
      </c>
      <c r="K1071" s="15">
        <v>52.21</v>
      </c>
      <c r="L1071" s="15">
        <v>72.290000000000006</v>
      </c>
      <c r="M1071" s="15">
        <v>82.31</v>
      </c>
      <c r="N1071" s="15">
        <v>138.18</v>
      </c>
      <c r="O1071" s="16">
        <v>178.19</v>
      </c>
      <c r="P1071" s="15">
        <v>18</v>
      </c>
      <c r="Q1071" s="15">
        <v>52.58</v>
      </c>
      <c r="R1071" s="15">
        <v>74.86</v>
      </c>
      <c r="T1071" s="16">
        <v>109.21</v>
      </c>
      <c r="U1071" s="16">
        <v>108.41</v>
      </c>
      <c r="V1071" s="16">
        <v>115.52</v>
      </c>
      <c r="W1071" s="16">
        <v>114.08</v>
      </c>
      <c r="X1071" s="75"/>
      <c r="Y1071" s="75"/>
      <c r="AB1071" s="15">
        <v>168</v>
      </c>
      <c r="AC1071" s="15">
        <v>128</v>
      </c>
      <c r="AD1071" s="15">
        <v>71.86</v>
      </c>
      <c r="AE1071" s="15">
        <v>68.38</v>
      </c>
      <c r="AF1071" s="15">
        <v>72.86</v>
      </c>
      <c r="AG1071" s="15">
        <v>48.77</v>
      </c>
      <c r="AK1071" s="15">
        <v>43.87</v>
      </c>
      <c r="AL1071" s="15">
        <v>46</v>
      </c>
      <c r="AM1071" s="15">
        <v>185</v>
      </c>
      <c r="AN1071" s="15">
        <v>188.16</v>
      </c>
      <c r="AO1071" s="15">
        <v>100.88</v>
      </c>
      <c r="AP1071" s="15">
        <v>100.97</v>
      </c>
      <c r="AQ1071" s="15">
        <v>76.5</v>
      </c>
      <c r="AR1071" s="15">
        <v>97</v>
      </c>
      <c r="AS1071" s="15">
        <v>102</v>
      </c>
      <c r="AT1071" s="15">
        <v>185</v>
      </c>
      <c r="AX1071" s="15">
        <v>37.78</v>
      </c>
      <c r="AY1071" s="15">
        <v>65</v>
      </c>
      <c r="BA1071" s="15">
        <v>93</v>
      </c>
      <c r="BB1071" s="15">
        <v>47.95</v>
      </c>
      <c r="BD1071" s="15">
        <v>100.5</v>
      </c>
      <c r="BF1071" s="15">
        <v>97.26</v>
      </c>
      <c r="BG1071" s="15">
        <v>105</v>
      </c>
    </row>
    <row r="1072" spans="1:59">
      <c r="A1072" s="71">
        <v>41069</v>
      </c>
      <c r="B1072" s="16">
        <v>86.66</v>
      </c>
      <c r="C1072" s="16">
        <v>93.65</v>
      </c>
      <c r="D1072" s="16">
        <v>87.14</v>
      </c>
      <c r="F1072" s="16">
        <v>140.77000000000001</v>
      </c>
      <c r="G1072" s="15">
        <v>168.79</v>
      </c>
      <c r="H1072" s="15">
        <v>116.91</v>
      </c>
      <c r="I1072" s="15">
        <v>101.42</v>
      </c>
      <c r="J1072" s="15">
        <v>67.680000000000007</v>
      </c>
      <c r="K1072" s="15">
        <v>52.04</v>
      </c>
      <c r="L1072" s="15">
        <v>74.02</v>
      </c>
      <c r="M1072" s="15">
        <v>82.46</v>
      </c>
      <c r="N1072" s="15">
        <v>134.11000000000001</v>
      </c>
      <c r="O1072" s="16">
        <v>181.11</v>
      </c>
      <c r="P1072" s="15">
        <v>17.600000000000001</v>
      </c>
      <c r="Q1072" s="15">
        <v>52.05</v>
      </c>
      <c r="R1072" s="15">
        <v>74.790000000000006</v>
      </c>
      <c r="T1072" s="16">
        <v>107</v>
      </c>
      <c r="U1072" s="16">
        <v>108</v>
      </c>
      <c r="V1072" s="16">
        <v>116.21</v>
      </c>
      <c r="W1072" s="16">
        <v>115.08</v>
      </c>
      <c r="X1072" s="75"/>
      <c r="Y1072" s="75"/>
      <c r="AA1072" s="15">
        <v>130.66999999999999</v>
      </c>
      <c r="AB1072" s="15">
        <v>173.4</v>
      </c>
      <c r="AC1072" s="15">
        <v>117</v>
      </c>
      <c r="AD1072" s="15">
        <v>68</v>
      </c>
      <c r="AE1072" s="15">
        <v>65.14</v>
      </c>
      <c r="AF1072" s="15">
        <v>66.66</v>
      </c>
      <c r="AG1072" s="15">
        <v>47.43</v>
      </c>
      <c r="AH1072" s="15">
        <v>56</v>
      </c>
      <c r="AI1072" s="15">
        <v>95.4</v>
      </c>
      <c r="AJ1072" s="15">
        <v>120.5</v>
      </c>
      <c r="AK1072" s="15">
        <v>43.02</v>
      </c>
      <c r="AM1072" s="15">
        <v>184</v>
      </c>
      <c r="AN1072" s="15">
        <v>186.69</v>
      </c>
      <c r="AO1072" s="15">
        <v>96.35</v>
      </c>
      <c r="AP1072" s="15">
        <v>97.85</v>
      </c>
      <c r="AQ1072" s="15">
        <v>77.33</v>
      </c>
      <c r="AR1072" s="15">
        <v>94</v>
      </c>
      <c r="AT1072" s="15">
        <v>185</v>
      </c>
      <c r="AU1072" s="15">
        <v>183.55</v>
      </c>
      <c r="AV1072" s="15">
        <v>185</v>
      </c>
      <c r="AW1072" s="15">
        <v>37</v>
      </c>
      <c r="AX1072" s="15">
        <v>38.700000000000003</v>
      </c>
      <c r="AY1072" s="15">
        <v>63.8</v>
      </c>
      <c r="AZ1072" s="15">
        <v>49.91</v>
      </c>
      <c r="BA1072" s="15">
        <v>94</v>
      </c>
      <c r="BB1072" s="15">
        <v>49.25</v>
      </c>
      <c r="BD1072" s="15">
        <v>99</v>
      </c>
      <c r="BF1072" s="15">
        <v>97.26</v>
      </c>
      <c r="BG1072" s="15">
        <v>105</v>
      </c>
    </row>
    <row r="1073" spans="1:59">
      <c r="A1073" s="71">
        <v>41076</v>
      </c>
      <c r="B1073" s="16">
        <v>83.65</v>
      </c>
      <c r="C1073" s="16">
        <v>93.47</v>
      </c>
      <c r="D1073" s="16">
        <v>84.86</v>
      </c>
      <c r="F1073" s="16">
        <v>138.83000000000001</v>
      </c>
      <c r="G1073" s="15">
        <v>156.13999999999999</v>
      </c>
      <c r="H1073" s="15">
        <v>113.13</v>
      </c>
      <c r="I1073" s="15">
        <v>96.41</v>
      </c>
      <c r="J1073" s="15">
        <v>67.2</v>
      </c>
      <c r="K1073" s="15">
        <v>52.09</v>
      </c>
      <c r="L1073" s="15">
        <v>76.17</v>
      </c>
      <c r="M1073" s="15">
        <v>79.459999999999994</v>
      </c>
      <c r="N1073" s="15">
        <v>131.36000000000001</v>
      </c>
      <c r="O1073" s="16">
        <v>180.67</v>
      </c>
      <c r="P1073" s="15">
        <v>18</v>
      </c>
      <c r="Q1073" s="15">
        <v>51.93</v>
      </c>
      <c r="R1073" s="15">
        <v>74.98</v>
      </c>
      <c r="T1073" s="16">
        <v>109.5</v>
      </c>
      <c r="U1073" s="16">
        <v>106</v>
      </c>
      <c r="V1073" s="16">
        <v>116.47</v>
      </c>
      <c r="W1073" s="16">
        <v>115.36</v>
      </c>
      <c r="X1073" s="75"/>
      <c r="Y1073" s="75"/>
      <c r="AA1073" s="15">
        <v>136</v>
      </c>
      <c r="AB1073" s="15">
        <v>170.17</v>
      </c>
      <c r="AC1073" s="15">
        <v>126</v>
      </c>
      <c r="AD1073" s="15">
        <v>63.1</v>
      </c>
      <c r="AE1073" s="15">
        <v>61.71</v>
      </c>
      <c r="AF1073" s="15">
        <v>65.67</v>
      </c>
      <c r="AG1073" s="15">
        <v>49.55</v>
      </c>
      <c r="AH1073" s="15">
        <v>51</v>
      </c>
      <c r="AI1073" s="15">
        <v>96</v>
      </c>
      <c r="AJ1073" s="15">
        <v>121</v>
      </c>
      <c r="AK1073" s="15">
        <v>38.869999999999997</v>
      </c>
      <c r="AL1073" s="15">
        <v>39.78</v>
      </c>
      <c r="AM1073" s="15">
        <v>178</v>
      </c>
      <c r="AN1073" s="15">
        <v>183.61</v>
      </c>
      <c r="AO1073" s="15">
        <v>94</v>
      </c>
      <c r="AP1073" s="15">
        <v>92.01</v>
      </c>
      <c r="AQ1073" s="15">
        <v>79</v>
      </c>
      <c r="AS1073" s="15">
        <v>102.46</v>
      </c>
      <c r="AT1073" s="15">
        <v>185</v>
      </c>
      <c r="AU1073" s="15">
        <v>180</v>
      </c>
      <c r="AV1073" s="15">
        <v>185</v>
      </c>
      <c r="AX1073" s="15">
        <v>39.200000000000003</v>
      </c>
      <c r="AY1073" s="15">
        <v>58.69</v>
      </c>
      <c r="AZ1073" s="15">
        <v>42</v>
      </c>
      <c r="BA1073" s="15">
        <v>89.5</v>
      </c>
      <c r="BB1073" s="15">
        <v>52</v>
      </c>
      <c r="BD1073" s="15">
        <v>88.58</v>
      </c>
      <c r="BF1073" s="15">
        <v>97.26</v>
      </c>
      <c r="BG1073" s="15">
        <v>105</v>
      </c>
    </row>
    <row r="1074" spans="1:59">
      <c r="A1074" s="71">
        <v>41083</v>
      </c>
      <c r="B1074" s="16">
        <v>80.180000000000007</v>
      </c>
      <c r="C1074" s="16">
        <v>93.93</v>
      </c>
      <c r="D1074" s="16">
        <v>83.06</v>
      </c>
      <c r="F1074" s="16">
        <v>135.27000000000001</v>
      </c>
      <c r="G1074" s="15">
        <v>140.88999999999999</v>
      </c>
      <c r="H1074" s="15">
        <v>109.97</v>
      </c>
      <c r="I1074" s="15">
        <v>94.78</v>
      </c>
      <c r="J1074" s="15">
        <v>66.459999999999994</v>
      </c>
      <c r="K1074" s="15">
        <v>52.32</v>
      </c>
      <c r="L1074" s="15">
        <v>72.180000000000007</v>
      </c>
      <c r="M1074" s="15">
        <v>75.75</v>
      </c>
      <c r="N1074" s="15">
        <v>128.22999999999999</v>
      </c>
      <c r="O1074" s="16">
        <v>177.02</v>
      </c>
      <c r="P1074" s="15">
        <v>18</v>
      </c>
      <c r="Q1074" s="15">
        <v>52.07</v>
      </c>
      <c r="R1074" s="15">
        <v>74.75</v>
      </c>
      <c r="T1074" s="16">
        <v>107.5</v>
      </c>
      <c r="U1074" s="16">
        <v>107.75</v>
      </c>
      <c r="V1074" s="16">
        <v>116.69</v>
      </c>
      <c r="W1074" s="16">
        <v>115.36</v>
      </c>
      <c r="X1074" s="75"/>
      <c r="Y1074" s="75"/>
      <c r="AB1074" s="15">
        <v>171.14</v>
      </c>
      <c r="AC1074" s="15">
        <v>125</v>
      </c>
      <c r="AD1074" s="15">
        <v>58.34</v>
      </c>
      <c r="AE1074" s="15">
        <v>56.88</v>
      </c>
      <c r="AF1074" s="15">
        <v>57.2</v>
      </c>
      <c r="AG1074" s="15">
        <v>46.37</v>
      </c>
      <c r="AH1074" s="15">
        <v>50.13</v>
      </c>
      <c r="AI1074" s="15">
        <v>90.49</v>
      </c>
      <c r="AJ1074" s="15">
        <v>119.75</v>
      </c>
      <c r="AK1074" s="15">
        <v>38.26</v>
      </c>
      <c r="AL1074" s="15">
        <v>38</v>
      </c>
      <c r="AN1074" s="15">
        <v>180.99</v>
      </c>
      <c r="AO1074" s="15">
        <v>87.73</v>
      </c>
      <c r="AP1074" s="15">
        <v>85.21</v>
      </c>
      <c r="AQ1074" s="15">
        <v>71.05</v>
      </c>
      <c r="AR1074" s="15">
        <v>96</v>
      </c>
      <c r="AU1074" s="15">
        <v>185</v>
      </c>
      <c r="AV1074" s="15">
        <v>180.83</v>
      </c>
      <c r="AW1074" s="15">
        <v>37.18</v>
      </c>
      <c r="AX1074" s="15">
        <v>38.81</v>
      </c>
      <c r="AY1074" s="15">
        <v>51.82</v>
      </c>
      <c r="BB1074" s="15">
        <v>50</v>
      </c>
      <c r="BD1074" s="15">
        <v>85</v>
      </c>
      <c r="BF1074" s="15">
        <v>97.26</v>
      </c>
      <c r="BG1074" s="15">
        <v>105</v>
      </c>
    </row>
    <row r="1075" spans="1:59">
      <c r="A1075" s="71">
        <v>41090</v>
      </c>
      <c r="B1075" s="16">
        <v>80.48</v>
      </c>
      <c r="C1075" s="16">
        <v>93.81</v>
      </c>
      <c r="D1075" s="16">
        <v>82.47</v>
      </c>
      <c r="F1075" s="16">
        <v>136.08000000000001</v>
      </c>
      <c r="G1075" s="15">
        <v>142.1</v>
      </c>
      <c r="H1075" s="15">
        <v>109.43</v>
      </c>
      <c r="I1075" s="15">
        <v>95.31</v>
      </c>
      <c r="J1075" s="15">
        <v>69.430000000000007</v>
      </c>
      <c r="K1075" s="15">
        <v>51.12</v>
      </c>
      <c r="L1075" s="15">
        <v>72.680000000000007</v>
      </c>
      <c r="M1075" s="15">
        <v>72.98</v>
      </c>
      <c r="N1075" s="15">
        <v>128.01</v>
      </c>
      <c r="O1075" s="16">
        <v>182.62</v>
      </c>
      <c r="P1075" s="15">
        <v>18</v>
      </c>
      <c r="Q1075" s="15">
        <v>52.41</v>
      </c>
      <c r="R1075" s="15">
        <v>75.05</v>
      </c>
      <c r="T1075" s="16">
        <v>106.5</v>
      </c>
      <c r="U1075" s="16">
        <v>106.7</v>
      </c>
      <c r="V1075" s="16">
        <v>116.69</v>
      </c>
      <c r="W1075" s="16">
        <v>115.36</v>
      </c>
      <c r="X1075" s="75"/>
      <c r="Y1075" s="75"/>
      <c r="AA1075" s="15">
        <v>128</v>
      </c>
      <c r="AB1075" s="15">
        <v>166</v>
      </c>
      <c r="AD1075" s="15">
        <v>58.27</v>
      </c>
      <c r="AE1075" s="15">
        <v>53.54</v>
      </c>
      <c r="AF1075" s="15">
        <v>62</v>
      </c>
      <c r="AG1075" s="15">
        <v>43.78</v>
      </c>
      <c r="AH1075" s="15">
        <v>49.95</v>
      </c>
      <c r="AI1075" s="15">
        <v>89.13</v>
      </c>
      <c r="AJ1075" s="15">
        <v>120</v>
      </c>
      <c r="AK1075" s="15">
        <v>36.46</v>
      </c>
      <c r="AL1075" s="15">
        <v>38</v>
      </c>
      <c r="AN1075" s="15">
        <v>177.52</v>
      </c>
      <c r="AO1075" s="15">
        <v>83.45</v>
      </c>
      <c r="AP1075" s="15">
        <v>83.19</v>
      </c>
      <c r="AQ1075" s="15">
        <v>71</v>
      </c>
      <c r="AR1075" s="15">
        <v>98.33</v>
      </c>
      <c r="AU1075" s="15">
        <v>180.75</v>
      </c>
      <c r="AW1075" s="15">
        <v>39</v>
      </c>
      <c r="AX1075" s="15">
        <v>39.24</v>
      </c>
      <c r="AY1075" s="15">
        <v>55.77</v>
      </c>
      <c r="BA1075" s="15">
        <v>77.5</v>
      </c>
      <c r="BC1075" s="15">
        <v>37</v>
      </c>
      <c r="BD1075" s="15">
        <v>80.91</v>
      </c>
      <c r="BF1075" s="15">
        <v>97.55</v>
      </c>
      <c r="BG1075" s="15">
        <v>105</v>
      </c>
    </row>
    <row r="1076" spans="1:59">
      <c r="A1076" s="71">
        <v>41097</v>
      </c>
      <c r="B1076" s="16">
        <v>84.24</v>
      </c>
      <c r="C1076" s="16">
        <v>93.9</v>
      </c>
      <c r="D1076" s="16">
        <v>83.36</v>
      </c>
      <c r="F1076" s="16">
        <v>137.41999999999999</v>
      </c>
      <c r="G1076" s="15">
        <v>145.86000000000001</v>
      </c>
      <c r="H1076" s="15">
        <v>109.81</v>
      </c>
      <c r="I1076" s="15">
        <v>95.89</v>
      </c>
      <c r="J1076" s="15">
        <v>64.459999999999994</v>
      </c>
      <c r="K1076" s="15">
        <v>48.34</v>
      </c>
      <c r="L1076" s="15">
        <v>71.22</v>
      </c>
      <c r="M1076" s="15">
        <v>78.08</v>
      </c>
      <c r="N1076" s="15">
        <v>128.43</v>
      </c>
      <c r="O1076" s="16">
        <v>182.16</v>
      </c>
      <c r="P1076" s="15">
        <v>18</v>
      </c>
      <c r="Q1076" s="15">
        <v>53.06</v>
      </c>
      <c r="R1076" s="15">
        <v>75.02</v>
      </c>
      <c r="T1076" s="16">
        <v>106.5</v>
      </c>
      <c r="U1076" s="16">
        <v>108</v>
      </c>
      <c r="V1076" s="16">
        <v>116.95</v>
      </c>
      <c r="W1076" s="16">
        <v>115.36</v>
      </c>
      <c r="X1076" s="75"/>
      <c r="Y1076" s="75"/>
      <c r="AA1076" s="15">
        <v>133</v>
      </c>
      <c r="AB1076" s="15">
        <v>166</v>
      </c>
      <c r="AC1076" s="15">
        <v>122</v>
      </c>
      <c r="AD1076" s="15">
        <v>57.78</v>
      </c>
      <c r="AE1076" s="15">
        <v>52.59</v>
      </c>
      <c r="AF1076" s="15">
        <v>62</v>
      </c>
      <c r="AG1076" s="15">
        <v>45.48</v>
      </c>
      <c r="AH1076" s="15">
        <v>50</v>
      </c>
      <c r="AK1076" s="15">
        <v>33.83</v>
      </c>
      <c r="AL1076" s="15">
        <v>38</v>
      </c>
      <c r="AM1076" s="15">
        <v>170</v>
      </c>
      <c r="AN1076" s="15">
        <v>176.5</v>
      </c>
      <c r="AO1076" s="15">
        <v>80.39</v>
      </c>
      <c r="AP1076" s="15">
        <v>82.36</v>
      </c>
      <c r="AQ1076" s="15">
        <v>69.19</v>
      </c>
      <c r="AR1076" s="15">
        <v>93.71</v>
      </c>
      <c r="AT1076" s="15">
        <v>183</v>
      </c>
      <c r="AV1076" s="15">
        <v>183</v>
      </c>
      <c r="AW1076" s="15">
        <v>39</v>
      </c>
      <c r="AX1076" s="15">
        <v>39.22</v>
      </c>
      <c r="AY1076" s="15">
        <v>53.16</v>
      </c>
      <c r="AZ1076" s="15">
        <v>42.73</v>
      </c>
      <c r="BA1076" s="15">
        <v>91</v>
      </c>
      <c r="BB1076" s="15">
        <v>52.5</v>
      </c>
      <c r="BD1076" s="15">
        <v>84</v>
      </c>
      <c r="BF1076" s="15">
        <v>97.55</v>
      </c>
      <c r="BG1076" s="15">
        <v>105</v>
      </c>
    </row>
    <row r="1077" spans="1:59">
      <c r="A1077" s="71">
        <v>41104</v>
      </c>
      <c r="B1077" s="16">
        <v>83.07</v>
      </c>
      <c r="C1077" s="16">
        <v>93.92</v>
      </c>
      <c r="D1077" s="16">
        <v>83.92</v>
      </c>
      <c r="F1077" s="16">
        <v>137.91999999999999</v>
      </c>
      <c r="G1077" s="15">
        <v>145.19</v>
      </c>
      <c r="H1077" s="15">
        <v>108.23</v>
      </c>
      <c r="I1077" s="15">
        <v>96.35</v>
      </c>
      <c r="J1077" s="15">
        <v>61.99</v>
      </c>
      <c r="K1077" s="15">
        <v>49.38</v>
      </c>
      <c r="L1077" s="15">
        <v>69.760000000000005</v>
      </c>
      <c r="M1077" s="15">
        <v>79.94</v>
      </c>
      <c r="N1077" s="15">
        <v>128.71</v>
      </c>
      <c r="O1077" s="16">
        <v>184.08</v>
      </c>
      <c r="P1077" s="15">
        <v>18</v>
      </c>
      <c r="Q1077" s="15">
        <v>51.92</v>
      </c>
      <c r="R1077" s="15">
        <v>73.97</v>
      </c>
      <c r="T1077" s="16">
        <v>106.1</v>
      </c>
      <c r="U1077" s="16">
        <v>106.5</v>
      </c>
      <c r="V1077" s="16">
        <v>117</v>
      </c>
      <c r="W1077" s="16">
        <v>115.32</v>
      </c>
      <c r="X1077" s="75"/>
      <c r="Y1077" s="75"/>
      <c r="AA1077" s="15">
        <v>136</v>
      </c>
      <c r="AB1077" s="15">
        <v>171.4</v>
      </c>
      <c r="AD1077" s="15">
        <v>57.96</v>
      </c>
      <c r="AE1077" s="15">
        <v>53.22</v>
      </c>
      <c r="AF1077" s="15">
        <v>62</v>
      </c>
      <c r="AG1077" s="15">
        <v>43.14</v>
      </c>
      <c r="AH1077" s="15">
        <v>49.5</v>
      </c>
      <c r="AI1077" s="15">
        <v>87.25</v>
      </c>
      <c r="AJ1077" s="15">
        <v>120.78</v>
      </c>
      <c r="AK1077" s="15">
        <v>34.799999999999997</v>
      </c>
      <c r="AM1077" s="15">
        <v>174</v>
      </c>
      <c r="AN1077" s="15">
        <v>175.67</v>
      </c>
      <c r="AO1077" s="15">
        <v>84.33</v>
      </c>
      <c r="AP1077" s="15">
        <v>83.37</v>
      </c>
      <c r="AQ1077" s="15">
        <v>71</v>
      </c>
      <c r="AS1077" s="15">
        <v>90</v>
      </c>
      <c r="AT1077" s="15">
        <v>183</v>
      </c>
      <c r="AU1077" s="15">
        <v>178</v>
      </c>
      <c r="AV1077" s="15">
        <v>181</v>
      </c>
      <c r="AX1077" s="15">
        <v>39.5</v>
      </c>
      <c r="AY1077" s="15">
        <v>61.48</v>
      </c>
      <c r="AZ1077" s="15">
        <v>42.21</v>
      </c>
      <c r="BA1077" s="15">
        <v>92.25</v>
      </c>
      <c r="BB1077" s="15">
        <v>48.54</v>
      </c>
      <c r="BD1077" s="15">
        <v>85</v>
      </c>
      <c r="BF1077" s="15">
        <v>97.55</v>
      </c>
      <c r="BG1077" s="15">
        <v>107.2</v>
      </c>
    </row>
    <row r="1078" spans="1:59">
      <c r="A1078" s="71">
        <v>41111</v>
      </c>
      <c r="B1078" s="16">
        <v>81.47</v>
      </c>
      <c r="C1078" s="16">
        <v>93.88</v>
      </c>
      <c r="D1078" s="16">
        <v>81.89</v>
      </c>
      <c r="F1078" s="16">
        <v>139.11000000000001</v>
      </c>
      <c r="G1078" s="15">
        <v>149.06</v>
      </c>
      <c r="H1078" s="15">
        <v>109.15</v>
      </c>
      <c r="I1078" s="15">
        <v>96.34</v>
      </c>
      <c r="J1078" s="15">
        <v>63.5</v>
      </c>
      <c r="K1078" s="15">
        <v>48.68</v>
      </c>
      <c r="L1078" s="15">
        <v>74.680000000000007</v>
      </c>
      <c r="M1078" s="15">
        <v>80.489999999999995</v>
      </c>
      <c r="N1078" s="15">
        <v>128.77000000000001</v>
      </c>
      <c r="O1078" s="16">
        <v>184.94</v>
      </c>
      <c r="P1078" s="15">
        <v>18</v>
      </c>
      <c r="Q1078" s="15">
        <v>52.23</v>
      </c>
      <c r="R1078" s="15">
        <v>74.45</v>
      </c>
      <c r="T1078" s="16">
        <v>106.5</v>
      </c>
      <c r="U1078" s="16">
        <v>107</v>
      </c>
      <c r="V1078" s="16">
        <v>117</v>
      </c>
      <c r="W1078" s="16">
        <v>115.32</v>
      </c>
      <c r="X1078" s="75"/>
      <c r="Y1078" s="75"/>
      <c r="AA1078" s="15">
        <v>136.97999999999999</v>
      </c>
      <c r="AB1078" s="15">
        <v>166</v>
      </c>
      <c r="AD1078" s="15">
        <v>55.45</v>
      </c>
      <c r="AE1078" s="15">
        <v>53.2</v>
      </c>
      <c r="AF1078" s="15">
        <v>62</v>
      </c>
      <c r="AG1078" s="15">
        <v>41.42</v>
      </c>
      <c r="AH1078" s="15">
        <v>49.92</v>
      </c>
      <c r="AI1078" s="15">
        <v>89.5</v>
      </c>
      <c r="AJ1078" s="15">
        <v>120.4</v>
      </c>
      <c r="AK1078" s="15">
        <v>33.950000000000003</v>
      </c>
      <c r="AL1078" s="15">
        <v>34</v>
      </c>
      <c r="AN1078" s="15">
        <v>180.75</v>
      </c>
      <c r="AO1078" s="15">
        <v>85.57</v>
      </c>
      <c r="AP1078" s="15">
        <v>88.85</v>
      </c>
      <c r="AR1078" s="15">
        <v>93</v>
      </c>
      <c r="AT1078" s="15">
        <v>183</v>
      </c>
      <c r="AV1078" s="15">
        <v>183.33</v>
      </c>
      <c r="AW1078" s="15">
        <v>30</v>
      </c>
      <c r="AX1078" s="15">
        <v>39.03</v>
      </c>
      <c r="AY1078" s="15">
        <v>65</v>
      </c>
      <c r="AZ1078" s="15">
        <v>40.76</v>
      </c>
      <c r="BA1078" s="15">
        <v>93</v>
      </c>
      <c r="BB1078" s="15">
        <v>50</v>
      </c>
      <c r="BD1078" s="15">
        <v>87.5</v>
      </c>
      <c r="BF1078" s="15">
        <v>102.31</v>
      </c>
      <c r="BG1078" s="15">
        <v>124.4</v>
      </c>
    </row>
    <row r="1079" spans="1:59">
      <c r="A1079" s="71">
        <v>41118</v>
      </c>
      <c r="B1079" s="16">
        <v>79.819999999999993</v>
      </c>
      <c r="C1079" s="16">
        <v>93.81</v>
      </c>
      <c r="D1079" s="16">
        <v>79.87</v>
      </c>
      <c r="F1079" s="16">
        <v>136.19999999999999</v>
      </c>
      <c r="G1079" s="15">
        <v>155.13999999999999</v>
      </c>
      <c r="H1079" s="15">
        <v>104.68</v>
      </c>
      <c r="I1079" s="15">
        <v>96.26</v>
      </c>
      <c r="J1079" s="15">
        <v>64.290000000000006</v>
      </c>
      <c r="K1079" s="15">
        <v>48.72</v>
      </c>
      <c r="L1079" s="15">
        <v>74.39</v>
      </c>
      <c r="M1079" s="15">
        <v>80.48</v>
      </c>
      <c r="N1079" s="15">
        <v>129.28</v>
      </c>
      <c r="O1079" s="16">
        <v>181.2</v>
      </c>
      <c r="P1079" s="15">
        <v>18</v>
      </c>
      <c r="Q1079" s="15">
        <v>53.88</v>
      </c>
      <c r="R1079" s="15">
        <v>75</v>
      </c>
      <c r="T1079" s="16">
        <v>107.5</v>
      </c>
      <c r="U1079" s="16">
        <v>106.34</v>
      </c>
      <c r="V1079" s="16">
        <v>117</v>
      </c>
      <c r="W1079" s="16">
        <v>115.32</v>
      </c>
      <c r="X1079" s="75"/>
      <c r="Y1079" s="75"/>
      <c r="AB1079" s="15">
        <v>170.43</v>
      </c>
      <c r="AC1079" s="15">
        <v>124</v>
      </c>
      <c r="AD1079" s="15">
        <v>57.64</v>
      </c>
      <c r="AE1079" s="15">
        <v>53.05</v>
      </c>
      <c r="AF1079" s="15">
        <v>58.84</v>
      </c>
      <c r="AG1079" s="15">
        <v>44.72</v>
      </c>
      <c r="AH1079" s="15">
        <v>49.25</v>
      </c>
      <c r="AI1079" s="15">
        <v>90</v>
      </c>
      <c r="AJ1079" s="15">
        <v>121</v>
      </c>
      <c r="AK1079" s="15">
        <v>36.65</v>
      </c>
      <c r="AM1079" s="15">
        <v>177</v>
      </c>
      <c r="AN1079" s="15">
        <v>185.55</v>
      </c>
      <c r="AO1079" s="15">
        <v>91.83</v>
      </c>
      <c r="AP1079" s="15">
        <v>92.65</v>
      </c>
      <c r="AT1079" s="15">
        <v>185</v>
      </c>
      <c r="AU1079" s="15">
        <v>177</v>
      </c>
      <c r="AV1079" s="15">
        <v>183</v>
      </c>
      <c r="AW1079" s="15">
        <v>38</v>
      </c>
      <c r="AX1079" s="15">
        <v>38.03</v>
      </c>
      <c r="AY1079" s="15">
        <v>55</v>
      </c>
      <c r="AZ1079" s="15">
        <v>43.45</v>
      </c>
      <c r="BA1079" s="15">
        <v>95</v>
      </c>
      <c r="BB1079" s="15">
        <v>51</v>
      </c>
      <c r="BC1079" s="15">
        <v>32</v>
      </c>
      <c r="BD1079" s="15">
        <v>94</v>
      </c>
      <c r="BF1079" s="15">
        <v>126.43</v>
      </c>
      <c r="BG1079" s="15">
        <v>148</v>
      </c>
    </row>
    <row r="1080" spans="1:59">
      <c r="A1080" s="71">
        <v>41125</v>
      </c>
      <c r="B1080" s="16">
        <v>79.87</v>
      </c>
      <c r="C1080" s="16">
        <v>93.85</v>
      </c>
      <c r="D1080" s="16">
        <v>80.540000000000006</v>
      </c>
      <c r="F1080" s="16">
        <v>135.46</v>
      </c>
      <c r="G1080" s="15">
        <v>152.43</v>
      </c>
      <c r="H1080" s="15">
        <v>106.14</v>
      </c>
      <c r="I1080" s="15">
        <v>95.62</v>
      </c>
      <c r="J1080" s="15">
        <v>65.88</v>
      </c>
      <c r="K1080" s="15">
        <v>48.62</v>
      </c>
      <c r="L1080" s="15">
        <v>71.87</v>
      </c>
      <c r="M1080" s="15">
        <v>81.650000000000006</v>
      </c>
      <c r="N1080" s="15">
        <v>128.88999999999999</v>
      </c>
      <c r="O1080" s="16">
        <v>185.81</v>
      </c>
      <c r="P1080" s="15">
        <v>18</v>
      </c>
      <c r="Q1080" s="15">
        <v>51.79</v>
      </c>
      <c r="R1080" s="15">
        <v>74.53</v>
      </c>
      <c r="T1080" s="16">
        <v>108.12</v>
      </c>
      <c r="U1080" s="16">
        <v>106.7</v>
      </c>
      <c r="V1080" s="16">
        <v>118.37</v>
      </c>
      <c r="W1080" s="16">
        <v>121</v>
      </c>
      <c r="X1080" s="75"/>
      <c r="Y1080" s="75"/>
      <c r="AB1080" s="15">
        <v>175.36</v>
      </c>
      <c r="AD1080" s="15">
        <v>57.68</v>
      </c>
      <c r="AE1080" s="15">
        <v>53.75</v>
      </c>
      <c r="AF1080" s="15">
        <v>59.21</v>
      </c>
      <c r="AG1080" s="15">
        <v>45.15</v>
      </c>
      <c r="AH1080" s="15">
        <v>50.12</v>
      </c>
      <c r="AI1080" s="15">
        <v>85</v>
      </c>
      <c r="AJ1080" s="15">
        <v>121</v>
      </c>
      <c r="AK1080" s="15">
        <v>36.58</v>
      </c>
      <c r="AL1080" s="15">
        <v>37</v>
      </c>
      <c r="AN1080" s="15">
        <v>186.17</v>
      </c>
      <c r="AO1080" s="15">
        <v>96.27</v>
      </c>
      <c r="AQ1080" s="15">
        <v>72</v>
      </c>
      <c r="AR1080" s="15">
        <v>92.07</v>
      </c>
      <c r="AV1080" s="15">
        <v>183</v>
      </c>
      <c r="AW1080" s="15">
        <v>37.33</v>
      </c>
      <c r="AX1080" s="15">
        <v>37.770000000000003</v>
      </c>
      <c r="AY1080" s="15">
        <v>57</v>
      </c>
      <c r="AZ1080" s="15">
        <v>44</v>
      </c>
      <c r="BF1080" s="15">
        <v>148.6</v>
      </c>
      <c r="BG1080" s="15">
        <v>156.6</v>
      </c>
    </row>
    <row r="1081" spans="1:59">
      <c r="A1081" s="71">
        <v>41132</v>
      </c>
      <c r="B1081" s="16">
        <v>81.64</v>
      </c>
      <c r="C1081" s="16">
        <v>94.06</v>
      </c>
      <c r="D1081" s="16">
        <v>83.17</v>
      </c>
      <c r="F1081" s="16">
        <v>139.93</v>
      </c>
      <c r="G1081" s="15">
        <v>156.77000000000001</v>
      </c>
      <c r="H1081" s="15">
        <v>111.19</v>
      </c>
      <c r="I1081" s="15">
        <v>99.79</v>
      </c>
      <c r="J1081" s="15">
        <v>66.14</v>
      </c>
      <c r="K1081" s="15">
        <v>49</v>
      </c>
      <c r="L1081" s="15">
        <v>73.569999999999993</v>
      </c>
      <c r="M1081" s="15">
        <v>77.930000000000007</v>
      </c>
      <c r="N1081" s="15">
        <v>127.226</v>
      </c>
      <c r="O1081" s="16">
        <v>184.34</v>
      </c>
      <c r="P1081" s="15">
        <v>18</v>
      </c>
      <c r="Q1081" s="15">
        <v>52.03</v>
      </c>
      <c r="R1081" s="15">
        <v>74.12</v>
      </c>
      <c r="T1081" s="16">
        <v>107.7</v>
      </c>
      <c r="U1081" s="16">
        <v>110</v>
      </c>
      <c r="V1081" s="16">
        <v>119.35</v>
      </c>
      <c r="W1081" s="16">
        <v>118.25</v>
      </c>
      <c r="X1081" s="75"/>
      <c r="Y1081" s="75"/>
      <c r="AA1081" s="15">
        <v>135</v>
      </c>
      <c r="AB1081" s="15">
        <v>166</v>
      </c>
      <c r="AD1081" s="15">
        <v>57.45</v>
      </c>
      <c r="AE1081" s="15">
        <v>53.22</v>
      </c>
      <c r="AF1081" s="15">
        <v>53.6</v>
      </c>
      <c r="AG1081" s="15">
        <v>45.39</v>
      </c>
      <c r="AH1081" s="15">
        <v>50</v>
      </c>
      <c r="AI1081" s="15">
        <v>85</v>
      </c>
      <c r="AJ1081" s="15">
        <v>121.38</v>
      </c>
      <c r="AK1081" s="15">
        <v>37.29</v>
      </c>
      <c r="AL1081" s="15">
        <v>36.53</v>
      </c>
      <c r="AM1081" s="15">
        <v>171.19</v>
      </c>
      <c r="AN1081" s="15">
        <v>187.36</v>
      </c>
      <c r="AO1081" s="15">
        <v>97.26</v>
      </c>
      <c r="AP1081" s="15">
        <v>97.98</v>
      </c>
      <c r="AQ1081" s="15">
        <v>72</v>
      </c>
      <c r="AR1081" s="15">
        <v>92.5</v>
      </c>
      <c r="AS1081" s="15">
        <v>90</v>
      </c>
      <c r="AT1081" s="15">
        <v>185</v>
      </c>
      <c r="AU1081" s="15">
        <v>165.22</v>
      </c>
      <c r="AV1081" s="15">
        <v>185.31</v>
      </c>
      <c r="AX1081" s="15">
        <v>35.92</v>
      </c>
      <c r="AY1081" s="15">
        <v>63</v>
      </c>
      <c r="BA1081" s="15">
        <v>90</v>
      </c>
      <c r="BB1081" s="15">
        <v>50</v>
      </c>
      <c r="BD1081" s="15">
        <v>98</v>
      </c>
      <c r="BF1081" s="15">
        <v>155.11000000000001</v>
      </c>
      <c r="BG1081" s="15">
        <v>155.80000000000001</v>
      </c>
    </row>
    <row r="1082" spans="1:59">
      <c r="A1082" s="71">
        <v>41139</v>
      </c>
      <c r="B1082" s="16">
        <v>85.19</v>
      </c>
      <c r="C1082" s="16">
        <v>94.26</v>
      </c>
      <c r="D1082" s="16">
        <v>85.55</v>
      </c>
      <c r="F1082" s="16">
        <v>143.47999999999999</v>
      </c>
      <c r="G1082" s="15">
        <v>159.02000000000001</v>
      </c>
      <c r="H1082" s="15">
        <v>109.58</v>
      </c>
      <c r="I1082" s="15">
        <v>99.66</v>
      </c>
      <c r="J1082" s="15">
        <v>68.48</v>
      </c>
      <c r="K1082" s="15">
        <v>49.21</v>
      </c>
      <c r="L1082" s="15">
        <v>72.7</v>
      </c>
      <c r="M1082" s="15">
        <v>78.959999999999994</v>
      </c>
      <c r="N1082" s="15">
        <v>127.92</v>
      </c>
      <c r="O1082" s="16">
        <v>185.88</v>
      </c>
      <c r="P1082" s="15">
        <v>18</v>
      </c>
      <c r="Q1082" s="15">
        <v>51.67</v>
      </c>
      <c r="R1082" s="15">
        <v>74.53</v>
      </c>
      <c r="T1082" s="16">
        <v>108.18</v>
      </c>
      <c r="U1082" s="16">
        <v>108.72</v>
      </c>
      <c r="V1082" s="16">
        <v>119.17</v>
      </c>
      <c r="W1082" s="16">
        <v>118.61</v>
      </c>
      <c r="X1082" s="75"/>
      <c r="Y1082" s="75"/>
      <c r="AA1082" s="15">
        <v>137.1</v>
      </c>
      <c r="AB1082" s="15">
        <v>174</v>
      </c>
      <c r="AC1082" s="15">
        <v>128</v>
      </c>
      <c r="AD1082" s="15">
        <v>57.45</v>
      </c>
      <c r="AE1082" s="15">
        <v>54.42</v>
      </c>
      <c r="AF1082" s="15">
        <v>57</v>
      </c>
      <c r="AG1082" s="15">
        <v>45.12</v>
      </c>
      <c r="AH1082" s="15">
        <v>50</v>
      </c>
      <c r="AI1082" s="15">
        <v>83</v>
      </c>
      <c r="AJ1082" s="15">
        <v>121</v>
      </c>
      <c r="AK1082" s="15">
        <v>36.630000000000003</v>
      </c>
      <c r="AL1082" s="15">
        <v>37</v>
      </c>
      <c r="AM1082" s="15">
        <v>169.23</v>
      </c>
      <c r="AN1082" s="15">
        <v>203.42</v>
      </c>
      <c r="AO1082" s="15">
        <v>99</v>
      </c>
      <c r="AP1082" s="15">
        <v>99.98</v>
      </c>
      <c r="AT1082" s="15">
        <v>185</v>
      </c>
      <c r="AU1082" s="15">
        <v>168.41</v>
      </c>
      <c r="AV1082" s="15">
        <v>186.45</v>
      </c>
      <c r="AX1082" s="15">
        <v>37.28</v>
      </c>
      <c r="AY1082" s="15">
        <v>53.26</v>
      </c>
      <c r="AZ1082" s="15">
        <v>42</v>
      </c>
      <c r="BF1082" s="15">
        <v>151.11000000000001</v>
      </c>
      <c r="BG1082" s="15">
        <v>137.4</v>
      </c>
    </row>
    <row r="1083" spans="1:59">
      <c r="A1083" s="71">
        <v>41146</v>
      </c>
      <c r="B1083" s="16">
        <v>85.02</v>
      </c>
      <c r="C1083" s="16">
        <v>94.55</v>
      </c>
      <c r="D1083" s="16">
        <v>84.33</v>
      </c>
      <c r="F1083" s="16">
        <v>151.46</v>
      </c>
      <c r="G1083" s="15">
        <v>166.53</v>
      </c>
      <c r="H1083" s="15">
        <v>108.33</v>
      </c>
      <c r="I1083" s="15">
        <v>99.19</v>
      </c>
      <c r="J1083" s="15">
        <v>70.66</v>
      </c>
      <c r="K1083" s="15">
        <v>51.19</v>
      </c>
      <c r="L1083" s="15">
        <v>74.430000000000007</v>
      </c>
      <c r="M1083" s="15">
        <v>82.19</v>
      </c>
      <c r="N1083" s="15">
        <v>127.14</v>
      </c>
      <c r="O1083" s="16">
        <v>186.57</v>
      </c>
      <c r="P1083" s="15">
        <v>18</v>
      </c>
      <c r="Q1083" s="15">
        <v>52.19</v>
      </c>
      <c r="R1083" s="15">
        <v>74.31</v>
      </c>
      <c r="T1083" s="16">
        <v>111.65</v>
      </c>
      <c r="U1083" s="16">
        <v>111.82</v>
      </c>
      <c r="V1083" s="16">
        <v>119.35</v>
      </c>
      <c r="W1083" s="16">
        <v>118.25</v>
      </c>
      <c r="X1083" s="75"/>
      <c r="Y1083" s="75"/>
      <c r="AA1083" s="15">
        <v>138.28</v>
      </c>
      <c r="AB1083" s="15">
        <v>173.2</v>
      </c>
      <c r="AD1083" s="15">
        <v>58.47</v>
      </c>
      <c r="AE1083" s="15">
        <v>53.67</v>
      </c>
      <c r="AF1083" s="15">
        <v>51.62</v>
      </c>
      <c r="AG1083" s="15">
        <v>45.43</v>
      </c>
      <c r="AH1083" s="15">
        <v>44.49</v>
      </c>
      <c r="AJ1083" s="15">
        <v>122.67</v>
      </c>
      <c r="AK1083" s="15">
        <v>36.549999999999997</v>
      </c>
      <c r="AL1083" s="15">
        <v>37</v>
      </c>
      <c r="AM1083" s="15">
        <v>187</v>
      </c>
      <c r="AN1083" s="15">
        <v>215.5</v>
      </c>
      <c r="AO1083" s="15">
        <v>104</v>
      </c>
      <c r="AP1083" s="15">
        <v>109</v>
      </c>
      <c r="AQ1083" s="15">
        <v>73.900000000000006</v>
      </c>
      <c r="AR1083" s="15">
        <v>94.5</v>
      </c>
      <c r="AS1083" s="15">
        <v>82</v>
      </c>
      <c r="AT1083" s="15">
        <v>185.4</v>
      </c>
      <c r="AU1083" s="15">
        <v>182.5</v>
      </c>
      <c r="AV1083" s="15">
        <v>192</v>
      </c>
      <c r="AW1083" s="15">
        <v>29.5</v>
      </c>
      <c r="AX1083" s="15">
        <v>36.409999999999997</v>
      </c>
      <c r="AY1083" s="15">
        <v>58.95</v>
      </c>
      <c r="AZ1083" s="15">
        <v>47</v>
      </c>
      <c r="BA1083" s="15">
        <v>89.2</v>
      </c>
      <c r="BB1083" s="15">
        <v>49.54</v>
      </c>
      <c r="BC1083" s="15">
        <v>27.5</v>
      </c>
      <c r="BD1083" s="15">
        <v>103</v>
      </c>
      <c r="BF1083" s="15">
        <v>123.78</v>
      </c>
      <c r="BG1083" s="15">
        <v>119.6</v>
      </c>
    </row>
    <row r="1084" spans="1:59">
      <c r="A1084" s="71">
        <v>41153</v>
      </c>
      <c r="B1084" s="16">
        <v>81.760000000000005</v>
      </c>
      <c r="C1084" s="16">
        <v>94.6</v>
      </c>
      <c r="D1084" s="16">
        <v>81.599999999999994</v>
      </c>
      <c r="F1084" s="16">
        <v>153.11000000000001</v>
      </c>
      <c r="G1084" s="15">
        <v>173.9</v>
      </c>
      <c r="H1084" s="15">
        <v>110.14</v>
      </c>
      <c r="I1084" s="15">
        <v>99.09</v>
      </c>
      <c r="J1084" s="15">
        <v>77.66</v>
      </c>
      <c r="K1084" s="15">
        <v>51.51</v>
      </c>
      <c r="L1084" s="15">
        <v>73.239999999999995</v>
      </c>
      <c r="M1084" s="15">
        <v>81.39</v>
      </c>
      <c r="N1084" s="15">
        <v>128.46</v>
      </c>
      <c r="O1084" s="16">
        <v>188.03</v>
      </c>
      <c r="P1084" s="15">
        <v>18</v>
      </c>
      <c r="Q1084" s="15">
        <v>52.22</v>
      </c>
      <c r="R1084" s="15">
        <v>74.48</v>
      </c>
      <c r="T1084" s="16">
        <v>107.57</v>
      </c>
      <c r="U1084" s="16">
        <v>110.33</v>
      </c>
      <c r="V1084" s="16">
        <v>119.05</v>
      </c>
      <c r="W1084" s="16">
        <v>118.27</v>
      </c>
      <c r="X1084" s="75"/>
      <c r="Y1084" s="75"/>
      <c r="AB1084" s="15">
        <v>169</v>
      </c>
      <c r="AD1084" s="15">
        <v>57.92</v>
      </c>
      <c r="AF1084" s="15">
        <v>53.68</v>
      </c>
      <c r="AG1084" s="15">
        <v>45.35</v>
      </c>
      <c r="AH1084" s="15">
        <v>48.19</v>
      </c>
      <c r="AI1084" s="15">
        <v>79.680000000000007</v>
      </c>
      <c r="AJ1084" s="15">
        <v>120</v>
      </c>
      <c r="AK1084" s="15">
        <v>36.53</v>
      </c>
      <c r="AL1084" s="15">
        <v>36</v>
      </c>
      <c r="AN1084" s="15">
        <v>221.37</v>
      </c>
      <c r="AO1084" s="15">
        <v>109.33</v>
      </c>
      <c r="AP1084" s="15">
        <v>113.17</v>
      </c>
      <c r="AQ1084" s="15">
        <v>67</v>
      </c>
      <c r="AR1084" s="15">
        <v>93.5</v>
      </c>
      <c r="AS1084" s="15">
        <v>84</v>
      </c>
      <c r="AT1084" s="15">
        <v>186</v>
      </c>
      <c r="AU1084" s="15">
        <v>185</v>
      </c>
      <c r="AV1084" s="15">
        <v>191</v>
      </c>
      <c r="AX1084" s="15">
        <v>36.700000000000003</v>
      </c>
      <c r="AY1084" s="15">
        <v>55.75</v>
      </c>
      <c r="BD1084" s="15">
        <v>111</v>
      </c>
      <c r="BF1084" s="15">
        <v>109.78</v>
      </c>
      <c r="BG1084" s="15">
        <v>116</v>
      </c>
    </row>
    <row r="1085" spans="1:59">
      <c r="A1085" s="71">
        <v>41160</v>
      </c>
      <c r="B1085" s="16">
        <v>81.12</v>
      </c>
      <c r="C1085" s="16">
        <v>94.74</v>
      </c>
      <c r="D1085" s="16">
        <v>83.16</v>
      </c>
      <c r="F1085" s="16">
        <v>148.77000000000001</v>
      </c>
      <c r="G1085" s="15">
        <v>174.7</v>
      </c>
      <c r="H1085" s="15">
        <v>109.17</v>
      </c>
      <c r="I1085" s="15">
        <v>99.44</v>
      </c>
      <c r="J1085" s="15">
        <v>74.540000000000006</v>
      </c>
      <c r="K1085" s="15">
        <v>51.48</v>
      </c>
      <c r="L1085" s="15">
        <v>72.819999999999993</v>
      </c>
      <c r="M1085" s="15">
        <v>81.64</v>
      </c>
      <c r="N1085" s="15">
        <v>129.68</v>
      </c>
      <c r="O1085" s="16">
        <v>185.07</v>
      </c>
      <c r="P1085" s="15">
        <v>18</v>
      </c>
      <c r="Q1085" s="15">
        <v>51.52</v>
      </c>
      <c r="R1085" s="15">
        <v>74.900000000000006</v>
      </c>
      <c r="T1085" s="16">
        <v>110.5</v>
      </c>
      <c r="U1085" s="16">
        <v>110.5</v>
      </c>
      <c r="V1085" s="16">
        <v>120.38</v>
      </c>
      <c r="W1085" s="16">
        <v>119.09</v>
      </c>
      <c r="X1085" s="75"/>
      <c r="Y1085" s="75"/>
      <c r="AB1085" s="15">
        <v>176.29</v>
      </c>
      <c r="AD1085" s="15">
        <v>57.14</v>
      </c>
      <c r="AE1085" s="15">
        <v>52.69</v>
      </c>
      <c r="AF1085" s="15">
        <v>55.71</v>
      </c>
      <c r="AG1085" s="15">
        <v>45.06</v>
      </c>
      <c r="AH1085" s="15">
        <v>49.8</v>
      </c>
      <c r="AI1085" s="15">
        <v>80</v>
      </c>
      <c r="AJ1085" s="15">
        <v>119.53</v>
      </c>
      <c r="AK1085" s="15">
        <v>36.47</v>
      </c>
      <c r="AL1085" s="15">
        <v>37</v>
      </c>
      <c r="AM1085" s="15">
        <v>180.12</v>
      </c>
      <c r="AN1085" s="15">
        <v>222.75</v>
      </c>
      <c r="AO1085" s="15">
        <v>112.06</v>
      </c>
      <c r="AP1085" s="15">
        <v>112.09</v>
      </c>
      <c r="AS1085" s="15">
        <v>84</v>
      </c>
      <c r="AT1085" s="15">
        <v>188</v>
      </c>
      <c r="AU1085" s="15">
        <v>188.14</v>
      </c>
      <c r="AV1085" s="15">
        <v>191.75</v>
      </c>
      <c r="AX1085" s="15">
        <v>35.61</v>
      </c>
      <c r="AY1085" s="15">
        <v>61.32</v>
      </c>
      <c r="AZ1085" s="15">
        <v>45.21</v>
      </c>
      <c r="BA1085" s="15">
        <v>92.71</v>
      </c>
      <c r="BB1085" s="15">
        <v>49</v>
      </c>
      <c r="BC1085" s="15">
        <v>34.33</v>
      </c>
      <c r="BD1085" s="15">
        <v>111</v>
      </c>
      <c r="BF1085" s="15">
        <v>109.78</v>
      </c>
      <c r="BG1085" s="15">
        <v>117.5</v>
      </c>
    </row>
    <row r="1086" spans="1:59">
      <c r="A1086" s="71">
        <v>41167</v>
      </c>
      <c r="B1086" s="16">
        <v>82.03</v>
      </c>
      <c r="C1086" s="16">
        <v>94.96</v>
      </c>
      <c r="D1086" s="16">
        <v>83.24</v>
      </c>
      <c r="F1086" s="16">
        <v>143.94</v>
      </c>
      <c r="G1086" s="15">
        <v>176.74</v>
      </c>
      <c r="H1086" s="15">
        <v>110.67</v>
      </c>
      <c r="I1086" s="15">
        <v>98.46</v>
      </c>
      <c r="J1086" s="15">
        <v>75.23</v>
      </c>
      <c r="K1086" s="15">
        <v>51.93</v>
      </c>
      <c r="L1086" s="15">
        <v>72.59</v>
      </c>
      <c r="M1086" s="15">
        <v>79.650000000000006</v>
      </c>
      <c r="N1086" s="15">
        <v>129.12</v>
      </c>
      <c r="O1086" s="16">
        <v>188.22</v>
      </c>
      <c r="P1086" s="15">
        <v>18</v>
      </c>
      <c r="Q1086" s="15">
        <v>52.15</v>
      </c>
      <c r="R1086" s="15">
        <v>74.63</v>
      </c>
      <c r="T1086" s="16">
        <v>108.5</v>
      </c>
      <c r="U1086" s="16">
        <v>110.5</v>
      </c>
      <c r="V1086" s="16">
        <v>120.34</v>
      </c>
      <c r="W1086" s="16">
        <v>119.45</v>
      </c>
      <c r="X1086" s="75"/>
      <c r="Y1086" s="75"/>
      <c r="AB1086" s="15">
        <v>166.71</v>
      </c>
      <c r="AD1086" s="15">
        <v>58</v>
      </c>
      <c r="AE1086" s="15">
        <v>53.56</v>
      </c>
      <c r="AF1086" s="15">
        <v>56.8</v>
      </c>
      <c r="AG1086" s="15">
        <v>46.52</v>
      </c>
      <c r="AH1086" s="15">
        <v>50</v>
      </c>
      <c r="AI1086" s="15">
        <v>82</v>
      </c>
      <c r="AK1086" s="15">
        <v>36.979999999999997</v>
      </c>
      <c r="AL1086" s="15">
        <v>37</v>
      </c>
      <c r="AN1086" s="15">
        <v>226.57</v>
      </c>
      <c r="AO1086" s="15">
        <v>111.07</v>
      </c>
      <c r="AP1086" s="15">
        <v>113.3</v>
      </c>
      <c r="AQ1086" s="15">
        <v>69</v>
      </c>
      <c r="AR1086" s="15">
        <v>92</v>
      </c>
      <c r="AT1086" s="15">
        <v>190</v>
      </c>
      <c r="AV1086" s="15">
        <v>195</v>
      </c>
      <c r="AW1086" s="15">
        <v>31</v>
      </c>
      <c r="AX1086" s="15">
        <v>36.950000000000003</v>
      </c>
      <c r="AY1086" s="15">
        <v>62.59</v>
      </c>
      <c r="AZ1086" s="15">
        <v>46</v>
      </c>
      <c r="BA1086" s="15">
        <v>99</v>
      </c>
      <c r="BB1086" s="15">
        <v>52.5</v>
      </c>
      <c r="BC1086" s="15">
        <v>31</v>
      </c>
      <c r="BD1086" s="15">
        <v>110.81</v>
      </c>
      <c r="BF1086" s="15">
        <v>111.78</v>
      </c>
      <c r="BG1086" s="15">
        <v>130</v>
      </c>
    </row>
    <row r="1087" spans="1:59">
      <c r="A1087" s="71">
        <v>41174</v>
      </c>
      <c r="B1087" s="16">
        <v>82.29</v>
      </c>
      <c r="C1087" s="16">
        <v>95.23</v>
      </c>
      <c r="D1087" s="16">
        <v>82.74</v>
      </c>
      <c r="F1087" s="16">
        <v>136.77000000000001</v>
      </c>
      <c r="G1087" s="15">
        <v>171.74</v>
      </c>
      <c r="H1087" s="15">
        <v>107.64</v>
      </c>
      <c r="I1087" s="15">
        <v>97.22</v>
      </c>
      <c r="J1087" s="15">
        <v>69.03</v>
      </c>
      <c r="K1087" s="15">
        <v>52.15</v>
      </c>
      <c r="L1087" s="15">
        <v>68.849999999999994</v>
      </c>
      <c r="M1087" s="15">
        <v>78.739999999999995</v>
      </c>
      <c r="N1087" s="15">
        <v>128.38</v>
      </c>
      <c r="O1087" s="16">
        <v>190.83</v>
      </c>
      <c r="P1087" s="15">
        <v>16.22</v>
      </c>
      <c r="Q1087" s="15">
        <v>52.98</v>
      </c>
      <c r="R1087" s="15">
        <v>74.900000000000006</v>
      </c>
      <c r="T1087" s="16">
        <v>110</v>
      </c>
      <c r="U1087" s="16">
        <v>110.5</v>
      </c>
      <c r="V1087" s="16">
        <v>121.85</v>
      </c>
      <c r="W1087" s="16">
        <v>121.45</v>
      </c>
      <c r="X1087" s="75"/>
      <c r="Y1087" s="75"/>
      <c r="AA1087" s="15">
        <v>138</v>
      </c>
      <c r="AB1087" s="15">
        <v>174</v>
      </c>
      <c r="AC1087" s="15">
        <v>128</v>
      </c>
      <c r="AD1087" s="15">
        <v>57.5</v>
      </c>
      <c r="AE1087" s="15">
        <v>53.25</v>
      </c>
      <c r="AF1087" s="15">
        <v>56</v>
      </c>
      <c r="AG1087" s="15">
        <v>46.5</v>
      </c>
      <c r="AJ1087" s="15">
        <v>120</v>
      </c>
      <c r="AK1087" s="15">
        <v>38.25</v>
      </c>
      <c r="AM1087" s="15">
        <v>190</v>
      </c>
      <c r="AN1087" s="15">
        <v>228.02</v>
      </c>
      <c r="AO1087" s="15">
        <v>112.81</v>
      </c>
      <c r="AP1087" s="15">
        <v>114.51</v>
      </c>
      <c r="AS1087" s="15">
        <v>80</v>
      </c>
      <c r="AU1087" s="15">
        <v>185.6</v>
      </c>
      <c r="AV1087" s="15">
        <v>194</v>
      </c>
      <c r="AW1087" s="15">
        <v>30</v>
      </c>
      <c r="AX1087" s="15">
        <v>34.36</v>
      </c>
      <c r="AY1087" s="15">
        <v>68.540000000000006</v>
      </c>
      <c r="AZ1087" s="15">
        <v>50</v>
      </c>
      <c r="BA1087" s="15">
        <v>95.67</v>
      </c>
      <c r="BB1087" s="15">
        <v>52.33</v>
      </c>
      <c r="BD1087" s="15">
        <v>117</v>
      </c>
      <c r="BF1087" s="15">
        <v>130.07</v>
      </c>
      <c r="BG1087" s="15">
        <v>145.19999999999999</v>
      </c>
    </row>
    <row r="1088" spans="1:59">
      <c r="A1088" s="71">
        <v>41181</v>
      </c>
      <c r="B1088" s="16">
        <v>81.47</v>
      </c>
      <c r="C1088" s="16">
        <v>95</v>
      </c>
      <c r="D1088" s="16">
        <v>82.56</v>
      </c>
      <c r="F1088" s="16">
        <v>131.72999999999999</v>
      </c>
      <c r="G1088" s="15">
        <v>168.37</v>
      </c>
      <c r="H1088" s="15">
        <v>108.37</v>
      </c>
      <c r="I1088" s="15">
        <v>98.09</v>
      </c>
      <c r="J1088" s="15">
        <v>71.03</v>
      </c>
      <c r="K1088" s="15">
        <v>51.8</v>
      </c>
      <c r="L1088" s="15">
        <v>70.989999999999995</v>
      </c>
      <c r="M1088" s="15">
        <v>80.58</v>
      </c>
      <c r="N1088" s="15">
        <v>128.84</v>
      </c>
      <c r="O1088" s="16">
        <v>190.45</v>
      </c>
      <c r="P1088" s="15">
        <v>16</v>
      </c>
      <c r="Q1088" s="15">
        <v>52.77</v>
      </c>
      <c r="R1088" s="15">
        <v>74.55</v>
      </c>
      <c r="T1088" s="16">
        <v>110.86</v>
      </c>
      <c r="U1088" s="16">
        <v>112.56</v>
      </c>
      <c r="V1088" s="16">
        <v>120.81</v>
      </c>
      <c r="W1088" s="16">
        <v>120.73</v>
      </c>
      <c r="X1088" s="75"/>
      <c r="Y1088" s="75"/>
      <c r="AA1088" s="15">
        <v>138.05000000000001</v>
      </c>
      <c r="AB1088" s="15">
        <v>164.29</v>
      </c>
      <c r="AD1088" s="15">
        <v>57.44</v>
      </c>
      <c r="AE1088" s="15">
        <v>53.77</v>
      </c>
      <c r="AF1088" s="15">
        <v>53.78</v>
      </c>
      <c r="AG1088" s="15">
        <v>44.58</v>
      </c>
      <c r="AH1088" s="15">
        <v>46</v>
      </c>
      <c r="AI1088" s="15">
        <v>82</v>
      </c>
      <c r="AJ1088" s="15">
        <v>121</v>
      </c>
      <c r="AK1088" s="15">
        <v>39.46</v>
      </c>
      <c r="AL1088" s="15">
        <v>35</v>
      </c>
      <c r="AM1088" s="15">
        <v>190.94</v>
      </c>
      <c r="AN1088" s="15">
        <v>227.5</v>
      </c>
      <c r="AO1088" s="15">
        <v>116.26</v>
      </c>
      <c r="AP1088" s="15">
        <v>120</v>
      </c>
      <c r="AQ1088" s="15">
        <v>72</v>
      </c>
      <c r="AR1088" s="15">
        <v>102</v>
      </c>
      <c r="AS1088" s="15">
        <v>81.67</v>
      </c>
      <c r="AT1088" s="15">
        <v>192</v>
      </c>
      <c r="AV1088" s="15">
        <v>192</v>
      </c>
      <c r="AW1088" s="15">
        <v>31</v>
      </c>
      <c r="AX1088" s="15">
        <v>35.11</v>
      </c>
      <c r="AY1088" s="15">
        <v>64.33</v>
      </c>
      <c r="AZ1088" s="15">
        <v>45.91</v>
      </c>
      <c r="BD1088" s="15">
        <v>115</v>
      </c>
      <c r="BF1088" s="15">
        <v>143.66</v>
      </c>
      <c r="BG1088" s="15">
        <v>144.4</v>
      </c>
    </row>
    <row r="1089" spans="1:59">
      <c r="A1089" s="71">
        <v>41188</v>
      </c>
      <c r="B1089" s="16">
        <v>81.77</v>
      </c>
      <c r="C1089" s="16">
        <v>94.98</v>
      </c>
      <c r="D1089" s="16">
        <v>82.85</v>
      </c>
      <c r="F1089" s="16">
        <v>132.38</v>
      </c>
      <c r="G1089" s="15">
        <v>168.7</v>
      </c>
      <c r="H1089" s="15">
        <v>110.31</v>
      </c>
      <c r="I1089" s="15">
        <v>96.42</v>
      </c>
      <c r="J1089" s="15">
        <v>72.44</v>
      </c>
      <c r="K1089" s="15">
        <v>52.28</v>
      </c>
      <c r="L1089" s="15">
        <v>71.8</v>
      </c>
      <c r="M1089" s="15">
        <v>80.59</v>
      </c>
      <c r="N1089" s="15">
        <v>127.78</v>
      </c>
      <c r="O1089" s="16">
        <v>191.53</v>
      </c>
      <c r="P1089" s="15">
        <v>16</v>
      </c>
      <c r="Q1089" s="15">
        <v>52.64</v>
      </c>
      <c r="R1089" s="15">
        <v>74.209999999999994</v>
      </c>
      <c r="T1089" s="16">
        <v>111.02</v>
      </c>
      <c r="U1089" s="16">
        <v>111.61</v>
      </c>
      <c r="V1089" s="16">
        <v>127.09</v>
      </c>
      <c r="W1089" s="16">
        <v>123.8</v>
      </c>
      <c r="X1089" s="75"/>
      <c r="Y1089" s="75"/>
      <c r="AA1089" s="15">
        <v>139</v>
      </c>
      <c r="AB1089" s="15">
        <v>164.43</v>
      </c>
      <c r="AD1089" s="15">
        <v>58.56</v>
      </c>
      <c r="AE1089" s="15">
        <v>53.42</v>
      </c>
      <c r="AF1089" s="15">
        <v>53.18</v>
      </c>
      <c r="AG1089" s="15">
        <v>45.25</v>
      </c>
      <c r="AH1089" s="15">
        <v>50.79</v>
      </c>
      <c r="AI1089" s="15">
        <v>78.77</v>
      </c>
      <c r="AJ1089" s="15">
        <v>120.89</v>
      </c>
      <c r="AK1089" s="15">
        <v>42.8</v>
      </c>
      <c r="AL1089" s="15">
        <v>35</v>
      </c>
      <c r="AM1089" s="15">
        <v>190</v>
      </c>
      <c r="AN1089" s="15">
        <v>225.97</v>
      </c>
      <c r="AO1089" s="15">
        <v>116.24</v>
      </c>
      <c r="AP1089" s="15">
        <v>120.44</v>
      </c>
      <c r="AQ1089" s="15">
        <v>75</v>
      </c>
      <c r="AR1089" s="15">
        <v>104.12</v>
      </c>
      <c r="AS1089" s="15">
        <v>81</v>
      </c>
      <c r="AT1089" s="15">
        <v>189</v>
      </c>
      <c r="AV1089" s="15">
        <v>191.75</v>
      </c>
      <c r="AW1089" s="15">
        <v>31</v>
      </c>
      <c r="AX1089" s="15">
        <v>33.68</v>
      </c>
      <c r="AY1089" s="15">
        <v>68.95</v>
      </c>
      <c r="AZ1089" s="15">
        <v>44.4</v>
      </c>
      <c r="BA1089" s="15">
        <v>95</v>
      </c>
      <c r="BD1089" s="15">
        <v>118</v>
      </c>
      <c r="BF1089" s="15">
        <v>135.19999999999999</v>
      </c>
      <c r="BG1089" s="15">
        <v>123.6</v>
      </c>
    </row>
    <row r="1090" spans="1:59">
      <c r="A1090" s="71">
        <v>41195</v>
      </c>
      <c r="B1090" s="16">
        <v>83.13</v>
      </c>
      <c r="C1090" s="16">
        <v>95.01</v>
      </c>
      <c r="D1090" s="16">
        <v>83.43</v>
      </c>
      <c r="F1090" s="16">
        <v>130.88999999999999</v>
      </c>
      <c r="G1090" s="15">
        <v>168.25</v>
      </c>
      <c r="H1090" s="15">
        <v>106.26</v>
      </c>
      <c r="I1090" s="15">
        <v>93.58</v>
      </c>
      <c r="J1090" s="15">
        <v>70.86</v>
      </c>
      <c r="K1090" s="15">
        <v>51.58</v>
      </c>
      <c r="L1090" s="15">
        <v>62.47</v>
      </c>
      <c r="M1090" s="15">
        <v>80.099999999999994</v>
      </c>
      <c r="N1090" s="15">
        <v>129.44</v>
      </c>
      <c r="O1090" s="16">
        <v>190.61</v>
      </c>
      <c r="P1090" s="15">
        <v>16.73</v>
      </c>
      <c r="Q1090" s="15">
        <v>52.33</v>
      </c>
      <c r="R1090" s="15">
        <v>74.709999999999994</v>
      </c>
      <c r="T1090" s="16">
        <v>111.13</v>
      </c>
      <c r="U1090" s="16">
        <v>113.17</v>
      </c>
      <c r="V1090" s="16">
        <v>127.48</v>
      </c>
      <c r="W1090" s="16">
        <v>124.72</v>
      </c>
      <c r="X1090" s="75"/>
      <c r="Y1090" s="75"/>
      <c r="AA1090" s="15">
        <v>141.36000000000001</v>
      </c>
      <c r="AB1090" s="15">
        <v>178.36</v>
      </c>
      <c r="AD1090" s="15">
        <v>59.35</v>
      </c>
      <c r="AE1090" s="15">
        <v>54.09</v>
      </c>
      <c r="AF1090" s="15">
        <v>55.52</v>
      </c>
      <c r="AG1090" s="15">
        <v>45.44</v>
      </c>
      <c r="AH1090" s="15">
        <v>47</v>
      </c>
      <c r="AI1090" s="15">
        <v>76.37</v>
      </c>
      <c r="AJ1090" s="15">
        <v>121</v>
      </c>
      <c r="AK1090" s="15">
        <v>43.53</v>
      </c>
      <c r="AL1090" s="15">
        <v>35</v>
      </c>
      <c r="AM1090" s="15">
        <v>192.2</v>
      </c>
      <c r="AN1090" s="15">
        <v>227.8</v>
      </c>
      <c r="AO1090" s="15">
        <v>120.37</v>
      </c>
      <c r="AP1090" s="15">
        <v>123.93</v>
      </c>
      <c r="AQ1090" s="15">
        <v>77.5</v>
      </c>
      <c r="AR1090" s="15">
        <v>105</v>
      </c>
      <c r="AS1090" s="15">
        <v>87</v>
      </c>
      <c r="AV1090" s="15">
        <v>192</v>
      </c>
      <c r="AW1090" s="15">
        <v>30</v>
      </c>
      <c r="AX1090" s="15">
        <v>34.83</v>
      </c>
      <c r="AY1090" s="15">
        <v>73.209999999999994</v>
      </c>
      <c r="AZ1090" s="15">
        <v>46.26</v>
      </c>
      <c r="BA1090" s="15">
        <v>93.36</v>
      </c>
      <c r="BC1090" s="15">
        <v>39</v>
      </c>
      <c r="BF1090" s="15">
        <v>111.45</v>
      </c>
      <c r="BG1090" s="15">
        <v>117</v>
      </c>
    </row>
    <row r="1091" spans="1:59">
      <c r="A1091" s="71">
        <v>41202</v>
      </c>
      <c r="B1091" s="16">
        <v>84.25</v>
      </c>
      <c r="C1091" s="16">
        <v>95.3</v>
      </c>
      <c r="D1091" s="16">
        <v>84.81</v>
      </c>
      <c r="F1091" s="16">
        <v>130.34</v>
      </c>
      <c r="G1091" s="15">
        <v>162.47999999999999</v>
      </c>
      <c r="H1091" s="15">
        <v>107.37</v>
      </c>
      <c r="I1091" s="15">
        <v>93.6</v>
      </c>
      <c r="J1091" s="15">
        <v>70.86</v>
      </c>
      <c r="K1091" s="15">
        <v>51.6</v>
      </c>
      <c r="L1091" s="15">
        <v>64.650000000000006</v>
      </c>
      <c r="M1091" s="15">
        <v>78.39</v>
      </c>
      <c r="N1091" s="15">
        <v>129.12</v>
      </c>
      <c r="O1091" s="16">
        <v>190.63</v>
      </c>
      <c r="P1091" s="15">
        <v>16.5</v>
      </c>
      <c r="Q1091" s="15">
        <v>52.42</v>
      </c>
      <c r="R1091" s="15">
        <v>74.650000000000006</v>
      </c>
      <c r="T1091" s="16">
        <v>109.48</v>
      </c>
      <c r="U1091" s="16">
        <v>112.15</v>
      </c>
      <c r="V1091" s="16">
        <v>124.88</v>
      </c>
      <c r="W1091" s="16">
        <v>122.43</v>
      </c>
      <c r="X1091" s="75"/>
      <c r="Y1091" s="75"/>
      <c r="AA1091" s="15">
        <v>140.33000000000001</v>
      </c>
      <c r="AB1091" s="15">
        <v>164.29</v>
      </c>
      <c r="AD1091" s="15">
        <v>59.91</v>
      </c>
      <c r="AE1091" s="15">
        <v>53.51</v>
      </c>
      <c r="AF1091" s="15">
        <v>54.26</v>
      </c>
      <c r="AG1091" s="15">
        <v>45.52</v>
      </c>
      <c r="AH1091" s="15">
        <v>50</v>
      </c>
      <c r="AI1091" s="15">
        <v>66.19</v>
      </c>
      <c r="AK1091" s="15">
        <v>45.46</v>
      </c>
      <c r="AL1091" s="15">
        <v>35.83</v>
      </c>
      <c r="AM1091" s="15">
        <v>190</v>
      </c>
      <c r="AN1091" s="15">
        <v>227.1</v>
      </c>
      <c r="AO1091" s="15">
        <v>124.37</v>
      </c>
      <c r="AP1091" s="15">
        <v>125.48</v>
      </c>
      <c r="AQ1091" s="15">
        <v>83</v>
      </c>
      <c r="AR1091" s="15">
        <v>102.62</v>
      </c>
      <c r="AS1091" s="15">
        <v>80</v>
      </c>
      <c r="AT1091" s="15">
        <v>190</v>
      </c>
      <c r="AV1091" s="15">
        <v>192</v>
      </c>
      <c r="AW1091" s="15">
        <v>29.2</v>
      </c>
      <c r="AX1091" s="15">
        <v>34.92</v>
      </c>
      <c r="AY1091" s="15">
        <v>69</v>
      </c>
      <c r="AZ1091" s="15">
        <v>45.96</v>
      </c>
      <c r="BD1091" s="15">
        <v>122</v>
      </c>
      <c r="BF1091" s="15">
        <v>111.45</v>
      </c>
      <c r="BG1091" s="15">
        <v>117.6</v>
      </c>
    </row>
    <row r="1092" spans="1:59">
      <c r="A1092" s="71">
        <v>41209</v>
      </c>
      <c r="B1092" s="16">
        <v>87.84</v>
      </c>
      <c r="C1092" s="16">
        <v>95.52</v>
      </c>
      <c r="D1092" s="16">
        <v>88.83</v>
      </c>
      <c r="F1092" s="16">
        <v>130.86000000000001</v>
      </c>
      <c r="G1092" s="15">
        <v>154.69999999999999</v>
      </c>
      <c r="H1092" s="15">
        <v>107.06</v>
      </c>
      <c r="I1092" s="15">
        <v>94.92</v>
      </c>
      <c r="J1092" s="15">
        <v>69.739999999999995</v>
      </c>
      <c r="K1092" s="15">
        <v>51.56</v>
      </c>
      <c r="L1092" s="15">
        <v>64.56</v>
      </c>
      <c r="M1092" s="15">
        <v>78.34</v>
      </c>
      <c r="N1092" s="15">
        <v>130.61000000000001</v>
      </c>
      <c r="O1092" s="16">
        <v>191.47</v>
      </c>
      <c r="P1092" s="15">
        <v>16</v>
      </c>
      <c r="Q1092" s="15">
        <v>52.31</v>
      </c>
      <c r="R1092" s="15">
        <v>74.5</v>
      </c>
      <c r="T1092" s="16">
        <v>110.07</v>
      </c>
      <c r="U1092" s="16">
        <v>114.16</v>
      </c>
      <c r="V1092" s="16">
        <v>127.83</v>
      </c>
      <c r="W1092" s="16">
        <v>125.81</v>
      </c>
      <c r="X1092" s="75"/>
      <c r="Y1092" s="75"/>
      <c r="AB1092" s="15">
        <v>166.38</v>
      </c>
      <c r="AD1092" s="15">
        <v>59.66</v>
      </c>
      <c r="AE1092" s="15">
        <v>56.63</v>
      </c>
      <c r="AF1092" s="15">
        <v>53.56</v>
      </c>
      <c r="AG1092" s="15">
        <v>45.55</v>
      </c>
      <c r="AH1092" s="15">
        <v>50</v>
      </c>
      <c r="AI1092" s="15">
        <v>86</v>
      </c>
      <c r="AJ1092" s="15">
        <v>120</v>
      </c>
      <c r="AK1092" s="15">
        <v>47.5</v>
      </c>
      <c r="AL1092" s="15">
        <v>35</v>
      </c>
      <c r="AM1092" s="15">
        <v>193</v>
      </c>
      <c r="AN1092" s="15">
        <v>228</v>
      </c>
      <c r="AO1092" s="15">
        <v>128</v>
      </c>
      <c r="AP1092" s="15">
        <v>132.12</v>
      </c>
      <c r="AQ1092" s="15">
        <v>86</v>
      </c>
      <c r="AR1092" s="15">
        <v>105.05</v>
      </c>
      <c r="AU1092" s="15">
        <v>182</v>
      </c>
      <c r="AW1092" s="15">
        <v>33</v>
      </c>
      <c r="AX1092" s="15">
        <v>34.520000000000003</v>
      </c>
      <c r="AY1092" s="15">
        <v>68.180000000000007</v>
      </c>
      <c r="AZ1092" s="15">
        <v>46</v>
      </c>
      <c r="BA1092" s="15">
        <v>94</v>
      </c>
      <c r="BB1092" s="15">
        <v>51</v>
      </c>
      <c r="BD1092" s="15">
        <v>135.62</v>
      </c>
      <c r="BF1092" s="15">
        <v>112.44</v>
      </c>
      <c r="BG1092" s="15">
        <v>124.4</v>
      </c>
    </row>
    <row r="1093" spans="1:59">
      <c r="A1093" s="71">
        <v>41216</v>
      </c>
      <c r="B1093" s="16">
        <v>88.58</v>
      </c>
      <c r="C1093" s="16">
        <v>95.64</v>
      </c>
      <c r="D1093" s="16">
        <v>88.99</v>
      </c>
      <c r="F1093" s="16">
        <v>131.1</v>
      </c>
      <c r="G1093" s="15">
        <v>147.96</v>
      </c>
      <c r="H1093" s="15">
        <v>108.01</v>
      </c>
      <c r="I1093" s="15">
        <v>96.32</v>
      </c>
      <c r="J1093" s="15">
        <v>67.97</v>
      </c>
      <c r="K1093" s="15">
        <v>50.61</v>
      </c>
      <c r="L1093" s="15">
        <v>61.01</v>
      </c>
      <c r="M1093" s="15">
        <v>77.319999999999993</v>
      </c>
      <c r="N1093" s="15">
        <v>129.55000000000001</v>
      </c>
      <c r="O1093" s="16">
        <v>186.71</v>
      </c>
      <c r="P1093" s="15">
        <v>17.059999999999999</v>
      </c>
      <c r="Q1093" s="15">
        <v>52.14</v>
      </c>
      <c r="R1093" s="15">
        <v>74.52</v>
      </c>
      <c r="T1093" s="16">
        <v>109.58</v>
      </c>
      <c r="U1093" s="16">
        <v>112.17</v>
      </c>
      <c r="V1093" s="16">
        <v>131.71</v>
      </c>
      <c r="W1093" s="16">
        <v>131.66999999999999</v>
      </c>
      <c r="X1093" s="75"/>
      <c r="Y1093" s="75"/>
      <c r="AA1093" s="15">
        <v>140</v>
      </c>
      <c r="AB1093" s="15">
        <v>163.89</v>
      </c>
      <c r="AC1093" s="15">
        <v>130</v>
      </c>
      <c r="AD1093" s="15">
        <v>64.81</v>
      </c>
      <c r="AE1093" s="15">
        <v>57.24</v>
      </c>
      <c r="AF1093" s="15">
        <v>55.27</v>
      </c>
      <c r="AG1093" s="15">
        <v>45.9</v>
      </c>
      <c r="AH1093" s="15">
        <v>53.07</v>
      </c>
      <c r="AI1093" s="15">
        <v>78.05</v>
      </c>
      <c r="AJ1093" s="15">
        <v>120</v>
      </c>
      <c r="AK1093" s="15">
        <v>49.62</v>
      </c>
      <c r="AL1093" s="15">
        <v>35</v>
      </c>
      <c r="AM1093" s="15">
        <v>189.12</v>
      </c>
      <c r="AN1093" s="15">
        <v>210</v>
      </c>
      <c r="AO1093" s="15">
        <v>135.22</v>
      </c>
      <c r="AP1093" s="15">
        <v>137.31</v>
      </c>
      <c r="AQ1093" s="15">
        <v>87.5</v>
      </c>
      <c r="AR1093" s="15">
        <v>104.6</v>
      </c>
      <c r="AS1093" s="15">
        <v>87</v>
      </c>
      <c r="AT1093" s="15">
        <v>190</v>
      </c>
      <c r="AU1093" s="15">
        <v>182</v>
      </c>
      <c r="AV1093" s="15">
        <v>182</v>
      </c>
      <c r="AW1093" s="15">
        <v>32</v>
      </c>
      <c r="AX1093" s="15">
        <v>34.369999999999997</v>
      </c>
      <c r="AY1093" s="15">
        <v>70</v>
      </c>
      <c r="AZ1093" s="15">
        <v>53</v>
      </c>
      <c r="BA1093" s="15">
        <v>91.5</v>
      </c>
      <c r="BB1093" s="15">
        <v>52.82</v>
      </c>
      <c r="BF1093" s="15">
        <v>121.95</v>
      </c>
      <c r="BG1093" s="15">
        <v>127.4</v>
      </c>
    </row>
    <row r="1094" spans="1:59">
      <c r="A1094" s="71">
        <v>41223</v>
      </c>
      <c r="B1094" s="16">
        <v>91.29</v>
      </c>
      <c r="C1094" s="16">
        <v>95.79</v>
      </c>
      <c r="D1094" s="16">
        <v>91.6</v>
      </c>
      <c r="F1094" s="16">
        <v>130.29</v>
      </c>
      <c r="G1094" s="15">
        <v>140.72999999999999</v>
      </c>
      <c r="H1094" s="15">
        <v>108.43</v>
      </c>
      <c r="I1094" s="15">
        <v>96.66</v>
      </c>
      <c r="J1094" s="15">
        <v>72.55</v>
      </c>
      <c r="K1094" s="15">
        <v>51.73</v>
      </c>
      <c r="L1094" s="15">
        <v>66.81</v>
      </c>
      <c r="M1094" s="15">
        <v>80.11</v>
      </c>
      <c r="N1094" s="15">
        <v>129.13999999999999</v>
      </c>
      <c r="O1094" s="16">
        <v>188.03</v>
      </c>
      <c r="P1094" s="15">
        <v>18</v>
      </c>
      <c r="Q1094" s="15">
        <v>51.77</v>
      </c>
      <c r="R1094" s="15">
        <v>73.58</v>
      </c>
      <c r="T1094" s="16">
        <v>110.04</v>
      </c>
      <c r="U1094" s="16">
        <v>111.37</v>
      </c>
      <c r="V1094" s="16">
        <v>132.13</v>
      </c>
      <c r="W1094" s="16">
        <v>132.33000000000001</v>
      </c>
      <c r="X1094" s="75"/>
      <c r="Y1094" s="75"/>
      <c r="AA1094" s="15">
        <v>141.19999999999999</v>
      </c>
      <c r="AB1094" s="15">
        <v>169.8</v>
      </c>
      <c r="AC1094" s="15">
        <v>127.8</v>
      </c>
      <c r="AD1094" s="15">
        <v>61.81</v>
      </c>
      <c r="AE1094" s="15">
        <v>57.56</v>
      </c>
      <c r="AF1094" s="15">
        <v>55.06</v>
      </c>
      <c r="AG1094" s="15">
        <v>44.92</v>
      </c>
      <c r="AH1094" s="15">
        <v>53.75</v>
      </c>
      <c r="AI1094" s="15">
        <v>82</v>
      </c>
      <c r="AJ1094" s="15">
        <v>120</v>
      </c>
      <c r="AK1094" s="15">
        <v>51.02</v>
      </c>
      <c r="AL1094" s="15">
        <v>35</v>
      </c>
      <c r="AN1094" s="15">
        <v>217.5</v>
      </c>
      <c r="AO1094" s="15">
        <v>138.81</v>
      </c>
      <c r="AP1094" s="15">
        <v>140.25</v>
      </c>
      <c r="AQ1094" s="15">
        <v>89.51</v>
      </c>
      <c r="AR1094" s="15">
        <v>104</v>
      </c>
      <c r="AS1094" s="15">
        <v>85</v>
      </c>
      <c r="AT1094" s="15">
        <v>188</v>
      </c>
      <c r="AV1094" s="15">
        <v>189</v>
      </c>
      <c r="AW1094" s="15">
        <v>33.5</v>
      </c>
      <c r="AX1094" s="15">
        <v>34.07</v>
      </c>
      <c r="AY1094" s="15">
        <v>66.27</v>
      </c>
      <c r="AZ1094" s="15">
        <v>53</v>
      </c>
      <c r="BA1094" s="15">
        <v>84</v>
      </c>
      <c r="BB1094" s="15">
        <v>51.2</v>
      </c>
      <c r="BD1094" s="15">
        <v>143</v>
      </c>
      <c r="BF1094" s="15">
        <v>125.89</v>
      </c>
      <c r="BG1094" s="15">
        <v>131.6</v>
      </c>
    </row>
    <row r="1095" spans="1:59">
      <c r="A1095" s="71">
        <v>41230</v>
      </c>
      <c r="B1095" s="16">
        <v>94.1</v>
      </c>
      <c r="C1095" s="16">
        <v>95.84</v>
      </c>
      <c r="D1095" s="16">
        <v>95.66</v>
      </c>
      <c r="F1095" s="16">
        <v>129.66</v>
      </c>
      <c r="G1095" s="15">
        <v>142.27000000000001</v>
      </c>
      <c r="H1095" s="15">
        <v>107.71</v>
      </c>
      <c r="I1095" s="15">
        <v>95.07</v>
      </c>
      <c r="J1095" s="15">
        <v>68.33</v>
      </c>
      <c r="K1095" s="15">
        <v>51.48</v>
      </c>
      <c r="L1095" s="15">
        <v>62.24</v>
      </c>
      <c r="M1095" s="15">
        <v>77.040000000000006</v>
      </c>
      <c r="N1095" s="15">
        <v>127.4</v>
      </c>
      <c r="O1095" s="16">
        <v>186.24</v>
      </c>
      <c r="P1095" s="15">
        <v>18</v>
      </c>
      <c r="Q1095" s="15">
        <v>54.79</v>
      </c>
      <c r="R1095" s="15">
        <v>79.42</v>
      </c>
      <c r="T1095" s="16">
        <v>107.07</v>
      </c>
      <c r="U1095" s="16">
        <v>112.92</v>
      </c>
      <c r="V1095" s="16">
        <v>130.59</v>
      </c>
      <c r="W1095" s="16">
        <v>131.62</v>
      </c>
      <c r="X1095" s="75"/>
      <c r="Y1095" s="75"/>
      <c r="AB1095" s="15">
        <v>167.58</v>
      </c>
      <c r="AD1095" s="15">
        <v>61.26</v>
      </c>
      <c r="AE1095" s="15">
        <v>57.67</v>
      </c>
      <c r="AG1095" s="15">
        <v>45.37</v>
      </c>
      <c r="AH1095" s="15">
        <v>49.3</v>
      </c>
      <c r="AI1095" s="15">
        <v>80.849999999999994</v>
      </c>
      <c r="AJ1095" s="15">
        <v>120.43</v>
      </c>
      <c r="AK1095" s="15">
        <v>47.47</v>
      </c>
      <c r="AL1095" s="15">
        <v>33</v>
      </c>
      <c r="AO1095" s="15">
        <v>141.34</v>
      </c>
      <c r="AP1095" s="15">
        <v>141.03</v>
      </c>
      <c r="AQ1095" s="15">
        <v>89.4</v>
      </c>
      <c r="AR1095" s="15">
        <v>108.33</v>
      </c>
      <c r="AS1095" s="15">
        <v>84.05</v>
      </c>
      <c r="AT1095" s="15">
        <v>183</v>
      </c>
      <c r="AU1095" s="15">
        <v>180</v>
      </c>
      <c r="AW1095" s="15">
        <v>30.67</v>
      </c>
      <c r="AX1095" s="15">
        <v>34.29</v>
      </c>
      <c r="AY1095" s="15">
        <v>70.39</v>
      </c>
      <c r="AZ1095" s="15">
        <v>43.71</v>
      </c>
      <c r="BA1095" s="15">
        <v>92.5</v>
      </c>
      <c r="BB1095" s="15">
        <v>53.46</v>
      </c>
      <c r="BC1095" s="15">
        <v>36</v>
      </c>
      <c r="BF1095" s="15">
        <v>129.29</v>
      </c>
      <c r="BG1095" s="15">
        <v>136.5</v>
      </c>
    </row>
    <row r="1096" spans="1:59">
      <c r="A1096" s="71">
        <v>41237</v>
      </c>
      <c r="B1096" s="16">
        <v>97.9</v>
      </c>
      <c r="C1096" s="16">
        <v>96.98</v>
      </c>
      <c r="D1096" s="16">
        <v>98.5</v>
      </c>
      <c r="F1096" s="16">
        <v>128.6</v>
      </c>
      <c r="G1096" s="15">
        <v>142.21</v>
      </c>
      <c r="H1096" s="15">
        <v>104.89</v>
      </c>
      <c r="I1096" s="15">
        <v>96.86</v>
      </c>
      <c r="J1096" s="15">
        <v>67.430000000000007</v>
      </c>
      <c r="K1096" s="15">
        <v>50.9</v>
      </c>
      <c r="L1096" s="15">
        <v>67</v>
      </c>
      <c r="M1096" s="15">
        <v>76.86</v>
      </c>
      <c r="N1096" s="15">
        <v>128.63999999999999</v>
      </c>
      <c r="O1096" s="16">
        <v>188.14</v>
      </c>
      <c r="P1096" s="15">
        <v>18</v>
      </c>
      <c r="Q1096" s="15">
        <v>57.73</v>
      </c>
      <c r="R1096" s="15">
        <v>80.010000000000005</v>
      </c>
      <c r="T1096" s="16">
        <v>106.15</v>
      </c>
      <c r="U1096" s="16">
        <v>108.33</v>
      </c>
      <c r="V1096" s="16">
        <v>133.1</v>
      </c>
      <c r="X1096" s="75"/>
      <c r="Y1096" s="75"/>
      <c r="AB1096" s="15">
        <v>204.84</v>
      </c>
      <c r="AD1096" s="15">
        <v>62</v>
      </c>
      <c r="AE1096" s="15">
        <v>58</v>
      </c>
      <c r="AG1096" s="15">
        <v>46</v>
      </c>
      <c r="AH1096" s="15">
        <v>49</v>
      </c>
      <c r="AI1096" s="15">
        <v>80</v>
      </c>
      <c r="AJ1096" s="15">
        <v>121</v>
      </c>
      <c r="AK1096" s="15">
        <v>52</v>
      </c>
      <c r="AL1096" s="15">
        <v>33</v>
      </c>
      <c r="AO1096" s="15">
        <v>142</v>
      </c>
      <c r="AP1096" s="15">
        <v>141</v>
      </c>
      <c r="AS1096" s="15">
        <v>87</v>
      </c>
      <c r="AT1096" s="15">
        <v>183</v>
      </c>
      <c r="AU1096" s="15">
        <v>180</v>
      </c>
      <c r="AW1096" s="15">
        <v>30</v>
      </c>
      <c r="AX1096" s="15">
        <v>34</v>
      </c>
      <c r="AY1096" s="15">
        <v>61</v>
      </c>
      <c r="AZ1096" s="15">
        <v>43.54</v>
      </c>
      <c r="BA1096" s="15">
        <v>91.14</v>
      </c>
      <c r="BB1096" s="15">
        <v>54</v>
      </c>
      <c r="BC1096" s="15">
        <v>36</v>
      </c>
      <c r="BF1096" s="15">
        <v>133.30000000000001</v>
      </c>
      <c r="BG1096" s="15">
        <v>138</v>
      </c>
    </row>
    <row r="1097" spans="1:59">
      <c r="A1097" s="71">
        <v>41244</v>
      </c>
      <c r="B1097" s="16">
        <v>98.21</v>
      </c>
      <c r="C1097" s="16">
        <v>97.22</v>
      </c>
      <c r="D1097" s="16">
        <v>98.58</v>
      </c>
      <c r="F1097" s="16">
        <v>130.77000000000001</v>
      </c>
      <c r="G1097" s="15">
        <v>143.79</v>
      </c>
      <c r="H1097" s="15">
        <v>106.71</v>
      </c>
      <c r="I1097" s="15">
        <v>93.41</v>
      </c>
      <c r="J1097" s="15">
        <v>66.67</v>
      </c>
      <c r="K1097" s="15">
        <v>50.94</v>
      </c>
      <c r="L1097" s="15">
        <v>60.37</v>
      </c>
      <c r="M1097" s="15">
        <v>76.58</v>
      </c>
      <c r="N1097" s="15">
        <v>129.41999999999999</v>
      </c>
      <c r="O1097" s="16">
        <v>190.69</v>
      </c>
      <c r="P1097" s="15">
        <v>18</v>
      </c>
      <c r="Q1097" s="15">
        <v>57.48</v>
      </c>
      <c r="R1097" s="15">
        <v>79.69</v>
      </c>
      <c r="T1097" s="16">
        <v>108.34</v>
      </c>
      <c r="U1097" s="16">
        <v>109.8</v>
      </c>
      <c r="V1097" s="16">
        <v>130.21</v>
      </c>
      <c r="W1097" s="16">
        <v>131.05000000000001</v>
      </c>
      <c r="X1097" s="75"/>
      <c r="Y1097" s="75"/>
      <c r="AB1097" s="15">
        <v>204.84</v>
      </c>
      <c r="AC1097" s="15">
        <v>128</v>
      </c>
      <c r="AD1097" s="15">
        <v>61</v>
      </c>
      <c r="AE1097" s="15">
        <v>57.2</v>
      </c>
      <c r="AF1097" s="15">
        <v>54</v>
      </c>
      <c r="AG1097" s="15">
        <v>44</v>
      </c>
      <c r="AH1097" s="15">
        <v>50</v>
      </c>
      <c r="AI1097" s="15">
        <v>81</v>
      </c>
      <c r="AJ1097" s="15">
        <v>121</v>
      </c>
      <c r="AK1097" s="15">
        <v>47.35</v>
      </c>
      <c r="AL1097" s="15">
        <v>32.229999999999997</v>
      </c>
      <c r="AM1097" s="15">
        <v>180</v>
      </c>
      <c r="AN1097" s="15">
        <v>205</v>
      </c>
      <c r="AO1097" s="15">
        <v>142</v>
      </c>
      <c r="AP1097" s="15">
        <v>141.57</v>
      </c>
      <c r="AQ1097" s="15">
        <v>92</v>
      </c>
      <c r="AR1097" s="15">
        <v>107.5</v>
      </c>
      <c r="AS1097" s="15">
        <v>88</v>
      </c>
      <c r="AT1097" s="15">
        <v>173.56</v>
      </c>
      <c r="AU1097" s="15">
        <v>170</v>
      </c>
      <c r="AW1097" s="15">
        <v>32</v>
      </c>
      <c r="AX1097" s="15">
        <v>32.75</v>
      </c>
      <c r="AY1097" s="15">
        <v>66</v>
      </c>
      <c r="AZ1097" s="15">
        <v>46</v>
      </c>
      <c r="BA1097" s="15">
        <v>90.11</v>
      </c>
      <c r="BB1097" s="15">
        <v>51</v>
      </c>
      <c r="BC1097" s="15">
        <v>31.74</v>
      </c>
      <c r="BD1097" s="15">
        <v>140</v>
      </c>
      <c r="BF1097" s="15">
        <v>133.30000000000001</v>
      </c>
      <c r="BG1097" s="15">
        <v>138</v>
      </c>
    </row>
    <row r="1098" spans="1:59">
      <c r="A1098" s="71">
        <v>41251</v>
      </c>
      <c r="B1098" s="16">
        <v>96.17</v>
      </c>
      <c r="C1098" s="16">
        <v>97.27</v>
      </c>
      <c r="D1098" s="16">
        <v>96.55</v>
      </c>
      <c r="F1098" s="16">
        <v>129.97</v>
      </c>
      <c r="G1098" s="15">
        <v>143.51</v>
      </c>
      <c r="H1098" s="15">
        <v>103.03</v>
      </c>
      <c r="I1098" s="15">
        <v>91.38</v>
      </c>
      <c r="J1098" s="15">
        <v>65.790000000000006</v>
      </c>
      <c r="K1098" s="15">
        <v>50.11</v>
      </c>
      <c r="L1098" s="15">
        <v>63.84</v>
      </c>
      <c r="M1098" s="15">
        <v>77.94</v>
      </c>
      <c r="N1098" s="15">
        <v>128.94999999999999</v>
      </c>
      <c r="O1098" s="16">
        <v>190.11</v>
      </c>
      <c r="P1098" s="15">
        <v>18</v>
      </c>
      <c r="Q1098" s="15">
        <v>56.96</v>
      </c>
      <c r="R1098" s="15">
        <v>79.83</v>
      </c>
      <c r="T1098" s="16">
        <v>99.97</v>
      </c>
      <c r="U1098" s="16">
        <v>99.98</v>
      </c>
      <c r="V1098" s="16">
        <v>132.78</v>
      </c>
      <c r="W1098" s="16">
        <v>132.47999999999999</v>
      </c>
      <c r="X1098" s="75"/>
      <c r="Y1098" s="75"/>
      <c r="AA1098" s="15">
        <v>133</v>
      </c>
      <c r="AB1098" s="15">
        <v>181.88</v>
      </c>
      <c r="AC1098" s="15">
        <v>130</v>
      </c>
      <c r="AD1098" s="15">
        <v>61</v>
      </c>
      <c r="AE1098" s="15">
        <v>57.65</v>
      </c>
      <c r="AF1098" s="15">
        <v>54.34</v>
      </c>
      <c r="AG1098" s="15">
        <v>44.83</v>
      </c>
      <c r="AH1098" s="15">
        <v>50</v>
      </c>
      <c r="AI1098" s="15">
        <v>78</v>
      </c>
      <c r="AJ1098" s="15">
        <v>117</v>
      </c>
      <c r="AK1098" s="15">
        <v>47.71</v>
      </c>
      <c r="AL1098" s="15">
        <v>32.380000000000003</v>
      </c>
      <c r="AM1098" s="15">
        <v>180</v>
      </c>
      <c r="AN1098" s="15">
        <v>199.61</v>
      </c>
      <c r="AO1098" s="15">
        <v>141.76</v>
      </c>
      <c r="AP1098" s="15">
        <v>142.66</v>
      </c>
      <c r="AQ1098" s="15">
        <v>90.43</v>
      </c>
      <c r="AR1098" s="15">
        <v>110.06</v>
      </c>
      <c r="AS1098" s="15">
        <v>85.57</v>
      </c>
      <c r="AV1098" s="15">
        <v>168</v>
      </c>
      <c r="AW1098" s="15">
        <v>31.4</v>
      </c>
      <c r="AX1098" s="15">
        <v>31.23</v>
      </c>
      <c r="AY1098" s="15">
        <v>63.88</v>
      </c>
      <c r="AZ1098" s="15">
        <v>41.51</v>
      </c>
      <c r="BA1098" s="15">
        <v>89.79</v>
      </c>
      <c r="BB1098" s="15">
        <v>52.43</v>
      </c>
      <c r="BC1098" s="15">
        <v>30.5</v>
      </c>
      <c r="BD1098" s="15">
        <v>144.6</v>
      </c>
      <c r="BF1098" s="15">
        <v>133.30000000000001</v>
      </c>
      <c r="BG1098" s="15">
        <v>138</v>
      </c>
    </row>
    <row r="1099" spans="1:59">
      <c r="A1099" s="71">
        <v>41258</v>
      </c>
      <c r="B1099" s="16">
        <v>94.93</v>
      </c>
      <c r="C1099" s="16">
        <v>97.28</v>
      </c>
      <c r="D1099" s="16">
        <v>95.67</v>
      </c>
      <c r="F1099" s="16">
        <v>129.71</v>
      </c>
      <c r="G1099" s="15">
        <v>144</v>
      </c>
      <c r="H1099" s="15">
        <v>101.92</v>
      </c>
      <c r="I1099" s="15">
        <v>92.23</v>
      </c>
      <c r="J1099" s="15">
        <v>65.319999999999993</v>
      </c>
      <c r="K1099" s="15">
        <v>50.76</v>
      </c>
      <c r="L1099" s="15">
        <v>63</v>
      </c>
      <c r="M1099" s="15">
        <v>79.05</v>
      </c>
      <c r="N1099" s="15">
        <v>129.24</v>
      </c>
      <c r="O1099" s="16">
        <v>190.89</v>
      </c>
      <c r="P1099" s="15">
        <v>18</v>
      </c>
      <c r="Q1099" s="15">
        <v>56.77</v>
      </c>
      <c r="R1099" s="15">
        <v>79.95</v>
      </c>
      <c r="T1099" s="16">
        <v>95.5</v>
      </c>
      <c r="U1099" s="16">
        <v>97.33</v>
      </c>
      <c r="V1099" s="16">
        <v>132.1</v>
      </c>
      <c r="W1099" s="16">
        <v>131.06</v>
      </c>
      <c r="X1099" s="75"/>
      <c r="Y1099" s="75"/>
      <c r="AA1099" s="15">
        <v>130</v>
      </c>
      <c r="AB1099" s="15">
        <v>166</v>
      </c>
      <c r="AD1099" s="15">
        <v>61</v>
      </c>
      <c r="AE1099" s="15">
        <v>57.43</v>
      </c>
      <c r="AF1099" s="15">
        <v>53.4</v>
      </c>
      <c r="AG1099" s="15">
        <v>45.48</v>
      </c>
      <c r="AH1099" s="15">
        <v>49.96</v>
      </c>
      <c r="AI1099" s="15">
        <v>77.69</v>
      </c>
      <c r="AJ1099" s="15">
        <v>118.53</v>
      </c>
      <c r="AK1099" s="15">
        <v>46.88</v>
      </c>
      <c r="AL1099" s="15">
        <v>32</v>
      </c>
      <c r="AM1099" s="15">
        <v>178</v>
      </c>
      <c r="AN1099" s="15">
        <v>205.09</v>
      </c>
      <c r="AO1099" s="15">
        <v>142</v>
      </c>
      <c r="AP1099" s="15">
        <v>141.82</v>
      </c>
      <c r="AQ1099" s="15">
        <v>91.05</v>
      </c>
      <c r="AR1099" s="15">
        <v>116.86</v>
      </c>
      <c r="AS1099" s="15">
        <v>84.25</v>
      </c>
      <c r="AV1099" s="15">
        <v>165</v>
      </c>
      <c r="AW1099" s="15">
        <v>30</v>
      </c>
      <c r="AX1099" s="15">
        <v>31.29</v>
      </c>
      <c r="AY1099" s="15">
        <v>63.58</v>
      </c>
      <c r="BA1099" s="15">
        <v>90</v>
      </c>
      <c r="BC1099" s="15">
        <v>31.33</v>
      </c>
      <c r="BF1099" s="15">
        <v>133.30000000000001</v>
      </c>
      <c r="BG1099" s="15">
        <v>134.4</v>
      </c>
    </row>
    <row r="1100" spans="1:59">
      <c r="A1100" s="71">
        <v>41265</v>
      </c>
      <c r="B1100" s="16">
        <v>98.17</v>
      </c>
      <c r="C1100" s="16">
        <v>97.41</v>
      </c>
      <c r="D1100" s="16">
        <v>99.57</v>
      </c>
      <c r="F1100" s="16">
        <v>130.44999999999999</v>
      </c>
      <c r="G1100" s="15">
        <v>143.83000000000001</v>
      </c>
      <c r="H1100" s="15">
        <v>104.15</v>
      </c>
      <c r="I1100" s="15">
        <v>94.61</v>
      </c>
      <c r="J1100" s="15">
        <v>64.83</v>
      </c>
      <c r="K1100" s="15">
        <v>51.25</v>
      </c>
      <c r="L1100" s="15">
        <v>61.67</v>
      </c>
      <c r="M1100" s="15">
        <v>79.400000000000006</v>
      </c>
      <c r="N1100" s="15">
        <v>130.91</v>
      </c>
      <c r="O1100" s="16">
        <v>189.58</v>
      </c>
      <c r="P1100" s="15">
        <v>18</v>
      </c>
      <c r="Q1100" s="15">
        <v>57.19</v>
      </c>
      <c r="R1100" s="15">
        <v>77.66</v>
      </c>
      <c r="T1100" s="16">
        <v>99.5</v>
      </c>
      <c r="U1100" s="16">
        <v>99.81</v>
      </c>
      <c r="V1100" s="16">
        <v>127.46</v>
      </c>
      <c r="W1100" s="16">
        <v>127.86</v>
      </c>
      <c r="X1100" s="75"/>
      <c r="Y1100" s="75"/>
      <c r="AA1100" s="15">
        <v>130</v>
      </c>
      <c r="AB1100" s="15">
        <v>169</v>
      </c>
      <c r="AC1100" s="15">
        <v>120</v>
      </c>
      <c r="AD1100" s="15">
        <v>60.48</v>
      </c>
      <c r="AE1100" s="15">
        <v>57.78</v>
      </c>
      <c r="AF1100" s="15">
        <v>50.54</v>
      </c>
      <c r="AG1100" s="15">
        <v>43.55</v>
      </c>
      <c r="AH1100" s="15">
        <v>49.67</v>
      </c>
      <c r="AI1100" s="15">
        <v>76.36</v>
      </c>
      <c r="AJ1100" s="15">
        <v>117.89</v>
      </c>
      <c r="AK1100" s="15">
        <v>46.68</v>
      </c>
      <c r="AL1100" s="15">
        <v>33</v>
      </c>
      <c r="AM1100" s="15">
        <v>165</v>
      </c>
      <c r="AN1100" s="15">
        <v>205</v>
      </c>
      <c r="AO1100" s="15">
        <v>140.68</v>
      </c>
      <c r="AP1100" s="15">
        <v>141.5</v>
      </c>
      <c r="AQ1100" s="15">
        <v>91.8</v>
      </c>
      <c r="AR1100" s="15">
        <v>110.41</v>
      </c>
      <c r="AT1100" s="15">
        <v>164.67</v>
      </c>
      <c r="AU1100" s="15">
        <v>165</v>
      </c>
      <c r="AV1100" s="15">
        <v>165</v>
      </c>
      <c r="AW1100" s="15">
        <v>29.98</v>
      </c>
      <c r="AX1100" s="15">
        <v>30.97</v>
      </c>
      <c r="AY1100" s="15">
        <v>63.13</v>
      </c>
      <c r="AZ1100" s="15">
        <v>41.65</v>
      </c>
      <c r="BA1100" s="15">
        <v>81</v>
      </c>
      <c r="BD1100" s="15">
        <v>141.6</v>
      </c>
      <c r="BF1100" s="15">
        <v>128.29</v>
      </c>
      <c r="BG1100" s="15">
        <v>131.4</v>
      </c>
    </row>
    <row r="1101" spans="1:59">
      <c r="A1101" s="71">
        <v>41272</v>
      </c>
      <c r="B1101" s="16">
        <v>102.06</v>
      </c>
      <c r="C1101" s="16">
        <v>97.94</v>
      </c>
      <c r="D1101" s="16">
        <v>102.94</v>
      </c>
      <c r="F1101" s="16">
        <v>131.03</v>
      </c>
      <c r="G1101" s="15">
        <v>143.69999999999999</v>
      </c>
      <c r="H1101" s="15">
        <v>105.06</v>
      </c>
      <c r="I1101" s="15">
        <v>95.63</v>
      </c>
      <c r="J1101" s="15">
        <v>66.14</v>
      </c>
      <c r="K1101" s="15">
        <v>50.56</v>
      </c>
      <c r="L1101" s="15">
        <v>61.9</v>
      </c>
      <c r="M1101" s="15">
        <v>76.86</v>
      </c>
      <c r="N1101" s="15">
        <v>130.78</v>
      </c>
      <c r="O1101" s="16">
        <v>190.16</v>
      </c>
      <c r="P1101" s="15">
        <v>18</v>
      </c>
      <c r="Q1101" s="15">
        <v>56.62</v>
      </c>
      <c r="R1101" s="15">
        <v>79.069999999999993</v>
      </c>
      <c r="T1101" s="16">
        <v>97.5</v>
      </c>
      <c r="U1101" s="16">
        <v>99.5</v>
      </c>
      <c r="V1101" s="16">
        <v>127.46</v>
      </c>
      <c r="W1101" s="16">
        <v>127.86</v>
      </c>
      <c r="X1101" s="75"/>
      <c r="Y1101" s="75"/>
      <c r="AA1101" s="15">
        <v>125</v>
      </c>
      <c r="AC1101" s="15">
        <v>115</v>
      </c>
      <c r="AD1101" s="15">
        <v>60.31</v>
      </c>
      <c r="AG1101" s="15">
        <v>44.14</v>
      </c>
      <c r="AI1101" s="15">
        <v>77</v>
      </c>
      <c r="AK1101" s="15">
        <v>43.41</v>
      </c>
      <c r="AO1101" s="15">
        <v>140.15</v>
      </c>
      <c r="AP1101" s="15">
        <v>141.25</v>
      </c>
      <c r="AR1101" s="15">
        <v>111</v>
      </c>
      <c r="AX1101" s="15">
        <v>30.54</v>
      </c>
      <c r="AY1101" s="15">
        <v>58</v>
      </c>
      <c r="BA1101" s="15">
        <v>77</v>
      </c>
      <c r="BD1101" s="15">
        <v>137</v>
      </c>
      <c r="BF1101" s="15">
        <v>125.3</v>
      </c>
      <c r="BG1101" s="15">
        <v>121</v>
      </c>
    </row>
    <row r="1102" spans="1:59">
      <c r="A1102" s="71">
        <v>41279</v>
      </c>
      <c r="B1102" s="16">
        <v>104.98</v>
      </c>
      <c r="C1102" s="16">
        <v>98.67</v>
      </c>
      <c r="D1102" s="75" t="s">
        <v>98</v>
      </c>
      <c r="F1102" s="16">
        <v>132.49</v>
      </c>
      <c r="G1102" s="15">
        <v>144.38</v>
      </c>
      <c r="H1102" s="15">
        <v>107.75</v>
      </c>
      <c r="I1102" s="15">
        <v>97.22</v>
      </c>
      <c r="J1102" s="15">
        <v>66.17</v>
      </c>
      <c r="K1102" s="15">
        <v>50.33</v>
      </c>
      <c r="L1102" s="15">
        <v>63.24</v>
      </c>
      <c r="M1102" s="15">
        <v>78.14</v>
      </c>
      <c r="N1102" s="15">
        <v>128.19999999999999</v>
      </c>
      <c r="O1102" s="16">
        <v>195.75</v>
      </c>
      <c r="P1102" s="15">
        <v>18</v>
      </c>
      <c r="Q1102" s="15">
        <v>58.74</v>
      </c>
      <c r="R1102" s="15">
        <v>78.08</v>
      </c>
      <c r="T1102" s="16">
        <v>97</v>
      </c>
      <c r="U1102" s="16">
        <v>99.5</v>
      </c>
      <c r="V1102" s="16">
        <v>121.59</v>
      </c>
      <c r="W1102" s="16">
        <v>121.67</v>
      </c>
      <c r="X1102" s="75"/>
      <c r="Y1102" s="75"/>
      <c r="AD1102" s="15">
        <v>59.76</v>
      </c>
      <c r="AE1102" s="15">
        <v>57</v>
      </c>
      <c r="AF1102" s="15">
        <v>52.77</v>
      </c>
      <c r="AG1102" s="15">
        <v>46.21</v>
      </c>
      <c r="AI1102" s="15">
        <v>78</v>
      </c>
      <c r="AJ1102" s="15">
        <v>115.14</v>
      </c>
      <c r="AK1102" s="15">
        <v>45.88</v>
      </c>
      <c r="AL1102" s="15">
        <v>31</v>
      </c>
      <c r="AN1102" s="15">
        <v>202.77</v>
      </c>
      <c r="AO1102" s="15">
        <v>138.6</v>
      </c>
      <c r="AP1102" s="15">
        <v>138.44</v>
      </c>
      <c r="AR1102" s="15">
        <v>113</v>
      </c>
      <c r="AS1102" s="15">
        <v>87</v>
      </c>
      <c r="AT1102" s="15">
        <v>161.5</v>
      </c>
      <c r="AU1102" s="15">
        <v>161</v>
      </c>
      <c r="AV1102" s="15">
        <v>161.5</v>
      </c>
      <c r="AW1102" s="15">
        <v>28.33</v>
      </c>
      <c r="AX1102" s="15">
        <v>28.59</v>
      </c>
      <c r="AY1102" s="15">
        <v>61</v>
      </c>
      <c r="BF1102" s="15">
        <v>115.53</v>
      </c>
      <c r="BG1102" s="15">
        <v>118</v>
      </c>
    </row>
    <row r="1103" spans="1:59">
      <c r="A1103" s="71">
        <v>41286</v>
      </c>
      <c r="B1103" s="16">
        <v>103.81</v>
      </c>
      <c r="C1103" s="16">
        <v>98.89</v>
      </c>
      <c r="D1103" s="75"/>
      <c r="F1103" s="16">
        <v>136.88999999999999</v>
      </c>
      <c r="G1103" s="15">
        <v>147.69999999999999</v>
      </c>
      <c r="H1103" s="15">
        <v>108.08</v>
      </c>
      <c r="I1103" s="15">
        <v>97.86</v>
      </c>
      <c r="J1103" s="15">
        <v>66.97</v>
      </c>
      <c r="K1103" s="15">
        <v>50.38</v>
      </c>
      <c r="L1103" s="15">
        <v>57.87</v>
      </c>
      <c r="M1103" s="15">
        <v>81.349999999999994</v>
      </c>
      <c r="N1103" s="15">
        <v>126.77</v>
      </c>
      <c r="O1103" s="16">
        <v>202.52</v>
      </c>
      <c r="P1103" s="15">
        <v>18</v>
      </c>
      <c r="Q1103" s="15">
        <v>57.74</v>
      </c>
      <c r="R1103" s="15">
        <v>79.39</v>
      </c>
      <c r="T1103" s="16">
        <v>95.23</v>
      </c>
      <c r="U1103" s="16">
        <v>95.22</v>
      </c>
      <c r="V1103" s="16">
        <v>111.4</v>
      </c>
      <c r="W1103" s="16">
        <v>115.2</v>
      </c>
      <c r="X1103" s="75"/>
      <c r="Y1103" s="75"/>
      <c r="AA1103" s="15">
        <v>121.17</v>
      </c>
      <c r="AB1103" s="15">
        <v>164</v>
      </c>
      <c r="AD1103" s="15">
        <v>60.11</v>
      </c>
      <c r="AE1103" s="15">
        <v>57.66</v>
      </c>
      <c r="AF1103" s="15">
        <v>54</v>
      </c>
      <c r="AG1103" s="15">
        <v>43.27</v>
      </c>
      <c r="AH1103" s="15">
        <v>49.76</v>
      </c>
      <c r="AI1103" s="15">
        <v>76.41</v>
      </c>
      <c r="AJ1103" s="15">
        <v>119</v>
      </c>
      <c r="AK1103" s="15">
        <v>46.16</v>
      </c>
      <c r="AL1103" s="15">
        <v>32.520000000000003</v>
      </c>
      <c r="AM1103" s="15">
        <v>165</v>
      </c>
      <c r="AN1103" s="15">
        <v>200.42</v>
      </c>
      <c r="AO1103" s="15">
        <v>138.19999999999999</v>
      </c>
      <c r="AP1103" s="15">
        <v>140.44</v>
      </c>
      <c r="AQ1103" s="15">
        <v>94.02</v>
      </c>
      <c r="AR1103" s="15">
        <v>110</v>
      </c>
      <c r="AS1103" s="15">
        <v>87</v>
      </c>
      <c r="AV1103" s="15">
        <v>160.33000000000001</v>
      </c>
      <c r="AW1103" s="15">
        <v>30</v>
      </c>
      <c r="AX1103" s="15">
        <v>31.28</v>
      </c>
      <c r="AY1103" s="15">
        <v>62.6</v>
      </c>
      <c r="AZ1103" s="15">
        <v>42.73</v>
      </c>
      <c r="BA1103" s="15">
        <v>90</v>
      </c>
      <c r="BB1103" s="15">
        <v>53</v>
      </c>
      <c r="BC1103" s="15">
        <v>30</v>
      </c>
      <c r="BD1103" s="15">
        <v>138.5</v>
      </c>
      <c r="BF1103" s="15">
        <v>111.53</v>
      </c>
      <c r="BG1103" s="15">
        <v>117</v>
      </c>
    </row>
    <row r="1104" spans="1:59">
      <c r="A1104" s="71">
        <v>41293</v>
      </c>
      <c r="B1104" s="16">
        <v>101.23</v>
      </c>
      <c r="C1104" s="74">
        <v>99.21</v>
      </c>
      <c r="D1104" s="75"/>
      <c r="F1104" s="16">
        <v>137.15</v>
      </c>
      <c r="G1104" s="15">
        <v>149.68</v>
      </c>
      <c r="H1104" s="15">
        <v>108.52</v>
      </c>
      <c r="I1104" s="15">
        <v>101.65</v>
      </c>
      <c r="J1104" s="15">
        <v>68.03</v>
      </c>
      <c r="K1104" s="15">
        <v>50.07</v>
      </c>
      <c r="L1104" s="15">
        <v>58.5</v>
      </c>
      <c r="M1104" s="15">
        <v>81.709999999999994</v>
      </c>
      <c r="N1104" s="15">
        <v>128.09</v>
      </c>
      <c r="O1104" s="16">
        <v>206.55</v>
      </c>
      <c r="P1104" s="15">
        <v>18</v>
      </c>
      <c r="Q1104" s="15">
        <v>56.95</v>
      </c>
      <c r="R1104" s="15">
        <v>79.62</v>
      </c>
      <c r="T1104" s="16">
        <v>98</v>
      </c>
      <c r="U1104" s="16">
        <v>95.5</v>
      </c>
      <c r="V1104" s="16">
        <v>110.47</v>
      </c>
      <c r="W1104" s="16">
        <v>110.6</v>
      </c>
      <c r="X1104" s="75"/>
      <c r="Y1104" s="75"/>
      <c r="AA1104" s="15">
        <v>123.4</v>
      </c>
      <c r="AB1104" s="15">
        <v>165.4</v>
      </c>
      <c r="AC1104" s="15">
        <v>116.27</v>
      </c>
      <c r="AD1104" s="15">
        <v>60.06</v>
      </c>
      <c r="AE1104" s="15">
        <v>57.79</v>
      </c>
      <c r="AF1104" s="15">
        <v>60.35</v>
      </c>
      <c r="AG1104" s="15">
        <v>45.13</v>
      </c>
      <c r="AH1104" s="15">
        <v>50</v>
      </c>
      <c r="AI1104" s="15">
        <v>75</v>
      </c>
      <c r="AJ1104" s="15">
        <v>119</v>
      </c>
      <c r="AK1104" s="15">
        <v>43.87</v>
      </c>
      <c r="AL1104" s="15">
        <v>33</v>
      </c>
      <c r="AM1104" s="15">
        <v>170</v>
      </c>
      <c r="AN1104" s="15">
        <v>197.2</v>
      </c>
      <c r="AO1104" s="15">
        <v>136.43</v>
      </c>
      <c r="AP1104" s="15">
        <v>138.18</v>
      </c>
      <c r="AQ1104" s="15">
        <v>95</v>
      </c>
      <c r="AR1104" s="15">
        <v>110</v>
      </c>
      <c r="AT1104" s="15">
        <v>155</v>
      </c>
      <c r="AU1104" s="15">
        <v>158</v>
      </c>
      <c r="AV1104" s="15">
        <v>158.94999999999999</v>
      </c>
      <c r="AW1104" s="15">
        <v>30</v>
      </c>
      <c r="AX1104" s="15">
        <v>31.33</v>
      </c>
      <c r="AY1104" s="15">
        <v>61.71</v>
      </c>
      <c r="AZ1104" s="15">
        <v>43.49</v>
      </c>
      <c r="BA1104" s="15">
        <v>88.4</v>
      </c>
      <c r="BB1104" s="15">
        <v>53.67</v>
      </c>
      <c r="BC1104" s="15">
        <v>30.13</v>
      </c>
      <c r="BD1104" s="15">
        <v>136.80000000000001</v>
      </c>
      <c r="BF1104" s="15">
        <v>111.53</v>
      </c>
      <c r="BG1104" s="15">
        <v>122.8</v>
      </c>
    </row>
    <row r="1105" spans="1:59">
      <c r="A1105" s="71">
        <v>41300</v>
      </c>
      <c r="B1105" s="16">
        <v>98.08</v>
      </c>
      <c r="C1105" s="16">
        <v>99.46</v>
      </c>
      <c r="D1105" s="75"/>
      <c r="F1105" s="16">
        <v>137.27000000000001</v>
      </c>
      <c r="G1105" s="15">
        <v>149.77000000000001</v>
      </c>
      <c r="H1105" s="15">
        <v>110.68</v>
      </c>
      <c r="I1105" s="15">
        <v>102.24</v>
      </c>
      <c r="J1105" s="15">
        <v>66.98</v>
      </c>
      <c r="K1105" s="15">
        <v>50.36</v>
      </c>
      <c r="L1105" s="15">
        <v>61.58</v>
      </c>
      <c r="M1105" s="15">
        <v>80.540000000000006</v>
      </c>
      <c r="N1105" s="15">
        <v>130</v>
      </c>
      <c r="O1105" s="16">
        <v>209.48</v>
      </c>
      <c r="P1105" s="15">
        <v>18</v>
      </c>
      <c r="Q1105" s="15">
        <v>57.16</v>
      </c>
      <c r="R1105" s="15">
        <v>79.11</v>
      </c>
      <c r="T1105" s="16">
        <v>95.5</v>
      </c>
      <c r="U1105" s="16">
        <v>95.5</v>
      </c>
      <c r="V1105" s="16">
        <v>109.4</v>
      </c>
      <c r="W1105" s="16">
        <v>108.18</v>
      </c>
      <c r="X1105" s="75"/>
      <c r="Y1105" s="75"/>
      <c r="AB1105" s="15">
        <v>169</v>
      </c>
      <c r="AD1105" s="15">
        <v>59.23</v>
      </c>
      <c r="AE1105" s="15">
        <v>57.9</v>
      </c>
      <c r="AF1105" s="15">
        <v>54.38</v>
      </c>
      <c r="AG1105" s="15">
        <v>43</v>
      </c>
      <c r="AH1105" s="15">
        <v>49.6</v>
      </c>
      <c r="AJ1105" s="15">
        <v>117</v>
      </c>
      <c r="AK1105" s="15">
        <v>43.47</v>
      </c>
      <c r="AL1105" s="15">
        <v>32.85</v>
      </c>
      <c r="AN1105" s="15">
        <v>189</v>
      </c>
      <c r="AO1105" s="15">
        <v>138</v>
      </c>
      <c r="AP1105" s="15">
        <v>141.26</v>
      </c>
      <c r="AQ1105" s="15">
        <v>95</v>
      </c>
      <c r="AR1105" s="15">
        <v>110</v>
      </c>
      <c r="AS1105" s="15">
        <v>88.71</v>
      </c>
      <c r="AU1105" s="15">
        <v>155</v>
      </c>
      <c r="AV1105" s="15">
        <v>155</v>
      </c>
      <c r="AW1105" s="15">
        <v>30</v>
      </c>
      <c r="AX1105" s="15">
        <v>31.27</v>
      </c>
      <c r="AY1105" s="15">
        <v>60.38</v>
      </c>
      <c r="AZ1105" s="15">
        <v>44</v>
      </c>
      <c r="BA1105" s="15">
        <v>90.33</v>
      </c>
      <c r="BB1105" s="15">
        <v>55.5</v>
      </c>
      <c r="BD1105" s="15">
        <v>136.66</v>
      </c>
      <c r="BF1105" s="15">
        <v>121.59</v>
      </c>
      <c r="BG1105" s="15">
        <v>139.5</v>
      </c>
    </row>
    <row r="1106" spans="1:59">
      <c r="A1106" s="71">
        <v>41307</v>
      </c>
      <c r="B1106" s="16">
        <v>99.43</v>
      </c>
      <c r="C1106" s="16">
        <v>99.81</v>
      </c>
      <c r="D1106" s="75"/>
      <c r="F1106" s="16">
        <v>137.13</v>
      </c>
      <c r="G1106" s="15">
        <v>148.74</v>
      </c>
      <c r="H1106" s="15">
        <v>112.73</v>
      </c>
      <c r="I1106" s="15">
        <v>102.36</v>
      </c>
      <c r="J1106" s="15">
        <v>66.540000000000006</v>
      </c>
      <c r="K1106" s="15">
        <v>50.42</v>
      </c>
      <c r="L1106" s="15">
        <v>59.98</v>
      </c>
      <c r="M1106" s="15">
        <v>82.19</v>
      </c>
      <c r="N1106" s="15">
        <v>129.29</v>
      </c>
      <c r="O1106" s="16">
        <v>211.78</v>
      </c>
      <c r="P1106" s="15">
        <v>18</v>
      </c>
      <c r="Q1106" s="15">
        <v>57.39</v>
      </c>
      <c r="R1106" s="15">
        <v>79.36</v>
      </c>
      <c r="T1106" s="16">
        <v>98</v>
      </c>
      <c r="U1106" s="16">
        <v>94.72</v>
      </c>
      <c r="V1106" s="16">
        <v>109.84</v>
      </c>
      <c r="W1106" s="16">
        <v>108.31</v>
      </c>
      <c r="X1106" s="75"/>
      <c r="Y1106" s="75"/>
      <c r="AA1106" s="15">
        <v>124</v>
      </c>
      <c r="AB1106" s="15">
        <v>168</v>
      </c>
      <c r="AC1106" s="15">
        <v>111.82</v>
      </c>
      <c r="AD1106" s="15">
        <v>60.74</v>
      </c>
      <c r="AE1106" s="15">
        <v>57.27</v>
      </c>
      <c r="AF1106" s="15">
        <v>54</v>
      </c>
      <c r="AG1106" s="15">
        <v>43.97</v>
      </c>
      <c r="AH1106" s="15">
        <v>48</v>
      </c>
      <c r="AI1106" s="15">
        <v>73.680000000000007</v>
      </c>
      <c r="AJ1106" s="15">
        <v>117</v>
      </c>
      <c r="AK1106" s="15">
        <v>44.19</v>
      </c>
      <c r="AL1106" s="15">
        <v>33</v>
      </c>
      <c r="AM1106" s="15">
        <v>169.6</v>
      </c>
      <c r="AN1106" s="15">
        <v>184</v>
      </c>
      <c r="AO1106" s="15">
        <v>138.53</v>
      </c>
      <c r="AP1106" s="15">
        <v>142</v>
      </c>
      <c r="AQ1106" s="15">
        <v>94.52</v>
      </c>
      <c r="AR1106" s="15">
        <v>110</v>
      </c>
      <c r="AS1106" s="15">
        <v>87</v>
      </c>
      <c r="AT1106" s="15">
        <v>152</v>
      </c>
      <c r="AU1106" s="15">
        <v>152</v>
      </c>
      <c r="AV1106" s="15">
        <v>155</v>
      </c>
      <c r="AX1106" s="15">
        <v>31</v>
      </c>
      <c r="AY1106" s="15">
        <v>62.78</v>
      </c>
      <c r="AZ1106" s="15">
        <v>43.17</v>
      </c>
      <c r="BA1106" s="15">
        <v>90</v>
      </c>
      <c r="BB1106" s="15">
        <v>54.19</v>
      </c>
      <c r="BF1106" s="15">
        <v>138.12</v>
      </c>
      <c r="BG1106" s="15">
        <v>146</v>
      </c>
    </row>
    <row r="1107" spans="1:59">
      <c r="A1107" s="71">
        <v>41314</v>
      </c>
      <c r="B1107" s="16">
        <v>100.27</v>
      </c>
      <c r="C1107" s="16">
        <v>99.91</v>
      </c>
      <c r="D1107" s="75"/>
      <c r="F1107" s="16">
        <v>138.29</v>
      </c>
      <c r="G1107" s="15">
        <v>150.13999999999999</v>
      </c>
      <c r="H1107" s="15">
        <v>113.56</v>
      </c>
      <c r="I1107" s="15">
        <v>103.11</v>
      </c>
      <c r="J1107" s="15">
        <v>67.02</v>
      </c>
      <c r="K1107" s="15">
        <v>50.65</v>
      </c>
      <c r="L1107" s="15">
        <v>61.89</v>
      </c>
      <c r="M1107" s="15">
        <v>76.36</v>
      </c>
      <c r="N1107" s="15">
        <v>130.38</v>
      </c>
      <c r="O1107" s="16">
        <v>210.85</v>
      </c>
      <c r="P1107" s="15">
        <v>18</v>
      </c>
      <c r="Q1107" s="15">
        <v>57.06</v>
      </c>
      <c r="R1107" s="15">
        <v>79.459999999999994</v>
      </c>
      <c r="T1107" s="16">
        <v>95</v>
      </c>
      <c r="U1107" s="16">
        <v>95</v>
      </c>
      <c r="V1107" s="16">
        <v>109.42</v>
      </c>
      <c r="W1107" s="16">
        <v>108.37</v>
      </c>
      <c r="X1107" s="75"/>
      <c r="Y1107" s="75"/>
      <c r="AA1107" s="15">
        <v>124</v>
      </c>
      <c r="AB1107" s="15">
        <v>171.8</v>
      </c>
      <c r="AC1107" s="15">
        <v>115.5</v>
      </c>
      <c r="AD1107" s="15">
        <v>60.56</v>
      </c>
      <c r="AE1107" s="15">
        <v>56.61</v>
      </c>
      <c r="AF1107" s="15">
        <v>53.74</v>
      </c>
      <c r="AG1107" s="15">
        <v>43.77</v>
      </c>
      <c r="AH1107" s="15">
        <v>49.33</v>
      </c>
      <c r="AI1107" s="15">
        <v>75</v>
      </c>
      <c r="AJ1107" s="15">
        <v>118.72</v>
      </c>
      <c r="AK1107" s="15">
        <v>44.39</v>
      </c>
      <c r="AL1107" s="15">
        <v>33</v>
      </c>
      <c r="AN1107" s="15">
        <v>177.58</v>
      </c>
      <c r="AO1107" s="15">
        <v>136</v>
      </c>
      <c r="AP1107" s="15">
        <v>141.03</v>
      </c>
      <c r="AQ1107" s="15">
        <v>95</v>
      </c>
      <c r="AR1107" s="15">
        <v>109.18</v>
      </c>
      <c r="AS1107" s="15">
        <v>90</v>
      </c>
      <c r="AT1107" s="15">
        <v>150</v>
      </c>
      <c r="AU1107" s="15">
        <v>151.16</v>
      </c>
      <c r="AV1107" s="15">
        <v>153</v>
      </c>
      <c r="AW1107" s="15">
        <v>29</v>
      </c>
      <c r="AX1107" s="15">
        <v>31.28</v>
      </c>
      <c r="AY1107" s="15">
        <v>60.73</v>
      </c>
      <c r="AZ1107" s="15">
        <v>42.18</v>
      </c>
      <c r="BA1107" s="15">
        <v>86.08</v>
      </c>
      <c r="BB1107" s="15">
        <v>53.79</v>
      </c>
      <c r="BC1107" s="15">
        <v>35</v>
      </c>
      <c r="BD1107" s="15">
        <v>131</v>
      </c>
      <c r="BF1107" s="15">
        <v>142.1</v>
      </c>
      <c r="BG1107" s="15">
        <v>131.6</v>
      </c>
    </row>
    <row r="1108" spans="1:59">
      <c r="A1108" s="71">
        <v>41321</v>
      </c>
      <c r="B1108" s="16">
        <v>100.96</v>
      </c>
      <c r="C1108" s="16">
        <v>100.11</v>
      </c>
      <c r="D1108" s="75"/>
      <c r="F1108" s="16">
        <v>139.29</v>
      </c>
      <c r="G1108" s="15">
        <v>147.58000000000001</v>
      </c>
      <c r="H1108" s="15">
        <v>115.45</v>
      </c>
      <c r="I1108" s="15">
        <v>105.58</v>
      </c>
      <c r="J1108" s="15">
        <v>67.64</v>
      </c>
      <c r="K1108" s="15">
        <v>50.02</v>
      </c>
      <c r="L1108" s="15">
        <v>63.28</v>
      </c>
      <c r="M1108" s="15">
        <v>81.09</v>
      </c>
      <c r="N1108" s="15">
        <v>130.97999999999999</v>
      </c>
      <c r="O1108" s="16">
        <v>198.88</v>
      </c>
      <c r="P1108" s="15">
        <v>18</v>
      </c>
      <c r="Q1108" s="15">
        <v>57.42</v>
      </c>
      <c r="R1108" s="15">
        <v>78.989999999999995</v>
      </c>
      <c r="T1108" s="16">
        <v>95</v>
      </c>
      <c r="U1108" s="16">
        <v>96.29</v>
      </c>
      <c r="V1108" s="16">
        <v>108.73</v>
      </c>
      <c r="W1108" s="16">
        <v>106.49</v>
      </c>
      <c r="X1108" s="75"/>
      <c r="Y1108" s="75"/>
      <c r="AB1108" s="15">
        <v>174</v>
      </c>
      <c r="AD1108" s="15">
        <v>59.62</v>
      </c>
      <c r="AE1108" s="15">
        <v>57.2</v>
      </c>
      <c r="AF1108" s="15">
        <v>54</v>
      </c>
      <c r="AG1108" s="15">
        <v>42.87</v>
      </c>
      <c r="AH1108" s="15">
        <v>48.33</v>
      </c>
      <c r="AI1108" s="15">
        <v>75.22</v>
      </c>
      <c r="AJ1108" s="15">
        <v>116.01</v>
      </c>
      <c r="AK1108" s="15">
        <v>42.92</v>
      </c>
      <c r="AL1108" s="15">
        <v>42.75</v>
      </c>
      <c r="AM1108" s="15">
        <v>158</v>
      </c>
      <c r="AN1108" s="15">
        <v>171</v>
      </c>
      <c r="AO1108" s="15">
        <v>134.29</v>
      </c>
      <c r="AP1108" s="15">
        <v>135.94999999999999</v>
      </c>
      <c r="AQ1108" s="15">
        <v>94.05</v>
      </c>
      <c r="AR1108" s="15">
        <v>110</v>
      </c>
      <c r="AS1108" s="15">
        <v>86</v>
      </c>
      <c r="AU1108" s="15">
        <v>152.01</v>
      </c>
      <c r="AV1108" s="15">
        <v>152.53</v>
      </c>
      <c r="AW1108" s="15">
        <v>28.63</v>
      </c>
      <c r="AX1108" s="15">
        <v>31.14</v>
      </c>
      <c r="AY1108" s="15">
        <v>62</v>
      </c>
      <c r="BB1108" s="15">
        <v>53.25</v>
      </c>
      <c r="BC1108" s="15">
        <v>28</v>
      </c>
      <c r="BF1108" s="15">
        <v>118.3</v>
      </c>
      <c r="BG1108" s="15">
        <v>112.2</v>
      </c>
    </row>
    <row r="1109" spans="1:59">
      <c r="A1109" s="71">
        <v>41328</v>
      </c>
      <c r="B1109" s="16">
        <v>101.66</v>
      </c>
      <c r="C1109" s="16">
        <v>100.22</v>
      </c>
      <c r="D1109" s="75"/>
      <c r="F1109" s="16">
        <v>140.91999999999999</v>
      </c>
      <c r="G1109" s="15">
        <v>145.38999999999999</v>
      </c>
      <c r="H1109" s="15">
        <v>118.27</v>
      </c>
      <c r="I1109" s="15">
        <v>105.62</v>
      </c>
      <c r="J1109" s="15">
        <v>68.08</v>
      </c>
      <c r="K1109" s="15">
        <v>50.49</v>
      </c>
      <c r="L1109" s="15">
        <v>62.8</v>
      </c>
      <c r="M1109" s="15">
        <v>77.239999999999995</v>
      </c>
      <c r="N1109" s="15">
        <v>130.97999999999999</v>
      </c>
      <c r="O1109" s="16">
        <v>182.84</v>
      </c>
      <c r="P1109" s="15">
        <v>18</v>
      </c>
      <c r="Q1109" s="15">
        <v>57</v>
      </c>
      <c r="R1109" s="15">
        <v>79.73</v>
      </c>
      <c r="T1109" s="16">
        <v>92.65</v>
      </c>
      <c r="U1109" s="16">
        <v>92.75</v>
      </c>
      <c r="V1109" s="16">
        <v>108.73</v>
      </c>
      <c r="W1109" s="16">
        <v>106.49</v>
      </c>
      <c r="X1109" s="75"/>
      <c r="Y1109" s="75"/>
      <c r="AA1109" s="15">
        <v>121</v>
      </c>
      <c r="AB1109" s="15">
        <v>169.65</v>
      </c>
      <c r="AC1109" s="15">
        <v>116.6</v>
      </c>
      <c r="AD1109" s="15">
        <v>61.07</v>
      </c>
      <c r="AE1109" s="15">
        <v>57.33</v>
      </c>
      <c r="AF1109" s="15">
        <v>55.74</v>
      </c>
      <c r="AG1109" s="15">
        <v>44.8</v>
      </c>
      <c r="AH1109" s="15">
        <v>50</v>
      </c>
      <c r="AI1109" s="15">
        <v>74.16</v>
      </c>
      <c r="AJ1109" s="15">
        <v>118</v>
      </c>
      <c r="AK1109" s="15">
        <v>45.61</v>
      </c>
      <c r="AL1109" s="15">
        <v>32.520000000000003</v>
      </c>
      <c r="AM1109" s="15">
        <v>156</v>
      </c>
      <c r="AN1109" s="15">
        <v>164.08</v>
      </c>
      <c r="AO1109" s="15">
        <v>125.46</v>
      </c>
      <c r="AP1109" s="15">
        <v>126.84</v>
      </c>
      <c r="AQ1109" s="15">
        <v>94.62</v>
      </c>
      <c r="AS1109" s="15">
        <v>87</v>
      </c>
      <c r="AT1109" s="15">
        <v>148</v>
      </c>
      <c r="AU1109" s="15">
        <v>150</v>
      </c>
      <c r="AV1109" s="15">
        <v>149.9</v>
      </c>
      <c r="AW1109" s="15">
        <v>29.18</v>
      </c>
      <c r="AX1109" s="15">
        <v>31.69</v>
      </c>
      <c r="AY1109" s="15">
        <v>62.47</v>
      </c>
      <c r="BA1109" s="15">
        <v>86.61</v>
      </c>
      <c r="BB1109" s="15">
        <v>60</v>
      </c>
      <c r="BC1109" s="15">
        <v>34.44</v>
      </c>
      <c r="BD1109" s="15">
        <v>120.56</v>
      </c>
      <c r="BF1109" s="15">
        <v>102.01</v>
      </c>
      <c r="BG1109" s="15">
        <v>109</v>
      </c>
    </row>
    <row r="1110" spans="1:59">
      <c r="A1110" s="71">
        <v>41335</v>
      </c>
      <c r="B1110" s="16">
        <v>104.52</v>
      </c>
      <c r="C1110" s="16">
        <v>100.68</v>
      </c>
      <c r="D1110" s="75"/>
      <c r="F1110" s="16">
        <v>142.35</v>
      </c>
      <c r="G1110" s="15">
        <v>142.56</v>
      </c>
      <c r="H1110" s="15">
        <v>118.43</v>
      </c>
      <c r="I1110" s="15">
        <v>106.59</v>
      </c>
      <c r="J1110" s="15">
        <v>66.87</v>
      </c>
      <c r="K1110" s="15">
        <v>49.58</v>
      </c>
      <c r="L1110" s="15">
        <v>62.84</v>
      </c>
      <c r="M1110" s="15">
        <v>77.459999999999994</v>
      </c>
      <c r="N1110" s="15">
        <v>131.71</v>
      </c>
      <c r="O1110" s="16">
        <v>173.92</v>
      </c>
      <c r="P1110" s="15">
        <v>18</v>
      </c>
      <c r="Q1110" s="15">
        <v>58.08</v>
      </c>
      <c r="R1110" s="15">
        <v>79.59</v>
      </c>
      <c r="T1110" s="16">
        <v>94.5</v>
      </c>
      <c r="U1110" s="16">
        <v>95.91</v>
      </c>
      <c r="V1110" s="16">
        <v>108.6</v>
      </c>
      <c r="W1110" s="16">
        <v>106.04</v>
      </c>
      <c r="X1110" s="75"/>
      <c r="Y1110" s="75"/>
      <c r="AA1110" s="15">
        <v>122.43</v>
      </c>
      <c r="AB1110" s="15">
        <v>173.67</v>
      </c>
      <c r="AC1110" s="15">
        <v>114.33</v>
      </c>
      <c r="AD1110" s="15">
        <v>61.43</v>
      </c>
      <c r="AE1110" s="15">
        <v>57.25</v>
      </c>
      <c r="AF1110" s="15">
        <v>56.79</v>
      </c>
      <c r="AG1110" s="15">
        <v>46.28</v>
      </c>
      <c r="AH1110" s="15">
        <v>50</v>
      </c>
      <c r="AI1110" s="15">
        <v>74.53</v>
      </c>
      <c r="AJ1110" s="15">
        <v>117.86</v>
      </c>
      <c r="AK1110" s="15">
        <v>46.57</v>
      </c>
      <c r="AL1110" s="15">
        <v>37.44</v>
      </c>
      <c r="AM1110" s="15">
        <v>154.09</v>
      </c>
      <c r="AN1110" s="15">
        <v>162</v>
      </c>
      <c r="AO1110" s="15">
        <v>118.38</v>
      </c>
      <c r="AP1110" s="15">
        <v>121.84</v>
      </c>
      <c r="AQ1110" s="15">
        <v>95</v>
      </c>
      <c r="AR1110" s="15">
        <v>108.18</v>
      </c>
      <c r="AT1110" s="15">
        <v>146.66999999999999</v>
      </c>
      <c r="AU1110" s="15">
        <v>149</v>
      </c>
      <c r="AV1110" s="15">
        <v>150</v>
      </c>
      <c r="AX1110" s="15">
        <v>32.1</v>
      </c>
      <c r="AY1110" s="15">
        <v>63.33</v>
      </c>
      <c r="BA1110" s="15">
        <v>85.42</v>
      </c>
      <c r="BB1110" s="15">
        <v>53.71</v>
      </c>
      <c r="BD1110" s="15">
        <v>115.6</v>
      </c>
      <c r="BF1110" s="15">
        <v>102.01</v>
      </c>
      <c r="BG1110" s="15">
        <v>109.25</v>
      </c>
    </row>
    <row r="1111" spans="1:59">
      <c r="A1111" s="71">
        <v>41342</v>
      </c>
      <c r="B1111" s="16">
        <v>107.82</v>
      </c>
      <c r="C1111" s="16">
        <v>101.57</v>
      </c>
      <c r="D1111" s="75"/>
      <c r="F1111" s="16">
        <v>143.21</v>
      </c>
      <c r="G1111" s="15">
        <v>142.19</v>
      </c>
      <c r="H1111" s="15">
        <v>119.67</v>
      </c>
      <c r="I1111" s="15">
        <v>106.86</v>
      </c>
      <c r="J1111" s="15">
        <v>66.59</v>
      </c>
      <c r="K1111" s="15">
        <v>50.57</v>
      </c>
      <c r="L1111" s="15">
        <v>62.38</v>
      </c>
      <c r="M1111" s="15">
        <v>74.37</v>
      </c>
      <c r="N1111" s="15">
        <v>131.41999999999999</v>
      </c>
      <c r="O1111" s="16">
        <v>174.63</v>
      </c>
      <c r="P1111" s="15">
        <v>18</v>
      </c>
      <c r="Q1111" s="15">
        <v>58.17</v>
      </c>
      <c r="R1111" s="15">
        <v>80.02</v>
      </c>
      <c r="T1111" s="16">
        <v>96.31</v>
      </c>
      <c r="U1111" s="16">
        <v>98.14</v>
      </c>
      <c r="V1111" s="16">
        <v>112.5</v>
      </c>
      <c r="W1111" s="16">
        <v>113.85</v>
      </c>
      <c r="X1111" s="75"/>
      <c r="Y1111" s="75"/>
      <c r="AA1111" s="15">
        <v>120.5</v>
      </c>
      <c r="AB1111" s="15">
        <v>174</v>
      </c>
      <c r="AC1111" s="15">
        <v>115.5</v>
      </c>
      <c r="AD1111" s="15">
        <v>62.86</v>
      </c>
      <c r="AE1111" s="15">
        <v>57.67</v>
      </c>
      <c r="AF1111" s="15">
        <v>56.94</v>
      </c>
      <c r="AG1111" s="15">
        <v>47.4</v>
      </c>
      <c r="AH1111" s="15">
        <v>50</v>
      </c>
      <c r="AI1111" s="15">
        <v>75</v>
      </c>
      <c r="AJ1111" s="15">
        <v>119</v>
      </c>
      <c r="AK1111" s="15">
        <v>47.56</v>
      </c>
      <c r="AL1111" s="15">
        <v>33</v>
      </c>
      <c r="AM1111" s="15">
        <v>150</v>
      </c>
      <c r="AO1111" s="15">
        <v>116.16</v>
      </c>
      <c r="AP1111" s="15">
        <v>121.71</v>
      </c>
      <c r="AQ1111" s="15">
        <v>95</v>
      </c>
      <c r="AR1111" s="15">
        <v>111</v>
      </c>
      <c r="AS1111" s="15">
        <v>86.14</v>
      </c>
      <c r="AT1111" s="15">
        <v>146</v>
      </c>
      <c r="AU1111" s="15">
        <v>146.33000000000001</v>
      </c>
      <c r="AV1111" s="15">
        <v>148</v>
      </c>
      <c r="AW1111" s="15">
        <v>31.18</v>
      </c>
      <c r="AX1111" s="15">
        <v>32.369999999999997</v>
      </c>
      <c r="AY1111" s="15">
        <v>63.93</v>
      </c>
      <c r="AZ1111" s="15">
        <v>47.5</v>
      </c>
      <c r="BA1111" s="15">
        <v>88.79</v>
      </c>
      <c r="BB1111" s="15">
        <v>54.6</v>
      </c>
      <c r="BD1111" s="15">
        <v>116.37</v>
      </c>
      <c r="BF1111" s="15">
        <v>103</v>
      </c>
      <c r="BG1111" s="15">
        <v>119</v>
      </c>
    </row>
    <row r="1112" spans="1:59">
      <c r="A1112" s="71">
        <v>41349</v>
      </c>
      <c r="B1112" s="16">
        <v>107.78</v>
      </c>
      <c r="C1112" s="16">
        <v>101.69</v>
      </c>
      <c r="D1112" s="75"/>
      <c r="F1112" s="16">
        <v>145.47999999999999</v>
      </c>
      <c r="G1112" s="15">
        <v>142.41999999999999</v>
      </c>
      <c r="H1112" s="15">
        <v>120.86</v>
      </c>
      <c r="I1112" s="15">
        <v>106.12</v>
      </c>
      <c r="J1112" s="15">
        <v>66.849999999999994</v>
      </c>
      <c r="K1112" s="15">
        <v>51.79</v>
      </c>
      <c r="L1112" s="15">
        <v>63.69</v>
      </c>
      <c r="M1112" s="15">
        <v>82.9</v>
      </c>
      <c r="N1112" s="15">
        <v>132.1</v>
      </c>
      <c r="O1112" s="16">
        <v>173.7</v>
      </c>
      <c r="P1112" s="15">
        <v>18</v>
      </c>
      <c r="Q1112" s="15">
        <v>56.48</v>
      </c>
      <c r="R1112" s="15">
        <v>79.75</v>
      </c>
      <c r="T1112" s="16">
        <v>95.5</v>
      </c>
      <c r="U1112" s="16">
        <v>95.71</v>
      </c>
      <c r="V1112" s="16">
        <v>111.74</v>
      </c>
      <c r="W1112" s="16">
        <v>112.88</v>
      </c>
      <c r="X1112" s="75"/>
      <c r="Y1112" s="75"/>
      <c r="AB1112" s="15">
        <v>174</v>
      </c>
      <c r="AD1112" s="15">
        <v>62.98</v>
      </c>
      <c r="AE1112" s="15">
        <v>59.02</v>
      </c>
      <c r="AF1112" s="15">
        <v>56.9</v>
      </c>
      <c r="AG1112" s="15">
        <v>50.48</v>
      </c>
      <c r="AH1112" s="15">
        <v>53</v>
      </c>
      <c r="AI1112" s="15">
        <v>74.17</v>
      </c>
      <c r="AJ1112" s="15">
        <v>117</v>
      </c>
      <c r="AK1112" s="15">
        <v>49.63</v>
      </c>
      <c r="AL1112" s="15">
        <v>33</v>
      </c>
      <c r="AM1112" s="15">
        <v>142.88999999999999</v>
      </c>
      <c r="AN1112" s="15">
        <v>156.91999999999999</v>
      </c>
      <c r="AO1112" s="15">
        <v>118.23</v>
      </c>
      <c r="AP1112" s="15">
        <v>121.88</v>
      </c>
      <c r="AQ1112" s="15">
        <v>95.94</v>
      </c>
      <c r="AR1112" s="15">
        <v>111</v>
      </c>
      <c r="AT1112" s="15">
        <v>146</v>
      </c>
      <c r="AV1112" s="15">
        <v>148</v>
      </c>
      <c r="AW1112" s="15">
        <v>31</v>
      </c>
      <c r="AX1112" s="15">
        <v>32.799999999999997</v>
      </c>
      <c r="AY1112" s="15">
        <v>64.81</v>
      </c>
      <c r="AZ1112" s="15">
        <v>46.36</v>
      </c>
      <c r="BA1112" s="15">
        <v>89.6</v>
      </c>
      <c r="BB1112" s="15">
        <v>54</v>
      </c>
      <c r="BF1112" s="15">
        <v>114.77</v>
      </c>
      <c r="BG1112" s="15">
        <v>131.80000000000001</v>
      </c>
    </row>
    <row r="1113" spans="1:59">
      <c r="A1113" s="71">
        <v>41356</v>
      </c>
      <c r="B1113" s="16">
        <v>106.68</v>
      </c>
      <c r="C1113" s="16">
        <v>101.89</v>
      </c>
      <c r="D1113" s="75"/>
      <c r="F1113" s="16">
        <v>148.80000000000001</v>
      </c>
      <c r="G1113" s="15">
        <v>142.36000000000001</v>
      </c>
      <c r="H1113" s="15">
        <v>121.03</v>
      </c>
      <c r="I1113" s="15">
        <v>107.24</v>
      </c>
      <c r="J1113" s="15">
        <v>68.83</v>
      </c>
      <c r="K1113" s="15">
        <v>52.04</v>
      </c>
      <c r="L1113" s="15">
        <v>67.47</v>
      </c>
      <c r="M1113" s="15">
        <v>84.42</v>
      </c>
      <c r="N1113" s="15">
        <v>133.30000000000001</v>
      </c>
      <c r="O1113" s="16">
        <v>171.41</v>
      </c>
      <c r="P1113" s="15">
        <v>18</v>
      </c>
      <c r="Q1113" s="15">
        <v>56.8</v>
      </c>
      <c r="R1113" s="15">
        <v>79.61</v>
      </c>
      <c r="T1113" s="16">
        <v>95.5</v>
      </c>
      <c r="U1113" s="16">
        <v>94.5</v>
      </c>
      <c r="V1113" s="16">
        <v>108.53</v>
      </c>
      <c r="W1113" s="16">
        <v>108.3</v>
      </c>
      <c r="X1113" s="75"/>
      <c r="Y1113" s="75"/>
      <c r="AB1113" s="15">
        <v>173</v>
      </c>
      <c r="AD1113" s="15">
        <v>63.54</v>
      </c>
      <c r="AE1113" s="15">
        <v>59.11</v>
      </c>
      <c r="AF1113" s="15">
        <v>55.26</v>
      </c>
      <c r="AG1113" s="15">
        <v>50.09</v>
      </c>
      <c r="AH1113" s="15">
        <v>53.75</v>
      </c>
      <c r="AI1113" s="15">
        <v>73.23</v>
      </c>
      <c r="AJ1113" s="15">
        <v>118.42</v>
      </c>
      <c r="AK1113" s="15">
        <v>51.89</v>
      </c>
      <c r="AL1113" s="15">
        <v>36</v>
      </c>
      <c r="AN1113" s="15">
        <v>158</v>
      </c>
      <c r="AO1113" s="15">
        <v>117.85</v>
      </c>
      <c r="AP1113" s="15">
        <v>122.74</v>
      </c>
      <c r="AQ1113" s="15">
        <v>95.36</v>
      </c>
      <c r="AR1113" s="15">
        <v>112.33</v>
      </c>
      <c r="AS1113" s="15">
        <v>85</v>
      </c>
      <c r="AT1113" s="15">
        <v>146</v>
      </c>
      <c r="AU1113" s="15">
        <v>148</v>
      </c>
      <c r="AV1113" s="15">
        <v>148</v>
      </c>
      <c r="AW1113" s="15">
        <v>33.5</v>
      </c>
      <c r="AX1113" s="15">
        <v>32.31</v>
      </c>
      <c r="AY1113" s="15">
        <v>69.849999999999994</v>
      </c>
      <c r="BA1113" s="15">
        <v>91.17</v>
      </c>
      <c r="BB1113" s="15">
        <v>52</v>
      </c>
      <c r="BD1113" s="15">
        <v>115.95</v>
      </c>
      <c r="BF1113" s="15">
        <v>127</v>
      </c>
      <c r="BG1113" s="15">
        <v>144.4</v>
      </c>
    </row>
    <row r="1114" spans="1:59">
      <c r="A1114" s="71">
        <v>41363</v>
      </c>
      <c r="B1114" s="16">
        <v>106.69</v>
      </c>
      <c r="C1114" s="74">
        <v>102.06</v>
      </c>
      <c r="D1114" s="75"/>
      <c r="F1114" s="16">
        <v>152.49</v>
      </c>
      <c r="G1114" s="15">
        <v>146.11000000000001</v>
      </c>
      <c r="H1114" s="15">
        <v>122.32</v>
      </c>
      <c r="I1114" s="15">
        <v>108.93</v>
      </c>
      <c r="J1114" s="15">
        <v>68.72</v>
      </c>
      <c r="K1114" s="15">
        <v>52.72</v>
      </c>
      <c r="L1114" s="15">
        <v>67.22</v>
      </c>
      <c r="M1114" s="15">
        <v>85.05</v>
      </c>
      <c r="N1114" s="15">
        <v>134.08000000000001</v>
      </c>
      <c r="O1114" s="16">
        <v>174.39</v>
      </c>
      <c r="P1114" s="15">
        <v>18</v>
      </c>
      <c r="Q1114" s="15">
        <v>57.75</v>
      </c>
      <c r="R1114" s="15">
        <v>80.39</v>
      </c>
      <c r="T1114" s="16">
        <v>97.5</v>
      </c>
      <c r="U1114" s="16">
        <v>98.16</v>
      </c>
      <c r="V1114" s="16">
        <v>108.98</v>
      </c>
      <c r="W1114" s="16">
        <v>108.08</v>
      </c>
      <c r="X1114" s="75"/>
      <c r="Y1114" s="75"/>
      <c r="AA1114" s="15">
        <v>123</v>
      </c>
      <c r="AB1114" s="15">
        <v>173.4</v>
      </c>
      <c r="AD1114" s="15">
        <v>65</v>
      </c>
      <c r="AE1114" s="15">
        <v>62.41</v>
      </c>
      <c r="AF1114" s="15">
        <v>59.28</v>
      </c>
      <c r="AG1114" s="15">
        <v>54.04</v>
      </c>
      <c r="AH1114" s="15">
        <v>52.62</v>
      </c>
      <c r="AJ1114" s="15">
        <v>118.33</v>
      </c>
      <c r="AK1114" s="15">
        <v>50.81</v>
      </c>
      <c r="AL1114" s="15">
        <v>36.86</v>
      </c>
      <c r="AM1114" s="15">
        <v>154</v>
      </c>
      <c r="AN1114" s="15">
        <v>158.16999999999999</v>
      </c>
      <c r="AO1114" s="15">
        <v>117.47</v>
      </c>
      <c r="AP1114" s="15">
        <v>121.95</v>
      </c>
      <c r="AQ1114" s="15">
        <v>100</v>
      </c>
      <c r="AR1114" s="15">
        <v>116.5</v>
      </c>
      <c r="AS1114" s="15">
        <v>86.33</v>
      </c>
      <c r="AU1114" s="15">
        <v>133.6</v>
      </c>
      <c r="AV1114" s="15">
        <v>148</v>
      </c>
      <c r="AW1114" s="15">
        <v>32.799999999999997</v>
      </c>
      <c r="AX1114" s="15">
        <v>34.22</v>
      </c>
      <c r="AY1114" s="15">
        <v>66.599999999999994</v>
      </c>
      <c r="BA1114" s="15">
        <v>88</v>
      </c>
      <c r="BB1114" s="15">
        <v>55</v>
      </c>
      <c r="BC1114" s="15">
        <v>33.5</v>
      </c>
      <c r="BD1114" s="15">
        <v>117.46</v>
      </c>
      <c r="BF1114" s="15">
        <v>140</v>
      </c>
      <c r="BG1114" s="15">
        <v>147.19999999999999</v>
      </c>
    </row>
    <row r="1115" spans="1:59">
      <c r="A1115" s="71">
        <v>41370</v>
      </c>
      <c r="B1115" s="16">
        <v>106.51</v>
      </c>
      <c r="C1115" s="16">
        <v>102.28</v>
      </c>
      <c r="D1115" s="75"/>
      <c r="F1115" s="16">
        <v>152.27000000000001</v>
      </c>
      <c r="G1115" s="15">
        <v>149.9</v>
      </c>
      <c r="H1115" s="15">
        <v>121.53</v>
      </c>
      <c r="I1115" s="15">
        <v>108.78</v>
      </c>
      <c r="J1115" s="15">
        <v>69.849999999999994</v>
      </c>
      <c r="K1115" s="15">
        <v>51.44</v>
      </c>
      <c r="L1115" s="15">
        <v>63.87</v>
      </c>
      <c r="M1115" s="15">
        <v>83.49</v>
      </c>
      <c r="N1115" s="15">
        <v>133.6</v>
      </c>
      <c r="O1115" s="16">
        <v>164.67</v>
      </c>
      <c r="P1115" s="15">
        <v>18</v>
      </c>
      <c r="Q1115" s="15">
        <v>57.92</v>
      </c>
      <c r="R1115" s="15">
        <v>79.930000000000007</v>
      </c>
      <c r="T1115" s="16">
        <v>97</v>
      </c>
      <c r="U1115" s="16">
        <v>95.92</v>
      </c>
      <c r="V1115" s="16">
        <v>109.01</v>
      </c>
      <c r="W1115" s="16">
        <v>108.09</v>
      </c>
      <c r="X1115" s="75"/>
      <c r="Y1115" s="75"/>
      <c r="AB1115" s="15">
        <v>173.4</v>
      </c>
      <c r="AD1115" s="15">
        <v>65.239999999999995</v>
      </c>
      <c r="AE1115" s="15">
        <v>62.37</v>
      </c>
      <c r="AF1115" s="15">
        <v>57</v>
      </c>
      <c r="AG1115" s="15">
        <v>54</v>
      </c>
      <c r="AH1115" s="15">
        <v>54</v>
      </c>
      <c r="AI1115" s="15">
        <v>74.72</v>
      </c>
      <c r="AJ1115" s="15">
        <v>118</v>
      </c>
      <c r="AK1115" s="15">
        <v>51.61</v>
      </c>
      <c r="AL1115" s="15">
        <v>33</v>
      </c>
      <c r="AM1115" s="15">
        <v>152</v>
      </c>
      <c r="AN1115" s="15">
        <v>156.82</v>
      </c>
      <c r="AO1115" s="15">
        <v>116.5</v>
      </c>
      <c r="AP1115" s="15">
        <v>122.07</v>
      </c>
      <c r="AQ1115" s="15">
        <v>100</v>
      </c>
      <c r="AR1115" s="15">
        <v>115</v>
      </c>
      <c r="AS1115" s="15">
        <v>85.5</v>
      </c>
      <c r="AU1115" s="15">
        <v>150</v>
      </c>
      <c r="AV1115" s="15">
        <v>148</v>
      </c>
      <c r="AW1115" s="15">
        <v>31</v>
      </c>
      <c r="AX1115" s="15">
        <v>34.67</v>
      </c>
      <c r="AY1115" s="15">
        <v>66.5</v>
      </c>
      <c r="BA1115" s="15">
        <v>87</v>
      </c>
      <c r="BB1115" s="15">
        <v>56</v>
      </c>
      <c r="BC1115" s="15">
        <v>31</v>
      </c>
      <c r="BD1115" s="15">
        <v>115.6</v>
      </c>
      <c r="BF1115" s="15">
        <v>138</v>
      </c>
      <c r="BG1115" s="15">
        <v>128</v>
      </c>
    </row>
    <row r="1116" spans="1:59">
      <c r="A1116" s="71">
        <v>41377</v>
      </c>
      <c r="B1116" s="16">
        <v>106.94</v>
      </c>
      <c r="C1116" s="74">
        <v>102.51</v>
      </c>
      <c r="D1116" s="75"/>
      <c r="F1116" s="16">
        <v>153.24</v>
      </c>
      <c r="G1116" s="15">
        <v>155.65</v>
      </c>
      <c r="H1116" s="15">
        <v>122.59</v>
      </c>
      <c r="I1116" s="15">
        <v>109.7</v>
      </c>
      <c r="J1116" s="15">
        <v>72.2</v>
      </c>
      <c r="K1116" s="15">
        <v>53.43</v>
      </c>
      <c r="L1116" s="15">
        <v>65.08</v>
      </c>
      <c r="M1116" s="15">
        <v>83.76</v>
      </c>
      <c r="N1116" s="15">
        <v>132.63999999999999</v>
      </c>
      <c r="O1116" s="16">
        <v>152.63999999999999</v>
      </c>
      <c r="P1116" s="15">
        <v>18</v>
      </c>
      <c r="Q1116" s="15">
        <v>57.01</v>
      </c>
      <c r="R1116" s="15">
        <v>79.84</v>
      </c>
      <c r="T1116" s="16">
        <v>100.47</v>
      </c>
      <c r="U1116" s="16">
        <v>100.35</v>
      </c>
      <c r="V1116" s="16">
        <v>109.27</v>
      </c>
      <c r="W1116" s="16">
        <v>108.39</v>
      </c>
      <c r="X1116" s="75"/>
      <c r="Y1116" s="75"/>
      <c r="AB1116" s="15">
        <v>166.71</v>
      </c>
      <c r="AD1116" s="15">
        <v>62.63</v>
      </c>
      <c r="AE1116" s="15">
        <v>62.48</v>
      </c>
      <c r="AF1116" s="15">
        <v>57.22</v>
      </c>
      <c r="AG1116" s="15">
        <v>52.63</v>
      </c>
      <c r="AH1116" s="15">
        <v>54</v>
      </c>
      <c r="AI1116" s="15">
        <v>75</v>
      </c>
      <c r="AJ1116" s="15">
        <v>100.43</v>
      </c>
      <c r="AK1116" s="15">
        <v>51.55</v>
      </c>
      <c r="AL1116" s="15">
        <v>33</v>
      </c>
      <c r="AM1116" s="15">
        <v>152.25</v>
      </c>
      <c r="AN1116" s="15">
        <v>156.18</v>
      </c>
      <c r="AO1116" s="15">
        <v>117.82</v>
      </c>
      <c r="AP1116" s="15">
        <v>121.28</v>
      </c>
      <c r="AQ1116" s="15">
        <v>100</v>
      </c>
      <c r="AR1116" s="15">
        <v>116.9</v>
      </c>
      <c r="AT1116" s="15">
        <v>144.46</v>
      </c>
      <c r="AU1116" s="15">
        <v>145</v>
      </c>
      <c r="AV1116" s="15">
        <v>148</v>
      </c>
      <c r="AW1116" s="15">
        <v>34</v>
      </c>
      <c r="AX1116" s="15">
        <v>36.049999999999997</v>
      </c>
      <c r="AY1116" s="15">
        <v>65</v>
      </c>
      <c r="AZ1116" s="15">
        <v>53</v>
      </c>
      <c r="BB1116" s="15">
        <v>58</v>
      </c>
      <c r="BC1116" s="15">
        <v>36.5</v>
      </c>
      <c r="BD1116" s="15">
        <v>114.82</v>
      </c>
      <c r="BF1116" s="15">
        <v>108.96</v>
      </c>
      <c r="BG1116" s="15">
        <v>101.8</v>
      </c>
    </row>
    <row r="1117" spans="1:59">
      <c r="A1117" s="71">
        <v>41384</v>
      </c>
      <c r="B1117" s="16">
        <v>107.21</v>
      </c>
      <c r="C1117" s="16">
        <v>102.75</v>
      </c>
      <c r="D1117" s="75"/>
      <c r="F1117" s="16">
        <v>160.75</v>
      </c>
      <c r="G1117" s="15">
        <v>165.62</v>
      </c>
      <c r="H1117" s="15">
        <v>123.7</v>
      </c>
      <c r="I1117" s="15">
        <v>112.37</v>
      </c>
      <c r="J1117" s="15">
        <v>73.14</v>
      </c>
      <c r="K1117" s="15">
        <v>53.31</v>
      </c>
      <c r="L1117" s="15">
        <v>68.23</v>
      </c>
      <c r="M1117" s="15">
        <v>85.81</v>
      </c>
      <c r="N1117" s="15">
        <v>136.72999999999999</v>
      </c>
      <c r="O1117" s="16">
        <v>147.22999999999999</v>
      </c>
      <c r="P1117" s="15">
        <v>18</v>
      </c>
      <c r="Q1117" s="15">
        <v>56.86</v>
      </c>
      <c r="R1117" s="15">
        <v>79.81</v>
      </c>
      <c r="T1117" s="16">
        <v>94.64</v>
      </c>
      <c r="U1117" s="16">
        <v>97.5</v>
      </c>
      <c r="V1117" s="16">
        <v>108.74</v>
      </c>
      <c r="W1117" s="16">
        <v>107.45</v>
      </c>
      <c r="X1117" s="75"/>
      <c r="Y1117" s="75"/>
      <c r="AA1117" s="15">
        <v>123</v>
      </c>
      <c r="AB1117" s="15">
        <v>166.71</v>
      </c>
      <c r="AC1117" s="15">
        <v>110</v>
      </c>
      <c r="AD1117" s="15">
        <v>64.790000000000006</v>
      </c>
      <c r="AE1117" s="15">
        <v>62.38</v>
      </c>
      <c r="AF1117" s="15">
        <v>56.76</v>
      </c>
      <c r="AG1117" s="15">
        <v>46.95</v>
      </c>
      <c r="AH1117" s="15">
        <v>48.56</v>
      </c>
      <c r="AI1117" s="15">
        <v>75</v>
      </c>
      <c r="AJ1117" s="15">
        <v>113.73</v>
      </c>
      <c r="AK1117" s="15">
        <v>47.93</v>
      </c>
      <c r="AL1117" s="15">
        <v>32.22</v>
      </c>
      <c r="AM1117" s="15">
        <v>150.47999999999999</v>
      </c>
      <c r="AN1117" s="15">
        <v>156.03</v>
      </c>
      <c r="AO1117" s="15">
        <v>113.29</v>
      </c>
      <c r="AP1117" s="15">
        <v>119.71</v>
      </c>
      <c r="AQ1117" s="15">
        <v>103.13</v>
      </c>
      <c r="AR1117" s="15">
        <v>117.28</v>
      </c>
      <c r="AS1117" s="15">
        <v>86</v>
      </c>
      <c r="AT1117" s="15">
        <v>146.94999999999999</v>
      </c>
      <c r="AU1117" s="15">
        <v>145.08000000000001</v>
      </c>
      <c r="AV1117" s="15">
        <v>148</v>
      </c>
      <c r="AW1117" s="15">
        <v>35</v>
      </c>
      <c r="AX1117" s="15">
        <v>35.840000000000003</v>
      </c>
      <c r="AY1117" s="15">
        <v>65.12</v>
      </c>
      <c r="AZ1117" s="15">
        <v>44.47</v>
      </c>
      <c r="BA1117" s="15">
        <v>70</v>
      </c>
      <c r="BB1117" s="15">
        <v>55</v>
      </c>
      <c r="BC1117" s="15">
        <v>35.33</v>
      </c>
      <c r="BD1117" s="15">
        <v>114.97</v>
      </c>
      <c r="BF1117" s="15">
        <v>86.95</v>
      </c>
      <c r="BG1117" s="15">
        <v>96</v>
      </c>
    </row>
    <row r="1118" spans="1:59">
      <c r="A1118" s="71">
        <v>41391</v>
      </c>
      <c r="B1118" s="16">
        <v>107.73</v>
      </c>
      <c r="C1118" s="74">
        <v>102.83</v>
      </c>
      <c r="D1118" s="75"/>
      <c r="F1118" s="16">
        <v>169.65</v>
      </c>
      <c r="G1118" s="15">
        <v>173.38</v>
      </c>
      <c r="H1118" s="15">
        <v>125.3</v>
      </c>
      <c r="I1118" s="15">
        <v>115.72</v>
      </c>
      <c r="J1118" s="15">
        <v>73.930000000000007</v>
      </c>
      <c r="K1118" s="15">
        <v>54</v>
      </c>
      <c r="L1118" s="15">
        <v>71.989999999999995</v>
      </c>
      <c r="M1118" s="15">
        <v>85.98</v>
      </c>
      <c r="N1118" s="15">
        <v>138.80000000000001</v>
      </c>
      <c r="O1118" s="16">
        <v>139.24</v>
      </c>
      <c r="P1118" s="15">
        <v>18</v>
      </c>
      <c r="Q1118" s="15">
        <v>57.34</v>
      </c>
      <c r="R1118" s="15">
        <v>79.88</v>
      </c>
      <c r="T1118" s="16">
        <v>98.48</v>
      </c>
      <c r="U1118" s="16">
        <v>98.49</v>
      </c>
      <c r="V1118" s="16">
        <v>107.88</v>
      </c>
      <c r="W1118" s="16">
        <v>107.45</v>
      </c>
      <c r="X1118" s="75"/>
      <c r="Y1118" s="75"/>
      <c r="AA1118" s="15">
        <v>126</v>
      </c>
      <c r="AB1118" s="15">
        <v>163.57</v>
      </c>
      <c r="AC1118" s="15">
        <v>118</v>
      </c>
      <c r="AD1118" s="15">
        <v>65</v>
      </c>
      <c r="AE1118" s="15">
        <v>62.39</v>
      </c>
      <c r="AF1118" s="15">
        <v>57</v>
      </c>
      <c r="AG1118" s="15">
        <v>44.99</v>
      </c>
      <c r="AH1118" s="15">
        <v>54</v>
      </c>
      <c r="AI1118" s="15">
        <v>70.86</v>
      </c>
      <c r="AJ1118" s="15">
        <v>119</v>
      </c>
      <c r="AK1118" s="15">
        <v>45.4</v>
      </c>
      <c r="AL1118" s="15">
        <v>33</v>
      </c>
      <c r="AM1118" s="15">
        <v>152</v>
      </c>
      <c r="AN1118" s="15">
        <v>154.31</v>
      </c>
      <c r="AO1118" s="15">
        <v>112.57</v>
      </c>
      <c r="AP1118" s="15">
        <v>117.93</v>
      </c>
      <c r="AQ1118" s="15">
        <v>106</v>
      </c>
      <c r="AR1118" s="15">
        <v>118.17</v>
      </c>
      <c r="AS1118" s="15">
        <v>86.85</v>
      </c>
      <c r="AT1118" s="15">
        <v>148</v>
      </c>
      <c r="AV1118" s="15">
        <v>148</v>
      </c>
      <c r="AX1118" s="15">
        <v>35.58</v>
      </c>
      <c r="AY1118" s="15">
        <v>63.89</v>
      </c>
      <c r="AZ1118" s="15">
        <v>42</v>
      </c>
      <c r="BA1118" s="15">
        <v>76.55</v>
      </c>
      <c r="BB1118" s="15">
        <v>56</v>
      </c>
      <c r="BC1118" s="15">
        <v>36</v>
      </c>
      <c r="BD1118" s="15">
        <v>112</v>
      </c>
      <c r="BF1118" s="15">
        <v>86.95</v>
      </c>
      <c r="BG1118" s="15">
        <v>96</v>
      </c>
    </row>
    <row r="1119" spans="1:59">
      <c r="A1119" s="71">
        <v>41398</v>
      </c>
      <c r="B1119" s="16">
        <v>107.02</v>
      </c>
      <c r="C1119" s="16">
        <v>103.2</v>
      </c>
      <c r="D1119" s="75"/>
      <c r="F1119" s="16">
        <v>178.53</v>
      </c>
      <c r="G1119" s="15">
        <v>178.81</v>
      </c>
      <c r="H1119" s="15">
        <v>128.01</v>
      </c>
      <c r="I1119" s="15">
        <v>118.19</v>
      </c>
      <c r="J1119" s="15">
        <v>71.81</v>
      </c>
      <c r="K1119" s="15">
        <v>53.52</v>
      </c>
      <c r="L1119" s="15">
        <v>71.81</v>
      </c>
      <c r="M1119" s="15">
        <v>86.09</v>
      </c>
      <c r="N1119" s="15">
        <v>139.97999999999999</v>
      </c>
      <c r="O1119" s="16">
        <v>136.44</v>
      </c>
      <c r="P1119" s="15">
        <v>18</v>
      </c>
      <c r="Q1119" s="15">
        <v>56.91</v>
      </c>
      <c r="R1119" s="15">
        <v>79.55</v>
      </c>
      <c r="T1119" s="16">
        <v>96.46</v>
      </c>
      <c r="U1119" s="16">
        <v>96.56</v>
      </c>
      <c r="V1119" s="16">
        <v>107.04</v>
      </c>
      <c r="W1119" s="16">
        <v>106.17</v>
      </c>
      <c r="X1119" s="75"/>
      <c r="Y1119" s="75"/>
      <c r="AA1119" s="15">
        <v>123</v>
      </c>
      <c r="AB1119" s="15">
        <v>166.75</v>
      </c>
      <c r="AD1119" s="15">
        <v>65.31</v>
      </c>
      <c r="AE1119" s="15">
        <v>62.21</v>
      </c>
      <c r="AF1119" s="15">
        <v>57</v>
      </c>
      <c r="AG1119" s="15">
        <v>43.55</v>
      </c>
      <c r="AH1119" s="15">
        <v>54</v>
      </c>
      <c r="AI1119" s="15">
        <v>74.209999999999994</v>
      </c>
      <c r="AJ1119" s="15">
        <v>117</v>
      </c>
      <c r="AK1119" s="15">
        <v>42.31</v>
      </c>
      <c r="AL1119" s="15">
        <v>33</v>
      </c>
      <c r="AM1119" s="15">
        <v>152</v>
      </c>
      <c r="AN1119" s="15">
        <v>155.27000000000001</v>
      </c>
      <c r="AO1119" s="15">
        <v>114.63</v>
      </c>
      <c r="AP1119" s="15">
        <v>117.57</v>
      </c>
      <c r="AQ1119" s="15">
        <v>106.48</v>
      </c>
      <c r="AT1119" s="15">
        <v>143.5</v>
      </c>
      <c r="AV1119" s="15">
        <v>148.58000000000001</v>
      </c>
      <c r="AW1119" s="15">
        <v>35.51</v>
      </c>
      <c r="AX1119" s="15">
        <v>36.020000000000003</v>
      </c>
      <c r="AY1119" s="15">
        <v>67.17</v>
      </c>
      <c r="AZ1119" s="15">
        <v>43.06</v>
      </c>
      <c r="BA1119" s="15">
        <v>76</v>
      </c>
      <c r="BB1119" s="15">
        <v>55.25</v>
      </c>
      <c r="BC1119" s="15">
        <v>37</v>
      </c>
      <c r="BD1119" s="15">
        <v>113.71</v>
      </c>
      <c r="BF1119" s="15">
        <v>86.95</v>
      </c>
      <c r="BG1119" s="15">
        <v>102.4</v>
      </c>
    </row>
    <row r="1120" spans="1:59">
      <c r="A1120" s="71">
        <v>41405</v>
      </c>
      <c r="B1120" s="16">
        <v>107.49</v>
      </c>
      <c r="C1120" s="74">
        <v>103.73</v>
      </c>
      <c r="D1120" s="75"/>
      <c r="F1120" s="16">
        <v>187.48</v>
      </c>
      <c r="G1120" s="15">
        <v>180.77</v>
      </c>
      <c r="H1120" s="15">
        <v>129.85</v>
      </c>
      <c r="I1120" s="15">
        <v>122.77</v>
      </c>
      <c r="J1120" s="15">
        <v>69.94</v>
      </c>
      <c r="K1120" s="15">
        <v>53.38</v>
      </c>
      <c r="L1120" s="15">
        <v>69.66</v>
      </c>
      <c r="M1120" s="15">
        <v>87.23</v>
      </c>
      <c r="N1120" s="15">
        <v>141.91</v>
      </c>
      <c r="O1120" s="16">
        <v>128.99</v>
      </c>
      <c r="P1120" s="15">
        <v>18</v>
      </c>
      <c r="Q1120" s="15">
        <v>56.99</v>
      </c>
      <c r="R1120" s="15">
        <v>79.91</v>
      </c>
      <c r="T1120" s="16">
        <v>97.81</v>
      </c>
      <c r="U1120" s="16">
        <v>98</v>
      </c>
      <c r="V1120" s="16">
        <v>107.28</v>
      </c>
      <c r="W1120" s="16">
        <v>106.17</v>
      </c>
      <c r="X1120" s="75"/>
      <c r="Y1120" s="75"/>
      <c r="AB1120" s="15">
        <v>172.14</v>
      </c>
      <c r="AC1120" s="15">
        <v>118</v>
      </c>
      <c r="AD1120" s="15">
        <v>65.680000000000007</v>
      </c>
      <c r="AE1120" s="15">
        <v>62.12</v>
      </c>
      <c r="AF1120" s="15">
        <v>58.61</v>
      </c>
      <c r="AG1120" s="15">
        <v>42.79</v>
      </c>
      <c r="AH1120" s="15">
        <v>55.2</v>
      </c>
      <c r="AI1120" s="15">
        <v>75.239999999999995</v>
      </c>
      <c r="AJ1120" s="15">
        <v>118.79</v>
      </c>
      <c r="AK1120" s="15">
        <v>41.26</v>
      </c>
      <c r="AL1120" s="15">
        <v>33.380000000000003</v>
      </c>
      <c r="AM1120" s="15">
        <v>151.74</v>
      </c>
      <c r="AN1120" s="15">
        <v>155</v>
      </c>
      <c r="AO1120" s="15">
        <v>112.14</v>
      </c>
      <c r="AP1120" s="15">
        <v>116.47</v>
      </c>
      <c r="AQ1120" s="15">
        <v>107.31</v>
      </c>
      <c r="AR1120" s="15">
        <v>119.13</v>
      </c>
      <c r="AT1120" s="15">
        <v>146</v>
      </c>
      <c r="AU1120" s="15">
        <v>146</v>
      </c>
      <c r="AV1120" s="15">
        <v>150</v>
      </c>
      <c r="AW1120" s="15">
        <v>36</v>
      </c>
      <c r="AX1120" s="15">
        <v>35.94</v>
      </c>
      <c r="AY1120" s="15">
        <v>65</v>
      </c>
      <c r="AZ1120" s="15">
        <v>44.4</v>
      </c>
      <c r="BA1120" s="15">
        <v>77.37</v>
      </c>
      <c r="BB1120" s="15">
        <v>57.2</v>
      </c>
      <c r="BC1120" s="15">
        <v>37</v>
      </c>
      <c r="BD1120" s="15">
        <v>106.85</v>
      </c>
      <c r="BF1120" s="15">
        <v>96.95</v>
      </c>
      <c r="BG1120" s="15">
        <v>115.4</v>
      </c>
    </row>
    <row r="1121" spans="1:59">
      <c r="A1121" s="71">
        <v>41412</v>
      </c>
      <c r="B1121" s="16">
        <v>111.12</v>
      </c>
      <c r="C1121" s="16">
        <v>104.76</v>
      </c>
      <c r="D1121" s="75"/>
      <c r="F1121" s="16">
        <v>197.23</v>
      </c>
      <c r="G1121" s="15">
        <v>180.99</v>
      </c>
      <c r="H1121" s="15">
        <v>136.02000000000001</v>
      </c>
      <c r="I1121" s="15">
        <v>130.1</v>
      </c>
      <c r="J1121" s="15">
        <v>74.010000000000005</v>
      </c>
      <c r="K1121" s="15">
        <v>53.64</v>
      </c>
      <c r="L1121" s="15">
        <v>73.91</v>
      </c>
      <c r="M1121" s="15">
        <v>87.95</v>
      </c>
      <c r="N1121" s="15">
        <v>143.53</v>
      </c>
      <c r="O1121" s="16">
        <v>133.66</v>
      </c>
      <c r="P1121" s="15">
        <v>18</v>
      </c>
      <c r="Q1121" s="15">
        <v>57.65</v>
      </c>
      <c r="R1121" s="15">
        <v>79.540000000000006</v>
      </c>
      <c r="T1121" s="16">
        <v>97.43</v>
      </c>
      <c r="U1121" s="16">
        <v>97.53</v>
      </c>
      <c r="V1121" s="16">
        <v>107.52</v>
      </c>
      <c r="W1121" s="16">
        <v>106.17</v>
      </c>
      <c r="X1121" s="75"/>
      <c r="Y1121" s="75"/>
      <c r="AB1121" s="15">
        <v>168.25</v>
      </c>
      <c r="AD1121" s="15">
        <v>67.95</v>
      </c>
      <c r="AE1121" s="15">
        <v>64.290000000000006</v>
      </c>
      <c r="AF1121" s="15">
        <v>60</v>
      </c>
      <c r="AG1121" s="15">
        <v>42.84</v>
      </c>
      <c r="AH1121" s="15">
        <v>53</v>
      </c>
      <c r="AI1121" s="15">
        <v>74</v>
      </c>
      <c r="AJ1121" s="15">
        <v>118</v>
      </c>
      <c r="AK1121" s="15">
        <v>40.89</v>
      </c>
      <c r="AL1121" s="15">
        <v>34.21</v>
      </c>
      <c r="AM1121" s="15">
        <v>152</v>
      </c>
      <c r="AN1121" s="15">
        <v>154.49</v>
      </c>
      <c r="AO1121" s="15">
        <v>108.06</v>
      </c>
      <c r="AP1121" s="15">
        <v>116.21</v>
      </c>
      <c r="AV1121" s="15">
        <v>148</v>
      </c>
      <c r="AW1121" s="15">
        <v>34.75</v>
      </c>
      <c r="AX1121" s="15">
        <v>35.92</v>
      </c>
      <c r="AY1121" s="15">
        <v>67.67</v>
      </c>
      <c r="AZ1121" s="15">
        <v>39.450000000000003</v>
      </c>
      <c r="BA1121" s="15">
        <v>75.73</v>
      </c>
      <c r="BB1121" s="15">
        <v>56.5</v>
      </c>
      <c r="BD1121" s="15">
        <v>106</v>
      </c>
      <c r="BF1121" s="15">
        <v>112.78</v>
      </c>
      <c r="BG1121" s="15">
        <v>130.80000000000001</v>
      </c>
    </row>
    <row r="1122" spans="1:59">
      <c r="A1122" s="71">
        <v>41419</v>
      </c>
      <c r="B1122" s="16">
        <v>113.53</v>
      </c>
      <c r="C1122" s="74">
        <v>104.92</v>
      </c>
      <c r="D1122" s="75"/>
      <c r="F1122" s="16">
        <v>203.55</v>
      </c>
      <c r="G1122" s="15">
        <v>184.07</v>
      </c>
      <c r="H1122" s="15">
        <v>139.32</v>
      </c>
      <c r="I1122" s="15">
        <v>132.94</v>
      </c>
      <c r="J1122" s="15">
        <v>77.7</v>
      </c>
      <c r="K1122" s="15">
        <v>53.19</v>
      </c>
      <c r="L1122" s="15">
        <v>70.31</v>
      </c>
      <c r="M1122" s="15">
        <v>88.11</v>
      </c>
      <c r="N1122" s="15">
        <v>145.77000000000001</v>
      </c>
      <c r="O1122" s="16">
        <v>138.12</v>
      </c>
      <c r="P1122" s="15">
        <v>18</v>
      </c>
      <c r="Q1122" s="15">
        <v>57</v>
      </c>
      <c r="R1122" s="15">
        <v>79.7</v>
      </c>
      <c r="T1122" s="16">
        <v>97.2</v>
      </c>
      <c r="U1122" s="16">
        <v>96.27</v>
      </c>
      <c r="V1122" s="16">
        <v>111.03</v>
      </c>
      <c r="W1122" s="16">
        <v>106.17</v>
      </c>
      <c r="X1122" s="75"/>
      <c r="Y1122" s="75"/>
      <c r="AA1122" s="15">
        <v>125</v>
      </c>
      <c r="AB1122" s="15">
        <v>183</v>
      </c>
      <c r="AC1122" s="15">
        <v>115</v>
      </c>
      <c r="AD1122" s="15">
        <v>66.91</v>
      </c>
      <c r="AE1122" s="15">
        <v>63.88</v>
      </c>
      <c r="AF1122" s="15">
        <v>62</v>
      </c>
      <c r="AG1122" s="15">
        <v>42.61</v>
      </c>
      <c r="AH1122" s="15">
        <v>53.17</v>
      </c>
      <c r="AI1122" s="15">
        <v>76.64</v>
      </c>
      <c r="AJ1122" s="15">
        <v>119</v>
      </c>
      <c r="AK1122" s="15">
        <v>39.590000000000003</v>
      </c>
      <c r="AL1122" s="15">
        <v>37.69</v>
      </c>
      <c r="AN1122" s="15">
        <v>155</v>
      </c>
      <c r="AO1122" s="15">
        <v>107.71</v>
      </c>
      <c r="AP1122" s="15">
        <v>116.62</v>
      </c>
      <c r="AQ1122" s="15">
        <v>112.52</v>
      </c>
      <c r="AR1122" s="15">
        <v>121</v>
      </c>
      <c r="AT1122" s="15">
        <v>147.16999999999999</v>
      </c>
      <c r="AV1122" s="15">
        <v>148</v>
      </c>
      <c r="AW1122" s="15">
        <v>35.619999999999997</v>
      </c>
      <c r="AX1122" s="15">
        <v>35.69</v>
      </c>
      <c r="AY1122" s="15">
        <v>69.03</v>
      </c>
      <c r="AZ1122" s="15">
        <v>42.24</v>
      </c>
      <c r="BA1122" s="15">
        <v>76.86</v>
      </c>
      <c r="BC1122" s="15">
        <v>40</v>
      </c>
      <c r="BD1122" s="15">
        <v>106.13</v>
      </c>
      <c r="BF1122" s="15">
        <v>127.53</v>
      </c>
      <c r="BG1122" s="15">
        <v>134.4</v>
      </c>
    </row>
    <row r="1123" spans="1:59">
      <c r="A1123" s="71">
        <v>41426</v>
      </c>
      <c r="B1123" s="16">
        <v>113.21</v>
      </c>
      <c r="C1123" s="16">
        <v>105.35</v>
      </c>
      <c r="D1123" s="75"/>
      <c r="F1123" s="16">
        <v>203.42</v>
      </c>
      <c r="G1123" s="15">
        <v>183.34</v>
      </c>
      <c r="H1123" s="15">
        <v>143.69</v>
      </c>
      <c r="I1123" s="15">
        <v>132.29</v>
      </c>
      <c r="J1123" s="15">
        <v>78.14</v>
      </c>
      <c r="K1123" s="15">
        <v>53.58</v>
      </c>
      <c r="L1123" s="15">
        <v>72.8</v>
      </c>
      <c r="M1123" s="15">
        <v>86.67</v>
      </c>
      <c r="N1123" s="15">
        <v>145.72999999999999</v>
      </c>
      <c r="O1123" s="16">
        <v>141.80000000000001</v>
      </c>
      <c r="P1123" s="15">
        <v>18</v>
      </c>
      <c r="Q1123" s="15">
        <v>56.86</v>
      </c>
      <c r="R1123" s="15">
        <v>79.48</v>
      </c>
      <c r="T1123" s="16">
        <v>97.76</v>
      </c>
      <c r="U1123" s="16">
        <v>96.59</v>
      </c>
      <c r="V1123" s="16">
        <v>110.43</v>
      </c>
      <c r="W1123" s="16">
        <v>109.73</v>
      </c>
      <c r="X1123" s="75"/>
      <c r="Y1123" s="75"/>
      <c r="AC1123" s="15">
        <v>117</v>
      </c>
      <c r="AD1123" s="15">
        <v>67.459999999999994</v>
      </c>
      <c r="AE1123" s="15">
        <v>64.34</v>
      </c>
      <c r="AF1123" s="15">
        <v>62</v>
      </c>
      <c r="AG1123" s="15">
        <v>43.98</v>
      </c>
      <c r="AH1123" s="15">
        <v>53</v>
      </c>
      <c r="AI1123" s="15">
        <v>75</v>
      </c>
      <c r="AK1123" s="15">
        <v>39.99</v>
      </c>
      <c r="AL1123" s="15">
        <v>37</v>
      </c>
      <c r="AM1123" s="15">
        <v>152</v>
      </c>
      <c r="AO1123" s="15">
        <v>109</v>
      </c>
      <c r="AP1123" s="15">
        <v>116.78</v>
      </c>
      <c r="AQ1123" s="15">
        <v>111</v>
      </c>
      <c r="AR1123" s="15">
        <v>126.11</v>
      </c>
      <c r="AS1123" s="15">
        <v>86</v>
      </c>
      <c r="AV1123" s="15">
        <v>148</v>
      </c>
      <c r="AW1123" s="15">
        <v>37</v>
      </c>
      <c r="AX1123" s="15">
        <v>35.729999999999997</v>
      </c>
      <c r="AY1123" s="15">
        <v>70</v>
      </c>
      <c r="BB1123" s="15">
        <v>56</v>
      </c>
      <c r="BD1123" s="15">
        <v>105.2</v>
      </c>
      <c r="BF1123" s="15">
        <v>126.29</v>
      </c>
      <c r="BG1123" s="15">
        <v>119.5</v>
      </c>
    </row>
    <row r="1124" spans="1:59">
      <c r="A1124" s="71">
        <v>41433</v>
      </c>
      <c r="B1124" s="16">
        <v>111.74</v>
      </c>
      <c r="C1124" s="16">
        <v>105.53</v>
      </c>
      <c r="D1124" s="75"/>
      <c r="F1124" s="16">
        <v>201.7</v>
      </c>
      <c r="G1124" s="15">
        <v>184.34</v>
      </c>
      <c r="H1124" s="15">
        <v>144.5</v>
      </c>
      <c r="I1124" s="15">
        <v>133.29</v>
      </c>
      <c r="J1124" s="15">
        <v>77.72</v>
      </c>
      <c r="K1124" s="15">
        <v>52.98</v>
      </c>
      <c r="L1124" s="15">
        <v>75.400000000000006</v>
      </c>
      <c r="M1124" s="15">
        <v>84.33</v>
      </c>
      <c r="N1124" s="15">
        <v>144.9</v>
      </c>
      <c r="O1124" s="16">
        <v>144.86000000000001</v>
      </c>
      <c r="P1124" s="15">
        <v>18</v>
      </c>
      <c r="Q1124" s="15">
        <v>56.45</v>
      </c>
      <c r="R1124" s="15">
        <v>79.209999999999994</v>
      </c>
      <c r="T1124" s="16">
        <v>98</v>
      </c>
      <c r="U1124" s="16">
        <v>99.8</v>
      </c>
      <c r="V1124" s="16">
        <v>111.34</v>
      </c>
      <c r="W1124" s="16">
        <v>109.2</v>
      </c>
      <c r="X1124" s="75"/>
      <c r="Y1124" s="75"/>
      <c r="AA1124" s="15">
        <v>124.13</v>
      </c>
      <c r="AB1124" s="15">
        <v>171.6</v>
      </c>
      <c r="AC1124" s="15">
        <v>117</v>
      </c>
      <c r="AD1124" s="15">
        <v>68.97</v>
      </c>
      <c r="AE1124" s="15">
        <v>65.7</v>
      </c>
      <c r="AF1124" s="15">
        <v>61.61</v>
      </c>
      <c r="AG1124" s="15">
        <v>44</v>
      </c>
      <c r="AH1124" s="15">
        <v>49.19</v>
      </c>
      <c r="AJ1124" s="15">
        <v>119</v>
      </c>
      <c r="AK1124" s="15">
        <v>40.07</v>
      </c>
      <c r="AL1124" s="15">
        <v>37</v>
      </c>
      <c r="AM1124" s="15">
        <v>152</v>
      </c>
      <c r="AN1124" s="15">
        <v>154.47</v>
      </c>
      <c r="AO1124" s="15">
        <v>108</v>
      </c>
      <c r="AP1124" s="15">
        <v>116.63</v>
      </c>
      <c r="AQ1124" s="15">
        <v>111</v>
      </c>
      <c r="AR1124" s="15">
        <v>126.62</v>
      </c>
      <c r="AT1124" s="15">
        <v>146</v>
      </c>
      <c r="AU1124" s="15">
        <v>146</v>
      </c>
      <c r="AV1124" s="15">
        <v>148</v>
      </c>
      <c r="AW1124" s="15">
        <v>36.5</v>
      </c>
      <c r="AX1124" s="15">
        <v>35.659999999999997</v>
      </c>
      <c r="BA1124" s="15">
        <v>77.040000000000006</v>
      </c>
      <c r="BB1124" s="15">
        <v>56.25</v>
      </c>
      <c r="BD1124" s="15">
        <v>107.5</v>
      </c>
      <c r="BF1124" s="15">
        <v>106.73</v>
      </c>
      <c r="BG1124" s="15">
        <v>100.8</v>
      </c>
    </row>
    <row r="1125" spans="1:59">
      <c r="A1125" s="71">
        <v>41440</v>
      </c>
      <c r="B1125" s="16">
        <v>109.2</v>
      </c>
      <c r="C1125" s="16">
        <v>105.44</v>
      </c>
      <c r="D1125" s="75"/>
      <c r="F1125" s="16">
        <v>193.17</v>
      </c>
      <c r="G1125" s="15">
        <v>186.99</v>
      </c>
      <c r="H1125" s="15">
        <v>144.25</v>
      </c>
      <c r="I1125" s="15">
        <v>130.35</v>
      </c>
      <c r="J1125" s="15">
        <v>78.930000000000007</v>
      </c>
      <c r="K1125" s="15">
        <v>53.12</v>
      </c>
      <c r="L1125" s="15">
        <v>75.64</v>
      </c>
      <c r="M1125" s="15">
        <v>89.24</v>
      </c>
      <c r="N1125" s="15">
        <v>146.32</v>
      </c>
      <c r="O1125" s="16">
        <v>146.43</v>
      </c>
      <c r="P1125" s="15">
        <v>18</v>
      </c>
      <c r="Q1125" s="15">
        <v>56.61</v>
      </c>
      <c r="R1125" s="15">
        <v>79.16</v>
      </c>
      <c r="T1125" s="16">
        <v>98.06</v>
      </c>
      <c r="U1125" s="16">
        <v>98.35</v>
      </c>
      <c r="V1125" s="16">
        <v>111.82</v>
      </c>
      <c r="W1125" s="16">
        <v>110.78</v>
      </c>
      <c r="X1125" s="75"/>
      <c r="Y1125" s="75"/>
      <c r="AB1125" s="15">
        <v>175.17</v>
      </c>
      <c r="AD1125" s="15">
        <v>69.569999999999993</v>
      </c>
      <c r="AE1125" s="15">
        <v>65.63</v>
      </c>
      <c r="AF1125" s="15">
        <v>62.14</v>
      </c>
      <c r="AG1125" s="15">
        <v>44.54</v>
      </c>
      <c r="AH1125" s="15">
        <v>50.52</v>
      </c>
      <c r="AI1125" s="15">
        <v>75</v>
      </c>
      <c r="AJ1125" s="15">
        <v>117.67</v>
      </c>
      <c r="AK1125" s="15">
        <v>39.99</v>
      </c>
      <c r="AL1125" s="15">
        <v>37</v>
      </c>
      <c r="AM1125" s="15">
        <v>158.4</v>
      </c>
      <c r="AN1125" s="15">
        <v>158</v>
      </c>
      <c r="AO1125" s="15">
        <v>106.89</v>
      </c>
      <c r="AP1125" s="15">
        <v>115.75</v>
      </c>
      <c r="AQ1125" s="15">
        <v>111.26</v>
      </c>
      <c r="AR1125" s="15">
        <v>126</v>
      </c>
      <c r="AS1125" s="15">
        <v>86</v>
      </c>
      <c r="AT1125" s="15">
        <v>149.82</v>
      </c>
      <c r="AW1125" s="15">
        <v>35.64</v>
      </c>
      <c r="AX1125" s="15">
        <v>35</v>
      </c>
      <c r="AY1125" s="15">
        <v>68.8</v>
      </c>
      <c r="BA1125" s="15">
        <v>74.5</v>
      </c>
      <c r="BB1125" s="15">
        <v>55</v>
      </c>
      <c r="BD1125" s="15">
        <v>105.67</v>
      </c>
      <c r="BF1125" s="15">
        <v>87.71</v>
      </c>
      <c r="BG1125" s="15">
        <v>96</v>
      </c>
    </row>
    <row r="1126" spans="1:59">
      <c r="A1126" s="71">
        <v>41447</v>
      </c>
      <c r="B1126" s="16">
        <v>107.07</v>
      </c>
      <c r="C1126" s="16">
        <v>105.4</v>
      </c>
      <c r="D1126" s="75"/>
      <c r="F1126" s="16">
        <v>183.45</v>
      </c>
      <c r="G1126" s="15">
        <v>188.24</v>
      </c>
      <c r="H1126" s="15">
        <v>143.97999999999999</v>
      </c>
      <c r="I1126" s="15">
        <v>126.98</v>
      </c>
      <c r="J1126" s="15">
        <v>81.7</v>
      </c>
      <c r="K1126" s="15">
        <v>52.45</v>
      </c>
      <c r="L1126" s="15">
        <v>72.260000000000005</v>
      </c>
      <c r="M1126" s="15">
        <v>87.99</v>
      </c>
      <c r="N1126" s="15">
        <v>144.21</v>
      </c>
      <c r="O1126" s="16">
        <v>148.71</v>
      </c>
      <c r="P1126" s="15">
        <v>18</v>
      </c>
      <c r="Q1126" s="15">
        <v>56.61</v>
      </c>
      <c r="R1126" s="15">
        <v>79.83</v>
      </c>
      <c r="T1126" s="16">
        <v>98.5</v>
      </c>
      <c r="U1126" s="16">
        <v>96.5</v>
      </c>
      <c r="V1126" s="16">
        <v>110.87</v>
      </c>
      <c r="W1126" s="16">
        <v>109.71</v>
      </c>
      <c r="X1126" s="75"/>
      <c r="Y1126" s="75"/>
      <c r="AB1126" s="15">
        <v>172.1</v>
      </c>
      <c r="AD1126" s="15">
        <v>72.2</v>
      </c>
      <c r="AE1126" s="15">
        <v>70.099999999999994</v>
      </c>
      <c r="AF1126" s="15">
        <v>66</v>
      </c>
      <c r="AG1126" s="15">
        <v>46</v>
      </c>
      <c r="AH1126" s="15">
        <v>53</v>
      </c>
      <c r="AK1126" s="15">
        <v>40.700000000000003</v>
      </c>
      <c r="AL1126" s="15">
        <v>38.6</v>
      </c>
      <c r="AM1126" s="15">
        <v>151.6</v>
      </c>
      <c r="AN1126" s="15">
        <v>160.1</v>
      </c>
      <c r="AO1126" s="15">
        <v>107.8</v>
      </c>
      <c r="AP1126" s="15">
        <v>116.3</v>
      </c>
      <c r="AQ1126" s="15">
        <v>114.2</v>
      </c>
      <c r="AR1126" s="15">
        <v>129</v>
      </c>
      <c r="AS1126" s="15">
        <v>89</v>
      </c>
      <c r="AT1126" s="15">
        <v>148</v>
      </c>
      <c r="AU1126" s="15">
        <v>146</v>
      </c>
      <c r="AV1126" s="15">
        <v>148.30000000000001</v>
      </c>
      <c r="AW1126" s="15">
        <v>38</v>
      </c>
      <c r="AX1126" s="15">
        <v>36.799999999999997</v>
      </c>
      <c r="AY1126" s="15">
        <v>74.5</v>
      </c>
      <c r="AZ1126" s="15">
        <v>43.6</v>
      </c>
      <c r="BA1126" s="15">
        <v>71.900000000000006</v>
      </c>
      <c r="BB1126" s="15">
        <v>56</v>
      </c>
      <c r="BC1126" s="15">
        <v>37</v>
      </c>
      <c r="BD1126" s="15">
        <v>108.5</v>
      </c>
      <c r="BF1126" s="15">
        <v>87.71</v>
      </c>
      <c r="BG1126" s="15">
        <v>101.8</v>
      </c>
    </row>
    <row r="1127" spans="1:59">
      <c r="A1127" s="71">
        <v>41454</v>
      </c>
      <c r="B1127" s="16">
        <v>105.1</v>
      </c>
      <c r="C1127" s="16">
        <v>105.51</v>
      </c>
      <c r="D1127" s="75"/>
      <c r="F1127" s="16">
        <v>181.58</v>
      </c>
      <c r="G1127" s="15">
        <v>188.52</v>
      </c>
      <c r="H1127" s="15">
        <v>142.94</v>
      </c>
      <c r="I1127" s="15">
        <v>125.26</v>
      </c>
      <c r="J1127" s="15">
        <v>71.08</v>
      </c>
      <c r="K1127" s="15">
        <v>52.61</v>
      </c>
      <c r="L1127" s="15">
        <v>71.900000000000006</v>
      </c>
      <c r="M1127" s="15">
        <v>88.43</v>
      </c>
      <c r="N1127" s="15">
        <v>147.72999999999999</v>
      </c>
      <c r="O1127" s="16">
        <v>152.97999999999999</v>
      </c>
      <c r="P1127" s="15">
        <v>18</v>
      </c>
      <c r="Q1127" s="15">
        <v>56.38</v>
      </c>
      <c r="R1127" s="15">
        <v>79.89</v>
      </c>
      <c r="T1127" s="16">
        <v>97.91</v>
      </c>
      <c r="U1127" s="16">
        <v>97.95</v>
      </c>
      <c r="V1127" s="16">
        <v>110.87</v>
      </c>
      <c r="W1127" s="16">
        <v>109.71</v>
      </c>
      <c r="X1127" s="75"/>
      <c r="Y1127" s="75"/>
      <c r="AB1127" s="15">
        <v>166.71</v>
      </c>
      <c r="AD1127" s="15">
        <v>74.3</v>
      </c>
      <c r="AE1127" s="15">
        <v>70.599999999999994</v>
      </c>
      <c r="AF1127" s="15">
        <v>67.260000000000005</v>
      </c>
      <c r="AG1127" s="15">
        <v>46.05</v>
      </c>
      <c r="AH1127" s="15">
        <v>53</v>
      </c>
      <c r="AI1127" s="15">
        <v>74.81</v>
      </c>
      <c r="AJ1127" s="15">
        <v>119</v>
      </c>
      <c r="AK1127" s="15">
        <v>41</v>
      </c>
      <c r="AL1127" s="15">
        <v>34.14</v>
      </c>
      <c r="AM1127" s="15">
        <v>156.33000000000001</v>
      </c>
      <c r="AN1127" s="15">
        <v>164.46</v>
      </c>
      <c r="AO1127" s="15">
        <v>106.61</v>
      </c>
      <c r="AP1127" s="15">
        <v>116.85</v>
      </c>
      <c r="AQ1127" s="15">
        <v>118</v>
      </c>
      <c r="AR1127" s="15">
        <v>129.69999999999999</v>
      </c>
      <c r="AU1127" s="15">
        <v>146</v>
      </c>
      <c r="AX1127" s="15">
        <v>36.380000000000003</v>
      </c>
      <c r="AY1127" s="15">
        <v>74.099999999999994</v>
      </c>
      <c r="AZ1127" s="15">
        <v>47</v>
      </c>
      <c r="BA1127" s="15">
        <v>71</v>
      </c>
      <c r="BB1127" s="15">
        <v>56.66</v>
      </c>
      <c r="BC1127" s="15">
        <v>40</v>
      </c>
      <c r="BD1127" s="15">
        <v>106</v>
      </c>
      <c r="BF1127" s="15">
        <v>97.49</v>
      </c>
      <c r="BG1127" s="15">
        <v>111</v>
      </c>
    </row>
    <row r="1128" spans="1:59">
      <c r="A1128" s="71">
        <v>41461</v>
      </c>
      <c r="B1128" s="16">
        <v>103.68</v>
      </c>
      <c r="C1128" s="16">
        <v>105.55</v>
      </c>
      <c r="D1128" s="75"/>
      <c r="F1128" s="16">
        <v>180.75</v>
      </c>
      <c r="G1128" s="15">
        <v>187.81</v>
      </c>
      <c r="H1128" s="15">
        <v>143.41999999999999</v>
      </c>
      <c r="I1128" s="15">
        <v>126.01</v>
      </c>
      <c r="J1128" s="15">
        <v>70.83</v>
      </c>
      <c r="K1128" s="15">
        <v>50.73</v>
      </c>
      <c r="L1128" s="15">
        <v>75.38</v>
      </c>
      <c r="M1128" s="15">
        <v>87.16</v>
      </c>
      <c r="N1128" s="15">
        <v>146.55000000000001</v>
      </c>
      <c r="O1128" s="16">
        <v>154.09</v>
      </c>
      <c r="P1128" s="15">
        <v>18</v>
      </c>
      <c r="Q1128" s="15">
        <v>55.66</v>
      </c>
      <c r="R1128" s="15">
        <v>78.61</v>
      </c>
      <c r="T1128" s="16">
        <v>99.86</v>
      </c>
      <c r="U1128" s="16">
        <v>98.62</v>
      </c>
      <c r="V1128" s="16">
        <v>115.41</v>
      </c>
      <c r="W1128" s="16">
        <v>113.97</v>
      </c>
      <c r="X1128" s="75"/>
      <c r="Y1128" s="75"/>
      <c r="AB1128" s="15">
        <v>166.71</v>
      </c>
      <c r="AD1128" s="15">
        <v>75.63</v>
      </c>
      <c r="AE1128" s="15">
        <v>69.63</v>
      </c>
      <c r="AF1128" s="15">
        <v>69</v>
      </c>
      <c r="AG1128" s="15">
        <v>46.45</v>
      </c>
      <c r="AJ1128" s="15">
        <v>116</v>
      </c>
      <c r="AK1128" s="15">
        <v>40.770000000000003</v>
      </c>
      <c r="AL1128" s="15">
        <v>36</v>
      </c>
      <c r="AM1128" s="15">
        <v>154.16999999999999</v>
      </c>
      <c r="AN1128" s="15">
        <v>163.63</v>
      </c>
      <c r="AO1128" s="15">
        <v>106.72</v>
      </c>
      <c r="AP1128" s="15">
        <v>115.68</v>
      </c>
      <c r="AR1128" s="15">
        <v>136</v>
      </c>
      <c r="AT1128" s="15">
        <v>148</v>
      </c>
      <c r="AV1128" s="15">
        <v>148</v>
      </c>
      <c r="AW1128" s="15">
        <v>36.89</v>
      </c>
      <c r="AX1128" s="15">
        <v>36.270000000000003</v>
      </c>
      <c r="AY1128" s="15">
        <v>72.63</v>
      </c>
      <c r="AZ1128" s="15">
        <v>48.25</v>
      </c>
      <c r="BA1128" s="15">
        <v>67</v>
      </c>
      <c r="BC1128" s="15">
        <v>36</v>
      </c>
      <c r="BD1128" s="15">
        <v>109.28</v>
      </c>
      <c r="BF1128" s="15">
        <v>108.61</v>
      </c>
      <c r="BG1128" s="15">
        <v>114.75</v>
      </c>
    </row>
    <row r="1129" spans="1:59">
      <c r="A1129" s="71">
        <v>41468</v>
      </c>
      <c r="B1129" s="16">
        <v>101.63</v>
      </c>
      <c r="C1129" s="16">
        <v>105.67</v>
      </c>
      <c r="D1129" s="75"/>
      <c r="F1129" s="16">
        <v>182.61</v>
      </c>
      <c r="G1129" s="15">
        <v>189.28</v>
      </c>
      <c r="H1129" s="15">
        <v>142.18</v>
      </c>
      <c r="I1129" s="15">
        <v>126.32</v>
      </c>
      <c r="J1129" s="15">
        <v>70.260000000000005</v>
      </c>
      <c r="K1129" s="15">
        <v>51.63</v>
      </c>
      <c r="L1129" s="15">
        <v>74.069999999999993</v>
      </c>
      <c r="M1129" s="15">
        <v>85.51</v>
      </c>
      <c r="N1129" s="15">
        <v>147.93</v>
      </c>
      <c r="O1129" s="16">
        <v>155.63</v>
      </c>
      <c r="P1129" s="15">
        <v>18</v>
      </c>
      <c r="Q1129" s="15">
        <v>56.61</v>
      </c>
      <c r="R1129" s="15">
        <v>80.09</v>
      </c>
      <c r="T1129" s="16">
        <v>98.51</v>
      </c>
      <c r="U1129" s="16">
        <v>98.4</v>
      </c>
      <c r="V1129" s="16">
        <v>114.93</v>
      </c>
      <c r="W1129" s="16">
        <v>113.14</v>
      </c>
      <c r="X1129" s="75"/>
      <c r="Y1129" s="75"/>
      <c r="AB1129" s="15">
        <v>166</v>
      </c>
      <c r="AC1129" s="15">
        <v>118</v>
      </c>
      <c r="AD1129" s="15">
        <v>75.17</v>
      </c>
      <c r="AE1129" s="15">
        <v>70.12</v>
      </c>
      <c r="AF1129" s="15">
        <v>72.5</v>
      </c>
      <c r="AG1129" s="15">
        <v>46.82</v>
      </c>
      <c r="AH1129" s="15">
        <v>52.22</v>
      </c>
      <c r="AI1129" s="15">
        <v>74.05</v>
      </c>
      <c r="AJ1129" s="15">
        <v>118.52</v>
      </c>
      <c r="AK1129" s="15">
        <v>40.369999999999997</v>
      </c>
      <c r="AL1129" s="15">
        <v>37</v>
      </c>
      <c r="AM1129" s="15">
        <v>151.56</v>
      </c>
      <c r="AN1129" s="15">
        <v>163.5</v>
      </c>
      <c r="AO1129" s="15">
        <v>108.25</v>
      </c>
      <c r="AP1129" s="15">
        <v>115.29</v>
      </c>
      <c r="AQ1129" s="15">
        <v>121</v>
      </c>
      <c r="AR1129" s="15">
        <v>133</v>
      </c>
      <c r="AS1129" s="15">
        <v>90.25</v>
      </c>
      <c r="AT1129" s="15">
        <v>150</v>
      </c>
      <c r="AV1129" s="15">
        <v>148</v>
      </c>
      <c r="AW1129" s="15">
        <v>35.64</v>
      </c>
      <c r="AX1129" s="15">
        <v>36.07</v>
      </c>
      <c r="AY1129" s="15">
        <v>73.48</v>
      </c>
      <c r="AZ1129" s="15">
        <v>45.33</v>
      </c>
      <c r="BA1129" s="15">
        <v>68</v>
      </c>
      <c r="BC1129" s="15">
        <v>37</v>
      </c>
      <c r="BD1129" s="15">
        <v>106.43</v>
      </c>
      <c r="BF1129" s="15">
        <v>111.67</v>
      </c>
      <c r="BG1129" s="15">
        <v>115</v>
      </c>
    </row>
    <row r="1130" spans="1:59">
      <c r="A1130" s="71">
        <v>41475</v>
      </c>
      <c r="B1130" s="16">
        <v>99.77</v>
      </c>
      <c r="C1130" s="16">
        <v>105.6</v>
      </c>
      <c r="D1130" s="75"/>
      <c r="F1130" s="16">
        <v>178.77</v>
      </c>
      <c r="G1130" s="15">
        <v>189.81</v>
      </c>
      <c r="H1130" s="15">
        <v>140.77000000000001</v>
      </c>
      <c r="I1130" s="15">
        <v>124.23</v>
      </c>
      <c r="J1130" s="15">
        <v>72.739999999999995</v>
      </c>
      <c r="K1130" s="15">
        <v>51.62</v>
      </c>
      <c r="L1130" s="15">
        <v>73.77</v>
      </c>
      <c r="M1130" s="15">
        <v>89.01</v>
      </c>
      <c r="N1130" s="15">
        <v>150.66999999999999</v>
      </c>
      <c r="O1130" s="16">
        <v>160.11000000000001</v>
      </c>
      <c r="P1130" s="15">
        <v>18</v>
      </c>
      <c r="Q1130" s="15">
        <v>56.89</v>
      </c>
      <c r="R1130" s="15">
        <v>79.84</v>
      </c>
      <c r="T1130" s="16">
        <v>102.37</v>
      </c>
      <c r="U1130" s="16">
        <v>102.27</v>
      </c>
      <c r="V1130" s="16">
        <v>115.09</v>
      </c>
      <c r="W1130" s="16">
        <v>112.76</v>
      </c>
      <c r="X1130" s="75"/>
      <c r="Y1130" s="75"/>
      <c r="AA1130" s="15">
        <v>121.43</v>
      </c>
      <c r="AB1130" s="15">
        <v>168.14</v>
      </c>
      <c r="AC1130" s="15">
        <v>109.25</v>
      </c>
      <c r="AD1130" s="15">
        <v>77.11</v>
      </c>
      <c r="AE1130" s="15">
        <v>70.5</v>
      </c>
      <c r="AF1130" s="15">
        <v>75</v>
      </c>
      <c r="AG1130" s="15">
        <v>46.35</v>
      </c>
      <c r="AH1130" s="15">
        <v>53</v>
      </c>
      <c r="AJ1130" s="15">
        <v>110</v>
      </c>
      <c r="AK1130" s="15">
        <v>40.619999999999997</v>
      </c>
      <c r="AL1130" s="15">
        <v>36.19</v>
      </c>
      <c r="AN1130" s="15">
        <v>162.97999999999999</v>
      </c>
      <c r="AO1130" s="15">
        <v>107.26</v>
      </c>
      <c r="AP1130" s="15">
        <v>116.66</v>
      </c>
      <c r="AQ1130" s="15">
        <v>123.63</v>
      </c>
      <c r="AR1130" s="15">
        <v>126</v>
      </c>
      <c r="AS1130" s="15">
        <v>90</v>
      </c>
      <c r="AT1130" s="15">
        <v>150</v>
      </c>
      <c r="AU1130" s="15">
        <v>145.07</v>
      </c>
      <c r="AV1130" s="15">
        <v>148</v>
      </c>
      <c r="AW1130" s="15">
        <v>38</v>
      </c>
      <c r="AX1130" s="15">
        <v>36.5</v>
      </c>
      <c r="AY1130" s="15">
        <v>74.62</v>
      </c>
      <c r="BA1130" s="15">
        <v>67.17</v>
      </c>
      <c r="BB1130" s="15">
        <v>55.75</v>
      </c>
      <c r="BC1130" s="15">
        <v>37</v>
      </c>
      <c r="BD1130" s="15">
        <v>108.58</v>
      </c>
      <c r="BF1130" s="15">
        <v>111.08</v>
      </c>
      <c r="BG1130" s="15">
        <v>115</v>
      </c>
    </row>
    <row r="1131" spans="1:59">
      <c r="A1131" s="71">
        <v>41482</v>
      </c>
      <c r="B1131" s="16">
        <v>97.3</v>
      </c>
      <c r="C1131" s="16">
        <v>105.75</v>
      </c>
      <c r="D1131" s="75"/>
      <c r="F1131" s="16">
        <v>177.7</v>
      </c>
      <c r="G1131" s="15">
        <v>190.08</v>
      </c>
      <c r="H1131" s="15">
        <v>141.71</v>
      </c>
      <c r="I1131" s="15">
        <v>122.08</v>
      </c>
      <c r="J1131" s="15">
        <v>73.17</v>
      </c>
      <c r="K1131" s="15">
        <v>51.27</v>
      </c>
      <c r="L1131" s="15">
        <v>72.73</v>
      </c>
      <c r="M1131" s="15">
        <v>86.9</v>
      </c>
      <c r="N1131" s="15">
        <v>151.29</v>
      </c>
      <c r="O1131" s="16">
        <v>161.44</v>
      </c>
      <c r="P1131" s="15">
        <v>17.399999999999999</v>
      </c>
      <c r="Q1131" s="15">
        <v>56.77</v>
      </c>
      <c r="R1131" s="15">
        <v>79.78</v>
      </c>
      <c r="T1131" s="16">
        <v>97.5</v>
      </c>
      <c r="U1131" s="16">
        <v>97.5</v>
      </c>
      <c r="V1131" s="16">
        <v>115.09</v>
      </c>
      <c r="W1131" s="16">
        <v>112.7</v>
      </c>
      <c r="X1131" s="75"/>
      <c r="Y1131" s="75"/>
      <c r="AB1131" s="15">
        <v>165.29</v>
      </c>
      <c r="AD1131" s="15">
        <v>76.02</v>
      </c>
      <c r="AE1131" s="15">
        <v>70.3</v>
      </c>
      <c r="AF1131" s="15">
        <v>72.87</v>
      </c>
      <c r="AG1131" s="15">
        <v>46.47</v>
      </c>
      <c r="AH1131" s="15">
        <v>53</v>
      </c>
      <c r="AI1131" s="15">
        <v>69.290000000000006</v>
      </c>
      <c r="AK1131" s="15">
        <v>39.130000000000003</v>
      </c>
      <c r="AL1131" s="15">
        <v>36</v>
      </c>
      <c r="AM1131" s="15">
        <v>160</v>
      </c>
      <c r="AN1131" s="15">
        <v>166.32</v>
      </c>
      <c r="AO1131" s="15">
        <v>107.15</v>
      </c>
      <c r="AP1131" s="15">
        <v>116.32</v>
      </c>
      <c r="AQ1131" s="15">
        <v>124</v>
      </c>
      <c r="AR1131" s="15">
        <v>133</v>
      </c>
      <c r="AS1131" s="15">
        <v>90</v>
      </c>
      <c r="AT1131" s="15">
        <v>150</v>
      </c>
      <c r="AV1131" s="15">
        <v>150</v>
      </c>
      <c r="AW1131" s="15">
        <v>36.19</v>
      </c>
      <c r="AX1131" s="15">
        <v>35.67</v>
      </c>
      <c r="AY1131" s="15">
        <v>74.78</v>
      </c>
      <c r="BA1131" s="15">
        <v>64.67</v>
      </c>
      <c r="BB1131" s="15">
        <v>56</v>
      </c>
      <c r="BC1131" s="15">
        <v>36</v>
      </c>
      <c r="BD1131" s="15">
        <v>110</v>
      </c>
      <c r="BF1131" s="15">
        <v>110.06</v>
      </c>
      <c r="BG1131" s="15">
        <v>115</v>
      </c>
    </row>
    <row r="1132" spans="1:59">
      <c r="A1132" s="71">
        <v>41489</v>
      </c>
      <c r="B1132" s="16">
        <v>93.36</v>
      </c>
      <c r="C1132" s="74">
        <v>104.83</v>
      </c>
      <c r="D1132" s="75"/>
      <c r="F1132" s="16">
        <v>178.9</v>
      </c>
      <c r="G1132" s="15">
        <v>188.78</v>
      </c>
      <c r="H1132" s="15">
        <v>136.47999999999999</v>
      </c>
      <c r="I1132" s="15">
        <v>119.55</v>
      </c>
      <c r="J1132" s="15">
        <v>79.58</v>
      </c>
      <c r="K1132" s="15">
        <v>50.5</v>
      </c>
      <c r="L1132" s="15">
        <v>70.849999999999994</v>
      </c>
      <c r="M1132" s="15">
        <v>88.39</v>
      </c>
      <c r="N1132" s="15">
        <v>153.97</v>
      </c>
      <c r="O1132" s="16">
        <v>160.87</v>
      </c>
      <c r="P1132" s="15">
        <v>17.84</v>
      </c>
      <c r="Q1132" s="15">
        <v>56.97</v>
      </c>
      <c r="R1132" s="15">
        <v>80.22</v>
      </c>
      <c r="T1132" s="16">
        <v>99</v>
      </c>
      <c r="U1132" s="16">
        <v>102.7</v>
      </c>
      <c r="V1132" s="16">
        <v>115.09</v>
      </c>
      <c r="W1132" s="16">
        <v>112.76</v>
      </c>
      <c r="X1132" s="75"/>
      <c r="Y1132" s="75"/>
      <c r="AB1132" s="15">
        <v>165.29</v>
      </c>
      <c r="AD1132" s="15">
        <v>74.19</v>
      </c>
      <c r="AE1132" s="15">
        <v>70.81</v>
      </c>
      <c r="AF1132" s="15">
        <v>72</v>
      </c>
      <c r="AG1132" s="15">
        <v>48.4</v>
      </c>
      <c r="AH1132" s="15">
        <v>53</v>
      </c>
      <c r="AI1132" s="15">
        <v>67.05</v>
      </c>
      <c r="AJ1132" s="15">
        <v>118</v>
      </c>
      <c r="AK1132" s="15">
        <v>39.630000000000003</v>
      </c>
      <c r="AM1132" s="15">
        <v>165.33</v>
      </c>
      <c r="AN1132" s="15">
        <v>184</v>
      </c>
      <c r="AO1132" s="15">
        <v>109.23</v>
      </c>
      <c r="AP1132" s="15">
        <v>117.76</v>
      </c>
      <c r="AQ1132" s="15">
        <v>129</v>
      </c>
      <c r="AR1132" s="15">
        <v>135</v>
      </c>
      <c r="AT1132" s="15">
        <v>153.33000000000001</v>
      </c>
      <c r="AV1132" s="15">
        <v>158</v>
      </c>
      <c r="AW1132" s="15">
        <v>38</v>
      </c>
      <c r="AX1132" s="15">
        <v>36.340000000000003</v>
      </c>
      <c r="AY1132" s="15">
        <v>74.64</v>
      </c>
      <c r="AZ1132" s="15">
        <v>48.8</v>
      </c>
      <c r="BA1132" s="15">
        <v>60</v>
      </c>
      <c r="BB1132" s="15">
        <v>55.5</v>
      </c>
      <c r="BC1132" s="15">
        <v>37</v>
      </c>
      <c r="BD1132" s="15">
        <v>107</v>
      </c>
      <c r="BF1132" s="15">
        <v>109.3</v>
      </c>
      <c r="BG1132" s="15">
        <v>115</v>
      </c>
    </row>
    <row r="1133" spans="1:59">
      <c r="A1133" s="71">
        <v>41496</v>
      </c>
      <c r="B1133" s="16">
        <v>90.9</v>
      </c>
      <c r="C1133" s="16">
        <v>104.77</v>
      </c>
      <c r="D1133" s="75"/>
      <c r="F1133" s="16">
        <v>180.64</v>
      </c>
      <c r="G1133" s="15">
        <v>194.43</v>
      </c>
      <c r="H1133" s="15">
        <v>135.87</v>
      </c>
      <c r="I1133" s="15">
        <v>120.2</v>
      </c>
      <c r="J1133" s="15">
        <v>70.88</v>
      </c>
      <c r="K1133" s="15">
        <v>51.86</v>
      </c>
      <c r="L1133" s="15">
        <v>66.75</v>
      </c>
      <c r="M1133" s="15">
        <v>87.21</v>
      </c>
      <c r="N1133" s="15">
        <v>154.19999999999999</v>
      </c>
      <c r="O1133" s="16">
        <v>158.93</v>
      </c>
      <c r="P1133" s="15">
        <v>17.850000000000001</v>
      </c>
      <c r="Q1133" s="15">
        <v>56.82</v>
      </c>
      <c r="R1133" s="15">
        <v>80.22</v>
      </c>
      <c r="T1133" s="16">
        <v>99</v>
      </c>
      <c r="U1133" s="16">
        <v>98.78</v>
      </c>
      <c r="V1133" s="16">
        <v>116.56</v>
      </c>
      <c r="W1133" s="16">
        <v>112.67</v>
      </c>
      <c r="X1133" s="75"/>
      <c r="Y1133" s="75"/>
      <c r="AA1133" s="15">
        <v>127.37</v>
      </c>
      <c r="AB1133" s="15">
        <v>163.44</v>
      </c>
      <c r="AD1133" s="15">
        <v>74.39</v>
      </c>
      <c r="AE1133" s="15">
        <v>70.25</v>
      </c>
      <c r="AF1133" s="15">
        <v>75</v>
      </c>
      <c r="AG1133" s="15">
        <v>48.72</v>
      </c>
      <c r="AH1133" s="15">
        <v>54.46</v>
      </c>
      <c r="AI1133" s="15">
        <v>66.92</v>
      </c>
      <c r="AJ1133" s="15">
        <v>117.41</v>
      </c>
      <c r="AK1133" s="15">
        <v>40.14</v>
      </c>
      <c r="AL1133" s="15">
        <v>35.1</v>
      </c>
      <c r="AM1133" s="15">
        <v>174.83</v>
      </c>
      <c r="AN1133" s="15">
        <v>190.21</v>
      </c>
      <c r="AO1133" s="15">
        <v>109.32</v>
      </c>
      <c r="AP1133" s="15">
        <v>117.52</v>
      </c>
      <c r="AR1133" s="15">
        <v>135.84</v>
      </c>
      <c r="AS1133" s="15">
        <v>92.67</v>
      </c>
      <c r="AT1133" s="15">
        <v>155</v>
      </c>
      <c r="AU1133" s="15">
        <v>154.66999999999999</v>
      </c>
      <c r="AV1133" s="15">
        <v>159.58000000000001</v>
      </c>
      <c r="AW1133" s="15">
        <v>38</v>
      </c>
      <c r="AX1133" s="15">
        <v>36.42</v>
      </c>
      <c r="AY1133" s="15">
        <v>75</v>
      </c>
      <c r="BA1133" s="15">
        <v>62.33</v>
      </c>
      <c r="BD1133" s="15">
        <v>109.05</v>
      </c>
      <c r="BF1133" s="15">
        <v>108.53</v>
      </c>
      <c r="BG1133" s="15">
        <v>115</v>
      </c>
    </row>
    <row r="1134" spans="1:59">
      <c r="A1134" s="71">
        <v>41503</v>
      </c>
      <c r="B1134" s="16">
        <v>91.36</v>
      </c>
      <c r="C1134" s="16">
        <v>104.75</v>
      </c>
      <c r="D1134" s="75"/>
      <c r="F1134" s="16">
        <v>182.18</v>
      </c>
      <c r="G1134" s="15">
        <v>200.52</v>
      </c>
      <c r="H1134" s="15">
        <v>134.96</v>
      </c>
      <c r="I1134" s="15">
        <v>118.56</v>
      </c>
      <c r="J1134" s="15">
        <v>69.66</v>
      </c>
      <c r="K1134" s="15">
        <v>51.43</v>
      </c>
      <c r="L1134" s="15">
        <v>67.010000000000005</v>
      </c>
      <c r="M1134" s="15">
        <v>86.26</v>
      </c>
      <c r="N1134" s="15">
        <v>155.58000000000001</v>
      </c>
      <c r="O1134" s="16">
        <v>159.12</v>
      </c>
      <c r="P1134" s="15">
        <v>18</v>
      </c>
      <c r="Q1134" s="15">
        <v>56.51</v>
      </c>
      <c r="R1134" s="15">
        <v>80.06</v>
      </c>
      <c r="T1134" s="16">
        <v>99</v>
      </c>
      <c r="U1134" s="16">
        <v>98.5</v>
      </c>
      <c r="V1134" s="16">
        <v>115.09</v>
      </c>
      <c r="W1134" s="16">
        <v>112.76</v>
      </c>
      <c r="X1134" s="75"/>
      <c r="Y1134" s="75"/>
      <c r="AB1134" s="15">
        <v>168.88</v>
      </c>
      <c r="AD1134" s="15">
        <v>74.400000000000006</v>
      </c>
      <c r="AE1134" s="15">
        <v>70.680000000000007</v>
      </c>
      <c r="AF1134" s="15">
        <v>76.88</v>
      </c>
      <c r="AG1134" s="15">
        <v>50.52</v>
      </c>
      <c r="AH1134" s="15">
        <v>55</v>
      </c>
      <c r="AI1134" s="15">
        <v>64.319999999999993</v>
      </c>
      <c r="AJ1134" s="15">
        <v>118</v>
      </c>
      <c r="AK1134" s="15">
        <v>41.53</v>
      </c>
      <c r="AL1134" s="15">
        <v>37</v>
      </c>
      <c r="AM1134" s="15">
        <v>172.22</v>
      </c>
      <c r="AN1134" s="15">
        <v>194.17</v>
      </c>
      <c r="AO1134" s="15">
        <v>116.09</v>
      </c>
      <c r="AP1134" s="15">
        <v>118.8</v>
      </c>
      <c r="AQ1134" s="15">
        <v>134</v>
      </c>
      <c r="AR1134" s="15">
        <v>137.61000000000001</v>
      </c>
      <c r="AT1134" s="15">
        <v>152</v>
      </c>
      <c r="AU1134" s="15">
        <v>154</v>
      </c>
      <c r="AV1134" s="15">
        <v>160</v>
      </c>
      <c r="AW1134" s="15">
        <v>39</v>
      </c>
      <c r="AX1134" s="15">
        <v>36.130000000000003</v>
      </c>
      <c r="AY1134" s="15">
        <v>75</v>
      </c>
      <c r="AZ1134" s="15">
        <v>46.67</v>
      </c>
      <c r="BA1134" s="15">
        <v>60.56</v>
      </c>
      <c r="BB1134" s="15">
        <v>56.14</v>
      </c>
      <c r="BC1134" s="15">
        <v>37</v>
      </c>
      <c r="BD1134" s="15">
        <v>113.29</v>
      </c>
      <c r="BF1134" s="15">
        <v>108.53</v>
      </c>
      <c r="BG1134" s="15">
        <v>118.4</v>
      </c>
    </row>
    <row r="1135" spans="1:59">
      <c r="A1135" s="71">
        <v>41510</v>
      </c>
      <c r="B1135" s="16">
        <v>91.89</v>
      </c>
      <c r="C1135" s="16">
        <v>104.67</v>
      </c>
      <c r="D1135" s="75"/>
      <c r="F1135" s="16">
        <v>179.99</v>
      </c>
      <c r="G1135" s="15">
        <v>201.57</v>
      </c>
      <c r="H1135" s="15">
        <v>133.88</v>
      </c>
      <c r="I1135" s="15">
        <v>118.94</v>
      </c>
      <c r="J1135" s="15">
        <v>70.7</v>
      </c>
      <c r="K1135" s="15">
        <v>51.49</v>
      </c>
      <c r="L1135" s="15">
        <v>66.75</v>
      </c>
      <c r="M1135" s="15">
        <v>86.39</v>
      </c>
      <c r="N1135" s="15">
        <v>156.32</v>
      </c>
      <c r="O1135" s="16">
        <v>159.07</v>
      </c>
      <c r="P1135" s="15">
        <v>18</v>
      </c>
      <c r="Q1135" s="15">
        <v>57.92</v>
      </c>
      <c r="R1135" s="15">
        <v>80.040000000000006</v>
      </c>
      <c r="T1135" s="16">
        <v>100.33</v>
      </c>
      <c r="U1135" s="16">
        <v>100.14</v>
      </c>
      <c r="V1135" s="16">
        <v>117.38</v>
      </c>
      <c r="W1135" s="16">
        <v>116.16</v>
      </c>
      <c r="X1135" s="75"/>
      <c r="Y1135" s="75"/>
      <c r="AA1135" s="15">
        <v>124</v>
      </c>
      <c r="AB1135" s="15">
        <v>168.14</v>
      </c>
      <c r="AC1135" s="15">
        <v>116</v>
      </c>
      <c r="AD1135" s="15">
        <v>75</v>
      </c>
      <c r="AE1135" s="15">
        <v>70.41</v>
      </c>
      <c r="AF1135" s="15">
        <v>76</v>
      </c>
      <c r="AG1135" s="15">
        <v>53.88</v>
      </c>
      <c r="AH1135" s="15">
        <v>55.64</v>
      </c>
      <c r="AI1135" s="15">
        <v>64.08</v>
      </c>
      <c r="AJ1135" s="15">
        <v>118</v>
      </c>
      <c r="AK1135" s="15">
        <v>40.4</v>
      </c>
      <c r="AL1135" s="15">
        <v>37</v>
      </c>
      <c r="AM1135" s="15">
        <v>175</v>
      </c>
      <c r="AN1135" s="15">
        <v>201.36</v>
      </c>
      <c r="AO1135" s="15">
        <v>113.47</v>
      </c>
      <c r="AP1135" s="15">
        <v>120.36</v>
      </c>
      <c r="AR1135" s="15">
        <v>135.11000000000001</v>
      </c>
      <c r="AS1135" s="15">
        <v>95.2</v>
      </c>
      <c r="AT1135" s="15">
        <v>158</v>
      </c>
      <c r="AU1135" s="15">
        <v>162</v>
      </c>
      <c r="AW1135" s="15">
        <v>37.75</v>
      </c>
      <c r="AX1135" s="15">
        <v>36.58</v>
      </c>
      <c r="AY1135" s="15">
        <v>77.98</v>
      </c>
      <c r="AZ1135" s="15">
        <v>50</v>
      </c>
      <c r="BA1135" s="15">
        <v>59.94</v>
      </c>
      <c r="BB1135" s="15">
        <v>55</v>
      </c>
      <c r="BD1135" s="15">
        <v>114</v>
      </c>
      <c r="BF1135" s="15">
        <v>114.02</v>
      </c>
      <c r="BG1135" s="15">
        <v>126.6</v>
      </c>
    </row>
    <row r="1136" spans="1:59">
      <c r="A1136" s="71">
        <v>41517</v>
      </c>
      <c r="B1136" s="16">
        <v>90.18</v>
      </c>
      <c r="C1136" s="74">
        <v>104.41</v>
      </c>
      <c r="D1136" s="75"/>
      <c r="F1136" s="16">
        <v>171.73</v>
      </c>
      <c r="G1136" s="15">
        <v>192.99</v>
      </c>
      <c r="H1136" s="15">
        <v>132.57</v>
      </c>
      <c r="I1136" s="15">
        <v>114.62</v>
      </c>
      <c r="J1136" s="15">
        <v>70.16</v>
      </c>
      <c r="K1136" s="15">
        <v>51.54</v>
      </c>
      <c r="L1136" s="15">
        <v>68.239999999999995</v>
      </c>
      <c r="M1136" s="15">
        <v>85.35</v>
      </c>
      <c r="N1136" s="15">
        <v>154.54</v>
      </c>
      <c r="O1136" s="16">
        <v>157.30000000000001</v>
      </c>
      <c r="P1136" s="15">
        <v>17.25</v>
      </c>
      <c r="Q1136" s="15">
        <v>58.29</v>
      </c>
      <c r="R1136" s="15">
        <v>79.91</v>
      </c>
      <c r="T1136" s="16">
        <v>99.58</v>
      </c>
      <c r="U1136" s="16">
        <v>104.04</v>
      </c>
      <c r="V1136" s="16">
        <v>117.07</v>
      </c>
      <c r="W1136" s="16">
        <v>115.7</v>
      </c>
      <c r="X1136" s="75"/>
      <c r="Y1136" s="75"/>
      <c r="AA1136" s="15">
        <v>126.35</v>
      </c>
      <c r="AB1136" s="15">
        <v>168.14</v>
      </c>
      <c r="AD1136" s="15">
        <v>75.069999999999993</v>
      </c>
      <c r="AE1136" s="15">
        <v>72.23</v>
      </c>
      <c r="AF1136" s="15">
        <v>77.05</v>
      </c>
      <c r="AG1136" s="15">
        <v>59.15</v>
      </c>
      <c r="AH1136" s="15">
        <v>61</v>
      </c>
      <c r="AI1136" s="15">
        <v>64</v>
      </c>
      <c r="AJ1136" s="15">
        <v>116</v>
      </c>
      <c r="AK1136" s="15">
        <v>40.79</v>
      </c>
      <c r="AL1136" s="15">
        <v>36.93</v>
      </c>
      <c r="AN1136" s="15">
        <v>207.71</v>
      </c>
      <c r="AO1136" s="15">
        <v>114</v>
      </c>
      <c r="AP1136" s="15">
        <v>120.52</v>
      </c>
      <c r="AQ1136" s="15">
        <v>141</v>
      </c>
      <c r="AR1136" s="15">
        <v>138</v>
      </c>
      <c r="AS1136" s="15">
        <v>95.75</v>
      </c>
      <c r="AU1136" s="15">
        <v>162</v>
      </c>
      <c r="AV1136" s="15">
        <v>166</v>
      </c>
      <c r="AW1136" s="15">
        <v>39</v>
      </c>
      <c r="AX1136" s="15">
        <v>36.700000000000003</v>
      </c>
      <c r="AY1136" s="15">
        <v>79.08</v>
      </c>
      <c r="BA1136" s="15">
        <v>63</v>
      </c>
      <c r="BB1136" s="15">
        <v>56</v>
      </c>
      <c r="BC1136" s="15">
        <v>38</v>
      </c>
      <c r="BD1136" s="15">
        <v>115.4</v>
      </c>
      <c r="BF1136" s="15">
        <v>121.77</v>
      </c>
      <c r="BG1136" s="15">
        <v>129</v>
      </c>
    </row>
    <row r="1137" spans="1:59">
      <c r="A1137" s="71">
        <v>41524</v>
      </c>
      <c r="B1137" s="16">
        <v>88.94</v>
      </c>
      <c r="C1137" s="74">
        <v>104.29</v>
      </c>
      <c r="D1137" s="75"/>
      <c r="F1137" s="16">
        <v>162.74</v>
      </c>
      <c r="G1137" s="15">
        <v>185.52</v>
      </c>
      <c r="H1137" s="15">
        <v>128.76</v>
      </c>
      <c r="I1137" s="15">
        <v>110.56</v>
      </c>
      <c r="J1137" s="15">
        <v>71.66</v>
      </c>
      <c r="K1137" s="15">
        <v>51.6</v>
      </c>
      <c r="L1137" s="15">
        <v>71.98</v>
      </c>
      <c r="M1137" s="15">
        <v>87.89</v>
      </c>
      <c r="N1137" s="15">
        <v>155.15</v>
      </c>
      <c r="O1137" s="16">
        <v>157.59</v>
      </c>
      <c r="P1137" s="15">
        <v>17.96</v>
      </c>
      <c r="Q1137" s="15">
        <v>57.4</v>
      </c>
      <c r="R1137" s="15">
        <v>78.760000000000005</v>
      </c>
      <c r="T1137" s="16">
        <v>98.98</v>
      </c>
      <c r="U1137" s="16">
        <v>98.05</v>
      </c>
      <c r="V1137" s="16">
        <v>118.18</v>
      </c>
      <c r="W1137" s="16">
        <v>115.97</v>
      </c>
      <c r="X1137" s="75"/>
      <c r="Y1137" s="75"/>
      <c r="AA1137" s="15">
        <v>129</v>
      </c>
      <c r="AD1137" s="15">
        <v>76.23</v>
      </c>
      <c r="AE1137" s="15">
        <v>73.260000000000005</v>
      </c>
      <c r="AF1137" s="15">
        <v>76.709999999999994</v>
      </c>
      <c r="AG1137" s="15">
        <v>63.22</v>
      </c>
      <c r="AH1137" s="15">
        <v>65</v>
      </c>
      <c r="AI1137" s="15">
        <v>63</v>
      </c>
      <c r="AK1137" s="15">
        <v>41.11</v>
      </c>
      <c r="AM1137" s="15">
        <v>178</v>
      </c>
      <c r="AN1137" s="15">
        <v>209.6</v>
      </c>
      <c r="AO1137" s="15">
        <v>115.68</v>
      </c>
      <c r="AP1137" s="15">
        <v>122.3</v>
      </c>
      <c r="AQ1137" s="15">
        <v>140.05000000000001</v>
      </c>
      <c r="AR1137" s="15">
        <v>137.18</v>
      </c>
      <c r="AS1137" s="15">
        <v>95</v>
      </c>
      <c r="AU1137" s="15">
        <v>165</v>
      </c>
      <c r="AV1137" s="15">
        <v>163</v>
      </c>
      <c r="AW1137" s="15">
        <v>36</v>
      </c>
      <c r="AX1137" s="15">
        <v>37</v>
      </c>
      <c r="AY1137" s="15">
        <v>92</v>
      </c>
      <c r="AZ1137" s="15">
        <v>60.75</v>
      </c>
      <c r="BA1137" s="15">
        <v>61.74</v>
      </c>
      <c r="BB1137" s="15">
        <v>56.9</v>
      </c>
      <c r="BC1137" s="15">
        <v>37.5</v>
      </c>
      <c r="BD1137" s="15">
        <v>115.98</v>
      </c>
      <c r="BF1137" s="15">
        <v>122.3</v>
      </c>
      <c r="BG1137" s="15">
        <v>126.25</v>
      </c>
    </row>
    <row r="1138" spans="1:59">
      <c r="A1138" s="71">
        <v>41531</v>
      </c>
      <c r="B1138" s="16">
        <v>91.07</v>
      </c>
      <c r="C1138" s="16">
        <v>104.28</v>
      </c>
      <c r="D1138" s="75"/>
      <c r="F1138" s="16">
        <v>150.79</v>
      </c>
      <c r="G1138" s="15">
        <v>180.84</v>
      </c>
      <c r="H1138" s="15">
        <v>126.16</v>
      </c>
      <c r="I1138" s="15">
        <v>107.03</v>
      </c>
      <c r="J1138" s="15">
        <v>70.040000000000006</v>
      </c>
      <c r="K1138" s="15">
        <v>53.7</v>
      </c>
      <c r="L1138" s="15">
        <v>70.36</v>
      </c>
      <c r="M1138" s="15">
        <v>84.85</v>
      </c>
      <c r="N1138" s="15">
        <v>153.76</v>
      </c>
      <c r="O1138" s="16">
        <v>159.94999999999999</v>
      </c>
      <c r="P1138" s="15">
        <v>18</v>
      </c>
      <c r="Q1138" s="15">
        <v>55.82</v>
      </c>
      <c r="R1138" s="15">
        <v>78.77</v>
      </c>
      <c r="T1138" s="16">
        <v>98.06</v>
      </c>
      <c r="U1138" s="16">
        <v>99.65</v>
      </c>
      <c r="V1138" s="16">
        <v>116.15</v>
      </c>
      <c r="W1138" s="16">
        <v>116.29</v>
      </c>
      <c r="X1138" s="75"/>
      <c r="Y1138" s="75"/>
      <c r="AA1138" s="15">
        <v>124</v>
      </c>
      <c r="AB1138" s="15">
        <v>167.63</v>
      </c>
      <c r="AD1138" s="15">
        <v>77.599999999999994</v>
      </c>
      <c r="AE1138" s="15">
        <v>75.13</v>
      </c>
      <c r="AF1138" s="15">
        <v>76.23</v>
      </c>
      <c r="AG1138" s="15">
        <v>75.64</v>
      </c>
      <c r="AH1138" s="15">
        <v>73</v>
      </c>
      <c r="AI1138" s="15">
        <v>66.239999999999995</v>
      </c>
      <c r="AJ1138" s="15">
        <v>113.5</v>
      </c>
      <c r="AK1138" s="15">
        <v>43.89</v>
      </c>
      <c r="AL1138" s="15">
        <v>39.21</v>
      </c>
      <c r="AN1138" s="15">
        <v>215.71</v>
      </c>
      <c r="AO1138" s="15">
        <v>116.32</v>
      </c>
      <c r="AP1138" s="15">
        <v>125.58</v>
      </c>
      <c r="AQ1138" s="15">
        <v>141</v>
      </c>
      <c r="AR1138" s="15">
        <v>135.15</v>
      </c>
      <c r="AS1138" s="15">
        <v>95</v>
      </c>
      <c r="AT1138" s="15">
        <v>160</v>
      </c>
      <c r="AU1138" s="15">
        <v>165.24</v>
      </c>
      <c r="AV1138" s="15">
        <v>183.53</v>
      </c>
      <c r="AW1138" s="15">
        <v>38.33</v>
      </c>
      <c r="AX1138" s="15">
        <v>36.9</v>
      </c>
      <c r="AY1138" s="15">
        <v>91.3</v>
      </c>
      <c r="BA1138" s="15">
        <v>69.72</v>
      </c>
      <c r="BB1138" s="15">
        <v>58.25</v>
      </c>
      <c r="BC1138" s="15">
        <v>37.75</v>
      </c>
      <c r="BD1138" s="15">
        <v>116.43</v>
      </c>
      <c r="BF1138" s="15">
        <v>115.52</v>
      </c>
      <c r="BG1138" s="15">
        <v>119</v>
      </c>
    </row>
    <row r="1139" spans="1:59">
      <c r="A1139" s="71">
        <v>41538</v>
      </c>
      <c r="B1139" s="16">
        <v>93.3</v>
      </c>
      <c r="C1139" s="16">
        <v>104.28</v>
      </c>
      <c r="D1139" s="75"/>
      <c r="F1139" s="16">
        <v>146.79</v>
      </c>
      <c r="G1139" s="15">
        <v>178.92</v>
      </c>
      <c r="H1139" s="15">
        <v>124.97</v>
      </c>
      <c r="I1139" s="15">
        <v>106.61</v>
      </c>
      <c r="J1139" s="15">
        <v>72.760000000000005</v>
      </c>
      <c r="K1139" s="15">
        <v>53.06</v>
      </c>
      <c r="L1139" s="15">
        <v>70.39</v>
      </c>
      <c r="M1139" s="15">
        <v>85.65</v>
      </c>
      <c r="N1139" s="15">
        <v>155.87</v>
      </c>
      <c r="O1139" s="16">
        <v>162.78</v>
      </c>
      <c r="P1139" s="15">
        <v>17.920000000000002</v>
      </c>
      <c r="Q1139" s="15">
        <v>56.63</v>
      </c>
      <c r="R1139" s="15">
        <v>79.069999999999993</v>
      </c>
      <c r="T1139" s="16">
        <v>99.18</v>
      </c>
      <c r="U1139" s="16">
        <v>100.59</v>
      </c>
      <c r="V1139" s="16">
        <v>117.83</v>
      </c>
      <c r="W1139" s="16">
        <v>115.66</v>
      </c>
      <c r="X1139" s="75"/>
      <c r="Y1139" s="75"/>
      <c r="AA1139" s="15">
        <v>125.17</v>
      </c>
      <c r="AB1139" s="15">
        <v>167.63</v>
      </c>
      <c r="AC1139" s="15">
        <v>114</v>
      </c>
      <c r="AD1139" s="15">
        <v>86.14</v>
      </c>
      <c r="AE1139" s="15">
        <v>75.48</v>
      </c>
      <c r="AF1139" s="15">
        <v>77.89</v>
      </c>
      <c r="AG1139" s="15">
        <v>78.319999999999993</v>
      </c>
      <c r="AH1139" s="15">
        <v>77</v>
      </c>
      <c r="AI1139" s="15">
        <v>68.040000000000006</v>
      </c>
      <c r="AK1139" s="15">
        <v>47.21</v>
      </c>
      <c r="AL1139" s="15">
        <v>40.17</v>
      </c>
      <c r="AM1139" s="15">
        <v>188.6</v>
      </c>
      <c r="AN1139" s="15">
        <v>216.42</v>
      </c>
      <c r="AO1139" s="15">
        <v>119.3</v>
      </c>
      <c r="AP1139" s="15">
        <v>125.97</v>
      </c>
      <c r="AQ1139" s="15">
        <v>141</v>
      </c>
      <c r="AR1139" s="15">
        <v>138.63999999999999</v>
      </c>
      <c r="AU1139" s="15">
        <v>172</v>
      </c>
      <c r="AV1139" s="15">
        <v>185</v>
      </c>
      <c r="AX1139" s="15">
        <v>37.799999999999997</v>
      </c>
      <c r="BA1139" s="15">
        <v>74.13</v>
      </c>
      <c r="BD1139" s="15">
        <v>122.04</v>
      </c>
      <c r="BF1139" s="15">
        <v>107.77</v>
      </c>
      <c r="BG1139" s="15">
        <v>116.2</v>
      </c>
    </row>
    <row r="1140" spans="1:59">
      <c r="A1140" s="71">
        <v>41545</v>
      </c>
      <c r="B1140" s="16">
        <v>92.6</v>
      </c>
      <c r="C1140" s="16">
        <v>104.23</v>
      </c>
      <c r="D1140" s="75"/>
      <c r="F1140" s="16">
        <v>144.38</v>
      </c>
      <c r="G1140" s="15">
        <v>179.51</v>
      </c>
      <c r="H1140" s="15">
        <v>121.49</v>
      </c>
      <c r="I1140" s="15">
        <v>104.5</v>
      </c>
      <c r="J1140" s="15">
        <v>78.09</v>
      </c>
      <c r="K1140" s="15">
        <v>51.01</v>
      </c>
      <c r="L1140" s="15">
        <v>61.62</v>
      </c>
      <c r="M1140" s="15">
        <v>85.19</v>
      </c>
      <c r="N1140" s="15">
        <v>155.07</v>
      </c>
      <c r="O1140" s="16">
        <v>162.66999999999999</v>
      </c>
      <c r="P1140" s="15">
        <v>18</v>
      </c>
      <c r="Q1140" s="15">
        <v>57.71</v>
      </c>
      <c r="R1140" s="15">
        <v>80.3</v>
      </c>
      <c r="T1140" s="16">
        <v>102.88</v>
      </c>
      <c r="U1140" s="16">
        <v>103.28</v>
      </c>
      <c r="V1140" s="16">
        <v>115.41</v>
      </c>
      <c r="W1140" s="16">
        <v>121</v>
      </c>
      <c r="X1140" s="75"/>
      <c r="Y1140" s="75"/>
      <c r="AA1140" s="15">
        <v>124</v>
      </c>
      <c r="AB1140" s="15">
        <v>167.74</v>
      </c>
      <c r="AC1140" s="15">
        <v>116.26</v>
      </c>
      <c r="AD1140" s="15">
        <v>87.8</v>
      </c>
      <c r="AE1140" s="15">
        <v>82.06</v>
      </c>
      <c r="AF1140" s="15">
        <v>91</v>
      </c>
      <c r="AG1140" s="15">
        <v>82.17</v>
      </c>
      <c r="AH1140" s="15">
        <v>79.67</v>
      </c>
      <c r="AI1140" s="15">
        <v>65.94</v>
      </c>
      <c r="AJ1140" s="15">
        <v>117.67</v>
      </c>
      <c r="AK1140" s="15">
        <v>51.04</v>
      </c>
      <c r="AM1140" s="15">
        <v>202.67</v>
      </c>
      <c r="AN1140" s="15">
        <v>218</v>
      </c>
      <c r="AO1140" s="15">
        <v>122</v>
      </c>
      <c r="AP1140" s="15">
        <v>129.78</v>
      </c>
      <c r="AR1140" s="15">
        <v>136</v>
      </c>
      <c r="AS1140" s="15">
        <v>96.25</v>
      </c>
      <c r="AT1140" s="15">
        <v>160</v>
      </c>
      <c r="AV1140" s="15">
        <v>185</v>
      </c>
      <c r="AW1140" s="15">
        <v>40.5</v>
      </c>
      <c r="AX1140" s="15">
        <v>38.93</v>
      </c>
      <c r="AY1140" s="15">
        <v>97.75</v>
      </c>
      <c r="AZ1140" s="15">
        <v>72</v>
      </c>
      <c r="BA1140" s="15">
        <v>72.5</v>
      </c>
      <c r="BB1140" s="15">
        <v>60</v>
      </c>
      <c r="BD1140" s="15">
        <v>123</v>
      </c>
      <c r="BF1140" s="15">
        <v>107.77</v>
      </c>
      <c r="BG1140" s="15">
        <v>120.8</v>
      </c>
    </row>
    <row r="1141" spans="1:59">
      <c r="A1141" s="71">
        <v>41552</v>
      </c>
      <c r="C1141" s="16">
        <v>104.11</v>
      </c>
      <c r="D1141" s="75"/>
      <c r="J1141" s="15"/>
      <c r="X1141" s="75"/>
      <c r="Y1141" s="75"/>
      <c r="BG1141" s="15">
        <v>122</v>
      </c>
    </row>
    <row r="1142" spans="1:59">
      <c r="A1142" s="71">
        <v>41559</v>
      </c>
      <c r="C1142" s="16">
        <v>103.92</v>
      </c>
      <c r="D1142" s="75"/>
      <c r="J1142" s="15"/>
      <c r="X1142" s="75"/>
      <c r="Y1142" s="75"/>
      <c r="BG1142" s="15">
        <v>120.6</v>
      </c>
    </row>
    <row r="1143" spans="1:59">
      <c r="A1143" s="71">
        <v>41566</v>
      </c>
      <c r="B1143" s="16">
        <v>91.11</v>
      </c>
      <c r="C1143" s="74">
        <v>104.91</v>
      </c>
      <c r="D1143" s="75"/>
      <c r="F1143" s="16">
        <v>133.46</v>
      </c>
      <c r="G1143" s="15">
        <v>174.63</v>
      </c>
      <c r="H1143" s="15">
        <v>117.95</v>
      </c>
      <c r="I1143" s="15">
        <v>101.24</v>
      </c>
      <c r="J1143" s="15">
        <v>74.739999999999995</v>
      </c>
      <c r="K1143" s="15">
        <v>48.48</v>
      </c>
      <c r="L1143" s="15">
        <v>64.86</v>
      </c>
      <c r="M1143" s="15">
        <v>80.13</v>
      </c>
      <c r="N1143" s="15">
        <v>149.69999999999999</v>
      </c>
      <c r="O1143" s="16">
        <v>157.82</v>
      </c>
      <c r="P1143" s="15">
        <v>17.16</v>
      </c>
      <c r="Q1143" s="15">
        <v>56.13</v>
      </c>
      <c r="R1143" s="15">
        <v>80.03</v>
      </c>
      <c r="T1143" s="16">
        <v>104.98</v>
      </c>
      <c r="U1143" s="16">
        <v>107.67</v>
      </c>
      <c r="V1143" s="16">
        <v>114.45</v>
      </c>
      <c r="W1143" s="16">
        <v>114.64</v>
      </c>
      <c r="X1143" s="75"/>
      <c r="Y1143" s="75"/>
      <c r="AD1143" s="15">
        <v>108.38</v>
      </c>
      <c r="AE1143" s="15">
        <v>99.5</v>
      </c>
      <c r="AF1143" s="15">
        <v>96</v>
      </c>
      <c r="AG1143" s="15">
        <v>72.510000000000005</v>
      </c>
      <c r="AH1143" s="15">
        <v>82</v>
      </c>
      <c r="AI1143" s="15">
        <v>66</v>
      </c>
      <c r="AJ1143" s="15">
        <v>118</v>
      </c>
      <c r="AK1143" s="15">
        <v>64.52</v>
      </c>
      <c r="AL1143" s="15">
        <v>59</v>
      </c>
      <c r="AM1143" s="15">
        <v>205</v>
      </c>
      <c r="AN1143" s="15">
        <v>220</v>
      </c>
      <c r="AP1143" s="15">
        <v>141.97999999999999</v>
      </c>
      <c r="AQ1143" s="15">
        <v>142</v>
      </c>
      <c r="AR1143" s="15">
        <v>135.46</v>
      </c>
      <c r="AS1143" s="15">
        <v>99</v>
      </c>
      <c r="AT1143" s="15">
        <v>160</v>
      </c>
      <c r="AU1143" s="15">
        <v>185</v>
      </c>
      <c r="AV1143" s="15">
        <v>186.67</v>
      </c>
      <c r="AW1143" s="15">
        <v>53.5</v>
      </c>
      <c r="AX1143" s="15">
        <v>43.7</v>
      </c>
      <c r="BA1143" s="15">
        <v>74.099999999999994</v>
      </c>
      <c r="BB1143" s="15">
        <v>58.53</v>
      </c>
      <c r="BD1143" s="15">
        <v>138</v>
      </c>
      <c r="BF1143" s="15">
        <v>110.76</v>
      </c>
      <c r="BG1143" s="15">
        <v>119</v>
      </c>
    </row>
    <row r="1144" spans="1:59">
      <c r="A1144" s="71">
        <v>41573</v>
      </c>
      <c r="B1144" s="16">
        <v>90.17</v>
      </c>
      <c r="C1144" s="74">
        <v>103.59</v>
      </c>
      <c r="D1144" s="75"/>
      <c r="F1144" s="16">
        <v>131.26</v>
      </c>
      <c r="G1144" s="15">
        <v>168.14</v>
      </c>
      <c r="H1144" s="15">
        <v>116.81</v>
      </c>
      <c r="I1144" s="15">
        <v>101.05</v>
      </c>
      <c r="J1144" s="15">
        <v>65.58</v>
      </c>
      <c r="K1144" s="15">
        <v>45.17</v>
      </c>
      <c r="L1144" s="15">
        <v>63.2</v>
      </c>
      <c r="M1144" s="15">
        <v>81.78</v>
      </c>
      <c r="N1144" s="15">
        <v>142.61000000000001</v>
      </c>
      <c r="O1144" s="16">
        <v>151.61000000000001</v>
      </c>
      <c r="P1144" s="15">
        <v>18</v>
      </c>
      <c r="Q1144" s="15">
        <v>56.83</v>
      </c>
      <c r="R1144" s="15">
        <v>78.430000000000007</v>
      </c>
      <c r="T1144" s="16">
        <v>107</v>
      </c>
      <c r="U1144" s="16">
        <v>107</v>
      </c>
      <c r="V1144" s="16">
        <v>119.91</v>
      </c>
      <c r="W1144" s="16">
        <v>120.73</v>
      </c>
      <c r="X1144" s="75"/>
      <c r="Y1144" s="75"/>
      <c r="AA1144" s="15">
        <v>120</v>
      </c>
      <c r="AB1144" s="15">
        <v>168.14</v>
      </c>
      <c r="AC1144" s="15">
        <v>114</v>
      </c>
      <c r="AD1144" s="15">
        <v>108.56</v>
      </c>
      <c r="AE1144" s="15">
        <v>101.47</v>
      </c>
      <c r="AF1144" s="15">
        <v>96</v>
      </c>
      <c r="AG1144" s="15">
        <v>70</v>
      </c>
      <c r="AH1144" s="15">
        <v>82</v>
      </c>
      <c r="AI1144" s="15">
        <v>66</v>
      </c>
      <c r="AJ1144" s="15">
        <v>118</v>
      </c>
      <c r="AK1144" s="15">
        <v>67.459999999999994</v>
      </c>
      <c r="AL1144" s="15">
        <v>64</v>
      </c>
      <c r="AN1144" s="15">
        <v>218.26</v>
      </c>
      <c r="AO1144" s="15">
        <v>138</v>
      </c>
      <c r="AP1144" s="15">
        <v>138.47999999999999</v>
      </c>
      <c r="AQ1144" s="15">
        <v>142</v>
      </c>
      <c r="AR1144" s="15">
        <v>135</v>
      </c>
      <c r="AV1144" s="15">
        <v>185</v>
      </c>
      <c r="AX1144" s="15">
        <v>47.49</v>
      </c>
      <c r="AY1144" s="15">
        <v>107</v>
      </c>
      <c r="BD1144" s="15">
        <v>138</v>
      </c>
      <c r="BF1144" s="15">
        <v>111.29</v>
      </c>
      <c r="BG1144" s="15">
        <v>121.2</v>
      </c>
    </row>
    <row r="1145" spans="1:59">
      <c r="A1145" s="71">
        <v>41580</v>
      </c>
      <c r="B1145" s="16">
        <v>88.98</v>
      </c>
      <c r="C1145" s="16">
        <v>103.5</v>
      </c>
      <c r="D1145" s="75"/>
      <c r="F1145" s="16">
        <v>132.16</v>
      </c>
      <c r="G1145" s="15">
        <v>158</v>
      </c>
      <c r="H1145" s="15">
        <v>115.7</v>
      </c>
      <c r="I1145" s="15">
        <v>98.85</v>
      </c>
      <c r="J1145" s="15">
        <v>60.46</v>
      </c>
      <c r="K1145" s="15">
        <v>43.72</v>
      </c>
      <c r="L1145" s="15">
        <v>57.22</v>
      </c>
      <c r="M1145" s="15">
        <v>76.95</v>
      </c>
      <c r="N1145" s="15">
        <v>139.47999999999999</v>
      </c>
      <c r="O1145" s="16">
        <v>138.28</v>
      </c>
      <c r="P1145" s="15">
        <v>17.82</v>
      </c>
      <c r="Q1145" s="15">
        <v>56.59</v>
      </c>
      <c r="R1145" s="15">
        <v>79.239999999999995</v>
      </c>
      <c r="T1145" s="16">
        <v>102.62</v>
      </c>
      <c r="U1145" s="16">
        <v>103.38</v>
      </c>
      <c r="V1145" s="16">
        <v>126.06</v>
      </c>
      <c r="W1145" s="16">
        <v>126.11</v>
      </c>
      <c r="X1145" s="75"/>
      <c r="Y1145" s="75"/>
      <c r="AA1145" s="15">
        <v>119.22</v>
      </c>
      <c r="AB1145" s="15">
        <v>170.38</v>
      </c>
      <c r="AD1145" s="15">
        <v>106.11</v>
      </c>
      <c r="AE1145" s="15">
        <v>100.88</v>
      </c>
      <c r="AF1145" s="15">
        <v>98.31</v>
      </c>
      <c r="AG1145" s="15">
        <v>70.95</v>
      </c>
      <c r="AH1145" s="15">
        <v>82.35</v>
      </c>
      <c r="AI1145" s="15">
        <v>65.459999999999994</v>
      </c>
      <c r="AJ1145" s="15">
        <v>118</v>
      </c>
      <c r="AK1145" s="15">
        <v>71.7</v>
      </c>
      <c r="AM1145" s="15">
        <v>204.2</v>
      </c>
      <c r="AN1145" s="15">
        <v>218.61</v>
      </c>
      <c r="AO1145" s="15">
        <v>141.62</v>
      </c>
      <c r="AP1145" s="15">
        <v>145.82</v>
      </c>
      <c r="AQ1145" s="15">
        <v>142</v>
      </c>
      <c r="AR1145" s="15">
        <v>137</v>
      </c>
      <c r="AS1145" s="15">
        <v>98</v>
      </c>
      <c r="AW1145" s="15">
        <v>50.44</v>
      </c>
      <c r="AX1145" s="15">
        <v>46.01</v>
      </c>
      <c r="AY1145" s="15">
        <v>107.33</v>
      </c>
      <c r="AZ1145" s="15">
        <v>66</v>
      </c>
      <c r="BA1145" s="15">
        <v>70.25</v>
      </c>
      <c r="BB1145" s="15">
        <v>62</v>
      </c>
      <c r="BD1145" s="15">
        <v>144.12</v>
      </c>
      <c r="BF1145" s="15">
        <v>115.9</v>
      </c>
      <c r="BG1145" s="15">
        <v>127.5</v>
      </c>
    </row>
    <row r="1146" spans="1:59">
      <c r="A1146" s="71">
        <v>41587</v>
      </c>
      <c r="B1146" s="16">
        <v>90.56</v>
      </c>
      <c r="C1146" s="74">
        <v>103.68</v>
      </c>
      <c r="D1146" s="75"/>
      <c r="F1146" s="16">
        <v>127.53</v>
      </c>
      <c r="G1146" s="15">
        <v>145.31</v>
      </c>
      <c r="H1146" s="15">
        <v>114.21</v>
      </c>
      <c r="I1146" s="15">
        <v>97.28</v>
      </c>
      <c r="J1146" s="15">
        <v>60.77</v>
      </c>
      <c r="K1146" s="15">
        <v>44.13</v>
      </c>
      <c r="L1146" s="15">
        <v>56.78</v>
      </c>
      <c r="M1146" s="15">
        <v>77.89</v>
      </c>
      <c r="N1146" s="15">
        <v>133.65</v>
      </c>
      <c r="O1146" s="16">
        <v>128.36000000000001</v>
      </c>
      <c r="P1146" s="15">
        <v>18</v>
      </c>
      <c r="Q1146" s="15">
        <v>56.79</v>
      </c>
      <c r="R1146" s="15">
        <v>80.12</v>
      </c>
      <c r="T1146" s="16">
        <v>104.72</v>
      </c>
      <c r="U1146" s="16">
        <v>101.5</v>
      </c>
      <c r="V1146" s="16">
        <v>126.82</v>
      </c>
      <c r="W1146" s="16">
        <v>130</v>
      </c>
      <c r="X1146" s="75"/>
      <c r="Y1146" s="75"/>
      <c r="AB1146" s="15">
        <v>173.8</v>
      </c>
      <c r="AD1146" s="15">
        <v>103.66</v>
      </c>
      <c r="AE1146" s="15">
        <v>100.33</v>
      </c>
      <c r="AF1146" s="15">
        <v>99.4</v>
      </c>
      <c r="AG1146" s="15">
        <v>70.61</v>
      </c>
      <c r="AH1146" s="15">
        <v>82</v>
      </c>
      <c r="AI1146" s="15">
        <v>66</v>
      </c>
      <c r="AK1146" s="15">
        <v>73.37</v>
      </c>
      <c r="AL1146" s="15">
        <v>67.22</v>
      </c>
      <c r="AM1146" s="15">
        <v>204.65</v>
      </c>
      <c r="AN1146" s="15">
        <v>220</v>
      </c>
      <c r="AO1146" s="15">
        <v>150.25</v>
      </c>
      <c r="AP1146" s="15">
        <v>150.05000000000001</v>
      </c>
      <c r="AQ1146" s="15">
        <v>142.25</v>
      </c>
      <c r="AR1146" s="15">
        <v>137.25</v>
      </c>
      <c r="AT1146" s="15">
        <v>160</v>
      </c>
      <c r="AV1146" s="15">
        <v>185</v>
      </c>
      <c r="AW1146" s="15">
        <v>49</v>
      </c>
      <c r="AX1146" s="15">
        <v>45.68</v>
      </c>
      <c r="AY1146" s="15">
        <v>108</v>
      </c>
      <c r="AZ1146" s="15">
        <v>68.13</v>
      </c>
      <c r="BA1146" s="15">
        <v>63.17</v>
      </c>
      <c r="BF1146" s="15">
        <v>126.08</v>
      </c>
      <c r="BG1146" s="15">
        <v>138.11109999999999</v>
      </c>
    </row>
    <row r="1147" spans="1:59">
      <c r="A1147" s="71">
        <v>41594</v>
      </c>
      <c r="B1147" s="16">
        <v>94.8</v>
      </c>
      <c r="C1147" s="16">
        <v>103.92</v>
      </c>
      <c r="D1147" s="75"/>
      <c r="F1147" s="16">
        <v>126.56</v>
      </c>
      <c r="G1147" s="15">
        <v>143.41999999999999</v>
      </c>
      <c r="H1147" s="15">
        <v>112.63</v>
      </c>
      <c r="I1147" s="15">
        <v>98.13</v>
      </c>
      <c r="J1147" s="15">
        <v>57.91</v>
      </c>
      <c r="K1147" s="15">
        <v>43.39</v>
      </c>
      <c r="L1147" s="15">
        <v>57.93</v>
      </c>
      <c r="M1147" s="15">
        <v>78.209999999999994</v>
      </c>
      <c r="N1147" s="15">
        <v>127.67</v>
      </c>
      <c r="O1147" s="16">
        <v>121.09</v>
      </c>
      <c r="P1147" s="15">
        <v>18</v>
      </c>
      <c r="Q1147" s="15">
        <v>57.21</v>
      </c>
      <c r="R1147" s="15">
        <v>80</v>
      </c>
      <c r="T1147" s="16">
        <v>103.06</v>
      </c>
      <c r="U1147" s="16">
        <v>104.14</v>
      </c>
      <c r="V1147" s="16">
        <v>127.68</v>
      </c>
      <c r="W1147" s="16">
        <v>127.61</v>
      </c>
      <c r="X1147" s="75"/>
      <c r="Y1147" s="75"/>
      <c r="AB1147" s="15">
        <v>166.1</v>
      </c>
      <c r="AD1147" s="15">
        <v>103</v>
      </c>
      <c r="AE1147" s="15">
        <v>100</v>
      </c>
      <c r="AF1147" s="15">
        <v>100</v>
      </c>
      <c r="AG1147" s="15">
        <v>71</v>
      </c>
      <c r="AH1147" s="15">
        <v>82</v>
      </c>
      <c r="AI1147" s="15">
        <v>66</v>
      </c>
      <c r="AK1147" s="15">
        <v>73</v>
      </c>
      <c r="AL1147" s="15">
        <v>68</v>
      </c>
      <c r="AM1147" s="15">
        <v>209</v>
      </c>
      <c r="AN1147" s="15">
        <v>210.22</v>
      </c>
      <c r="AO1147" s="15">
        <v>151</v>
      </c>
      <c r="AP1147" s="15">
        <v>153.44999999999999</v>
      </c>
      <c r="AQ1147" s="15">
        <v>142</v>
      </c>
      <c r="AV1147" s="15">
        <v>185</v>
      </c>
      <c r="AW1147" s="15">
        <v>52</v>
      </c>
      <c r="AX1147" s="15">
        <v>47</v>
      </c>
      <c r="AY1147" s="15">
        <v>108</v>
      </c>
      <c r="AZ1147" s="15">
        <v>70</v>
      </c>
      <c r="BA1147" s="15">
        <v>65.5</v>
      </c>
      <c r="BD1147" s="15">
        <v>150.5</v>
      </c>
      <c r="BF1147" s="15">
        <v>136.21</v>
      </c>
      <c r="BG1147" s="15">
        <v>149.25</v>
      </c>
    </row>
    <row r="1148" spans="1:59">
      <c r="A1148" s="71">
        <v>41601</v>
      </c>
      <c r="B1148" s="16">
        <v>95.12</v>
      </c>
      <c r="C1148" s="16">
        <v>103.89</v>
      </c>
      <c r="D1148" s="75"/>
      <c r="F1148" s="16">
        <v>125.53</v>
      </c>
      <c r="G1148" s="15">
        <v>143.19</v>
      </c>
      <c r="H1148" s="15">
        <v>111.27</v>
      </c>
      <c r="I1148" s="15">
        <v>98.51</v>
      </c>
      <c r="J1148" s="15">
        <v>57.12</v>
      </c>
      <c r="K1148" s="15">
        <v>41.98</v>
      </c>
      <c r="L1148" s="15">
        <v>52.53</v>
      </c>
      <c r="M1148" s="15">
        <v>74.56</v>
      </c>
      <c r="N1148" s="15">
        <v>129.04</v>
      </c>
      <c r="O1148" s="16">
        <v>114.71</v>
      </c>
      <c r="P1148" s="15">
        <v>18</v>
      </c>
      <c r="Q1148" s="15">
        <v>55.63</v>
      </c>
      <c r="R1148" s="15">
        <v>80</v>
      </c>
      <c r="T1148" s="16">
        <v>105.21</v>
      </c>
      <c r="U1148" s="16">
        <v>103.71</v>
      </c>
      <c r="V1148" s="16">
        <v>121.67</v>
      </c>
      <c r="W1148" s="16">
        <v>121.61</v>
      </c>
      <c r="X1148" s="75"/>
      <c r="Y1148" s="75"/>
      <c r="AA1148" s="15">
        <v>121</v>
      </c>
      <c r="AB1148" s="15">
        <v>183.33</v>
      </c>
      <c r="AC1148" s="15">
        <v>114</v>
      </c>
      <c r="AD1148" s="15">
        <v>103</v>
      </c>
      <c r="AE1148" s="15">
        <v>100</v>
      </c>
      <c r="AF1148" s="15">
        <v>100</v>
      </c>
      <c r="AG1148" s="15">
        <v>69</v>
      </c>
      <c r="AH1148" s="15">
        <v>82</v>
      </c>
      <c r="AI1148" s="15">
        <v>66</v>
      </c>
      <c r="AK1148" s="15">
        <v>72</v>
      </c>
      <c r="AL1148" s="15">
        <v>68</v>
      </c>
      <c r="AM1148" s="15">
        <v>209</v>
      </c>
      <c r="AN1148" s="15">
        <v>218.24</v>
      </c>
      <c r="AO1148" s="15">
        <v>152</v>
      </c>
      <c r="AP1148" s="15">
        <v>155</v>
      </c>
      <c r="AQ1148" s="15">
        <v>143</v>
      </c>
      <c r="AR1148" s="15">
        <v>137</v>
      </c>
      <c r="AT1148" s="15">
        <v>160</v>
      </c>
      <c r="AV1148" s="15">
        <v>184.33</v>
      </c>
      <c r="AW1148" s="15">
        <v>49</v>
      </c>
      <c r="AX1148" s="15">
        <v>47</v>
      </c>
      <c r="AY1148" s="15">
        <v>108</v>
      </c>
      <c r="BA1148" s="15">
        <v>65.5</v>
      </c>
      <c r="BB1148" s="15">
        <v>59.5</v>
      </c>
      <c r="BD1148" s="15">
        <v>150.5</v>
      </c>
      <c r="BF1148" s="15">
        <v>145.9</v>
      </c>
      <c r="BG1148" s="15">
        <v>159.80000000000001</v>
      </c>
    </row>
    <row r="1149" spans="1:59">
      <c r="A1149" s="71">
        <v>41608</v>
      </c>
      <c r="B1149" s="16">
        <v>94.44</v>
      </c>
      <c r="C1149" s="16">
        <v>103.73</v>
      </c>
      <c r="D1149" s="75"/>
      <c r="F1149" s="16">
        <v>125.42</v>
      </c>
      <c r="G1149" s="15">
        <v>139.97999999999999</v>
      </c>
      <c r="H1149" s="15">
        <v>112.68</v>
      </c>
      <c r="I1149" s="15">
        <v>97.79</v>
      </c>
      <c r="J1149" s="15">
        <v>59.07</v>
      </c>
      <c r="K1149" s="15">
        <v>43.22</v>
      </c>
      <c r="L1149" s="15">
        <v>53.4</v>
      </c>
      <c r="M1149" s="15">
        <v>78.760000000000005</v>
      </c>
      <c r="N1149" s="15">
        <v>125.99</v>
      </c>
      <c r="O1149" s="16">
        <v>122.29</v>
      </c>
      <c r="P1149" s="15">
        <v>18</v>
      </c>
      <c r="Q1149" s="15">
        <v>56.29</v>
      </c>
      <c r="R1149" s="15">
        <v>79.06</v>
      </c>
      <c r="T1149" s="16">
        <v>101.64</v>
      </c>
      <c r="U1149" s="16">
        <v>103.17</v>
      </c>
      <c r="V1149" s="16">
        <v>126.41</v>
      </c>
      <c r="W1149" s="16">
        <v>129</v>
      </c>
      <c r="X1149" s="75"/>
      <c r="Y1149" s="75"/>
      <c r="AA1149" s="15">
        <v>126</v>
      </c>
      <c r="AB1149" s="15">
        <v>207</v>
      </c>
      <c r="AC1149" s="15">
        <v>118.18</v>
      </c>
      <c r="AD1149" s="15">
        <v>101.81</v>
      </c>
      <c r="AE1149" s="15">
        <v>98.29</v>
      </c>
      <c r="AG1149" s="15">
        <v>67.3</v>
      </c>
      <c r="AH1149" s="15">
        <v>81</v>
      </c>
      <c r="AK1149" s="15">
        <v>69.489999999999995</v>
      </c>
      <c r="AL1149" s="15">
        <v>81</v>
      </c>
      <c r="AM1149" s="15">
        <v>198</v>
      </c>
      <c r="AN1149" s="15">
        <v>206.15</v>
      </c>
      <c r="AO1149" s="15">
        <v>153</v>
      </c>
      <c r="AP1149" s="15">
        <v>155.65</v>
      </c>
      <c r="AQ1149" s="15">
        <v>143</v>
      </c>
      <c r="AT1149" s="15">
        <v>144</v>
      </c>
      <c r="AV1149" s="15">
        <v>183</v>
      </c>
      <c r="AW1149" s="15">
        <v>45</v>
      </c>
      <c r="AX1149" s="15">
        <v>47.35</v>
      </c>
      <c r="AY1149" s="15">
        <v>102.69</v>
      </c>
      <c r="AZ1149" s="15">
        <v>69.5</v>
      </c>
      <c r="BB1149" s="15">
        <v>59.5</v>
      </c>
      <c r="BD1149" s="15">
        <v>153</v>
      </c>
      <c r="BF1149" s="15">
        <v>158.35</v>
      </c>
      <c r="BG1149" s="15">
        <v>163</v>
      </c>
    </row>
    <row r="1150" spans="1:59">
      <c r="A1150" s="71">
        <v>41615</v>
      </c>
      <c r="B1150" s="16">
        <v>95.02</v>
      </c>
      <c r="C1150" s="74">
        <v>103.7</v>
      </c>
      <c r="D1150" s="75"/>
      <c r="F1150" s="16">
        <v>126.64</v>
      </c>
      <c r="G1150" s="15">
        <v>140.66</v>
      </c>
      <c r="H1150" s="15">
        <v>110.29</v>
      </c>
      <c r="I1150" s="15">
        <v>96.28</v>
      </c>
      <c r="J1150" s="15">
        <v>59.36</v>
      </c>
      <c r="K1150" s="15">
        <v>43.09</v>
      </c>
      <c r="L1150" s="15">
        <v>53.09</v>
      </c>
      <c r="M1150" s="15">
        <v>79.260000000000005</v>
      </c>
      <c r="N1150" s="15">
        <v>126.66</v>
      </c>
      <c r="O1150" s="16">
        <v>121.63</v>
      </c>
      <c r="P1150" s="15">
        <v>18</v>
      </c>
      <c r="Q1150" s="15">
        <v>56.94</v>
      </c>
      <c r="R1150" s="15">
        <v>79.81</v>
      </c>
      <c r="T1150" s="16">
        <v>101.45</v>
      </c>
      <c r="U1150" s="16">
        <v>100.51</v>
      </c>
      <c r="V1150" s="16">
        <v>125.49</v>
      </c>
      <c r="W1150" s="16">
        <v>124.75</v>
      </c>
      <c r="X1150" s="75"/>
      <c r="Y1150" s="75"/>
      <c r="AA1150" s="15">
        <v>119.33</v>
      </c>
      <c r="AB1150" s="15">
        <v>167</v>
      </c>
      <c r="AC1150" s="15">
        <v>107</v>
      </c>
      <c r="AD1150" s="15">
        <v>102.48</v>
      </c>
      <c r="AE1150" s="15">
        <v>98.17</v>
      </c>
      <c r="AF1150" s="15">
        <v>102.78</v>
      </c>
      <c r="AG1150" s="15">
        <v>66.39</v>
      </c>
      <c r="AH1150" s="15">
        <v>82</v>
      </c>
      <c r="AI1150" s="15">
        <v>64</v>
      </c>
      <c r="AJ1150" s="15">
        <v>118</v>
      </c>
      <c r="AK1150" s="15">
        <v>66.239999999999995</v>
      </c>
      <c r="AL1150" s="15">
        <v>68</v>
      </c>
      <c r="AM1150" s="15">
        <v>202.83</v>
      </c>
      <c r="AN1150" s="15">
        <v>215.46</v>
      </c>
      <c r="AO1150" s="15">
        <v>152.74</v>
      </c>
      <c r="AP1150" s="15">
        <v>155</v>
      </c>
      <c r="AT1150" s="15">
        <v>158</v>
      </c>
      <c r="AU1150" s="15">
        <v>170</v>
      </c>
      <c r="AV1150" s="15">
        <v>182.27</v>
      </c>
      <c r="AW1150" s="15">
        <v>44.67</v>
      </c>
      <c r="AX1150" s="15">
        <v>46.31</v>
      </c>
      <c r="AY1150" s="15">
        <v>103</v>
      </c>
      <c r="AZ1150" s="15">
        <v>67.67</v>
      </c>
      <c r="BA1150" s="15">
        <v>62</v>
      </c>
      <c r="BF1150" s="15">
        <v>158.88</v>
      </c>
      <c r="BG1150" s="15">
        <v>163</v>
      </c>
    </row>
    <row r="1151" spans="1:59">
      <c r="A1151" s="71">
        <v>41622</v>
      </c>
      <c r="B1151" s="16">
        <v>94.89</v>
      </c>
      <c r="C1151" s="16">
        <v>103.73</v>
      </c>
      <c r="D1151" s="75"/>
      <c r="F1151" s="16">
        <v>125.41</v>
      </c>
      <c r="G1151" s="15">
        <v>139.76</v>
      </c>
      <c r="H1151" s="15">
        <v>108.33</v>
      </c>
      <c r="I1151" s="15">
        <v>93.47</v>
      </c>
      <c r="J1151" s="15">
        <v>57.78</v>
      </c>
      <c r="K1151" s="15">
        <v>42.05</v>
      </c>
      <c r="L1151" s="15">
        <v>52.59</v>
      </c>
      <c r="M1151" s="15">
        <v>73.97</v>
      </c>
      <c r="N1151" s="15">
        <v>127.43</v>
      </c>
      <c r="O1151" s="16">
        <v>120.99</v>
      </c>
      <c r="P1151" s="15">
        <v>18</v>
      </c>
      <c r="Q1151" s="15">
        <v>57.39</v>
      </c>
      <c r="R1151" s="15">
        <v>78.760000000000005</v>
      </c>
      <c r="T1151" s="16">
        <v>102.32</v>
      </c>
      <c r="U1151" s="16">
        <v>108.92</v>
      </c>
      <c r="V1151" s="16">
        <v>124.54</v>
      </c>
      <c r="W1151" s="16">
        <v>123.94</v>
      </c>
      <c r="X1151" s="75"/>
      <c r="Y1151" s="75"/>
      <c r="AA1151" s="15">
        <v>124</v>
      </c>
      <c r="AB1151" s="15">
        <v>169</v>
      </c>
      <c r="AD1151" s="15">
        <v>101.13</v>
      </c>
      <c r="AE1151" s="15">
        <v>97.14</v>
      </c>
      <c r="AF1151" s="15">
        <v>94.72</v>
      </c>
      <c r="AG1151" s="15">
        <v>68.56</v>
      </c>
      <c r="AH1151" s="15">
        <v>81.150000000000006</v>
      </c>
      <c r="AI1151" s="15">
        <v>66.33</v>
      </c>
      <c r="AK1151" s="15">
        <v>66.33</v>
      </c>
      <c r="AL1151" s="15">
        <v>67</v>
      </c>
      <c r="AM1151" s="15">
        <v>202</v>
      </c>
      <c r="AN1151" s="15">
        <v>213.02</v>
      </c>
      <c r="AO1151" s="15">
        <v>152.51</v>
      </c>
      <c r="AP1151" s="15">
        <v>154.74</v>
      </c>
      <c r="AQ1151" s="15">
        <v>142.80000000000001</v>
      </c>
      <c r="AR1151" s="15">
        <v>136.33000000000001</v>
      </c>
      <c r="AS1151" s="15">
        <v>97</v>
      </c>
      <c r="AU1151" s="15">
        <v>169</v>
      </c>
      <c r="AV1151" s="15">
        <v>183</v>
      </c>
      <c r="AW1151" s="15">
        <v>42.33</v>
      </c>
      <c r="AX1151" s="15">
        <v>46.54</v>
      </c>
      <c r="AY1151" s="15">
        <v>102</v>
      </c>
      <c r="BA1151" s="15">
        <v>64.760000000000005</v>
      </c>
      <c r="BC1151" s="15">
        <v>45</v>
      </c>
      <c r="BD1151" s="15">
        <v>153</v>
      </c>
      <c r="BF1151" s="15">
        <v>158.88</v>
      </c>
      <c r="BG1151" s="15">
        <v>163</v>
      </c>
    </row>
    <row r="1152" spans="1:59">
      <c r="A1152" s="71">
        <v>41629</v>
      </c>
      <c r="B1152" s="16">
        <v>93.94</v>
      </c>
      <c r="C1152" s="16">
        <v>103.83</v>
      </c>
      <c r="D1152" s="75"/>
      <c r="F1152" s="16">
        <v>126.05</v>
      </c>
      <c r="G1152" s="15">
        <v>146.4</v>
      </c>
      <c r="H1152" s="15">
        <v>109.67</v>
      </c>
      <c r="I1152" s="15">
        <v>93.67</v>
      </c>
      <c r="J1152" s="15">
        <v>61.82</v>
      </c>
      <c r="K1152" s="15">
        <v>41.34</v>
      </c>
      <c r="L1152" s="15">
        <v>49.81</v>
      </c>
      <c r="M1152" s="15">
        <v>65.260000000000005</v>
      </c>
      <c r="N1152" s="15">
        <v>127.51</v>
      </c>
      <c r="O1152" s="16">
        <v>118.51</v>
      </c>
      <c r="P1152" s="15">
        <v>18</v>
      </c>
      <c r="Q1152" s="15">
        <v>56.95</v>
      </c>
      <c r="R1152" s="15">
        <v>80.06</v>
      </c>
      <c r="T1152" s="16">
        <v>103.5</v>
      </c>
      <c r="U1152" s="16">
        <v>101.34</v>
      </c>
      <c r="V1152" s="16">
        <v>125.23</v>
      </c>
      <c r="W1152" s="16">
        <v>124.24</v>
      </c>
      <c r="X1152" s="75"/>
      <c r="Y1152" s="75"/>
      <c r="AA1152" s="15">
        <v>122</v>
      </c>
      <c r="AB1152" s="15">
        <v>174</v>
      </c>
      <c r="AC1152" s="15">
        <v>106.1</v>
      </c>
      <c r="AD1152" s="15">
        <v>103.3</v>
      </c>
      <c r="AE1152" s="15">
        <v>95.1</v>
      </c>
      <c r="AF1152" s="15">
        <v>99</v>
      </c>
      <c r="AG1152" s="15">
        <v>68.2</v>
      </c>
      <c r="AH1152" s="15">
        <v>82</v>
      </c>
      <c r="AI1152" s="15">
        <v>67.900000000000006</v>
      </c>
      <c r="AJ1152" s="15">
        <v>118</v>
      </c>
      <c r="AK1152" s="15">
        <v>65.900000000000006</v>
      </c>
      <c r="AM1152" s="15">
        <v>207</v>
      </c>
      <c r="AN1152" s="15">
        <v>214.8</v>
      </c>
      <c r="AO1152" s="15">
        <v>154.4</v>
      </c>
      <c r="AP1152" s="15">
        <v>153.19999999999999</v>
      </c>
      <c r="AQ1152" s="15">
        <v>143</v>
      </c>
      <c r="AR1152" s="15">
        <v>137</v>
      </c>
      <c r="AS1152" s="15">
        <v>99</v>
      </c>
      <c r="AT1152" s="15">
        <v>163.30000000000001</v>
      </c>
      <c r="AU1152" s="15">
        <v>168</v>
      </c>
      <c r="AV1152" s="15">
        <v>183</v>
      </c>
      <c r="AW1152" s="15">
        <v>45.6</v>
      </c>
      <c r="AX1152" s="15">
        <v>46.6</v>
      </c>
      <c r="AY1152" s="15">
        <v>100</v>
      </c>
      <c r="AZ1152" s="15">
        <v>64</v>
      </c>
      <c r="BA1152" s="15">
        <v>65</v>
      </c>
      <c r="BB1152" s="15">
        <v>58.6</v>
      </c>
      <c r="BC1152" s="15">
        <v>39</v>
      </c>
      <c r="BD1152" s="15">
        <v>152</v>
      </c>
      <c r="BF1152" s="15">
        <v>158.88</v>
      </c>
      <c r="BG1152" s="15">
        <v>163</v>
      </c>
    </row>
    <row r="1153" spans="1:59">
      <c r="A1153" s="71">
        <v>41636</v>
      </c>
      <c r="B1153" s="16">
        <v>94.58</v>
      </c>
      <c r="C1153" s="16">
        <v>103.73</v>
      </c>
      <c r="D1153" s="75"/>
      <c r="F1153" s="16">
        <v>126.23</v>
      </c>
      <c r="G1153" s="15">
        <v>147.87</v>
      </c>
      <c r="H1153" s="15">
        <v>106.06</v>
      </c>
      <c r="I1153" s="15">
        <v>92.88</v>
      </c>
      <c r="J1153" s="15">
        <v>59.53</v>
      </c>
      <c r="K1153" s="15">
        <v>41.81</v>
      </c>
      <c r="L1153" s="15">
        <v>54.22</v>
      </c>
      <c r="M1153" s="15">
        <v>66.099999999999994</v>
      </c>
      <c r="N1153" s="15">
        <v>126.12</v>
      </c>
      <c r="O1153" s="16">
        <v>116.29</v>
      </c>
      <c r="P1153" s="15">
        <v>18</v>
      </c>
      <c r="Q1153" s="15">
        <v>59.44</v>
      </c>
      <c r="R1153" s="15">
        <v>78.260000000000005</v>
      </c>
      <c r="T1153" s="16">
        <v>103.5</v>
      </c>
      <c r="U1153" s="16">
        <v>98.5</v>
      </c>
      <c r="V1153" s="16">
        <v>126.62</v>
      </c>
      <c r="W1153" s="16">
        <v>124.03</v>
      </c>
      <c r="X1153" s="75"/>
      <c r="Y1153" s="75"/>
      <c r="AB1153" s="15">
        <v>174</v>
      </c>
      <c r="AD1153" s="15">
        <v>96.4</v>
      </c>
      <c r="AE1153" s="15">
        <v>93.3</v>
      </c>
      <c r="AF1153" s="15">
        <v>97.2</v>
      </c>
      <c r="AG1153" s="15">
        <v>68.400000000000006</v>
      </c>
      <c r="AH1153" s="15">
        <v>82</v>
      </c>
      <c r="AI1153" s="15">
        <v>64.3</v>
      </c>
      <c r="AJ1153" s="15">
        <v>118</v>
      </c>
      <c r="AK1153" s="15">
        <v>68.900000000000006</v>
      </c>
      <c r="AL1153" s="15">
        <v>67.5</v>
      </c>
      <c r="AM1153" s="15">
        <v>205.2</v>
      </c>
      <c r="AO1153" s="15">
        <v>152.9</v>
      </c>
      <c r="AP1153" s="15">
        <v>155</v>
      </c>
      <c r="AR1153" s="15">
        <v>137</v>
      </c>
      <c r="AS1153" s="15">
        <v>99</v>
      </c>
      <c r="AT1153" s="15">
        <v>160</v>
      </c>
      <c r="AU1153" s="15">
        <v>168.5</v>
      </c>
      <c r="AW1153" s="15">
        <v>50</v>
      </c>
      <c r="AX1153" s="15">
        <v>46.8</v>
      </c>
      <c r="AZ1153" s="15">
        <v>68</v>
      </c>
      <c r="BC1153" s="15">
        <v>45</v>
      </c>
      <c r="BD1153" s="15">
        <v>151.19999999999999</v>
      </c>
      <c r="BF1153" s="147">
        <v>158.88</v>
      </c>
      <c r="BG1153" s="15">
        <v>145.25</v>
      </c>
    </row>
    <row r="1154" spans="1:59">
      <c r="A1154" s="71">
        <v>41643</v>
      </c>
      <c r="B1154" s="16">
        <v>95.83</v>
      </c>
      <c r="C1154" s="74">
        <v>103.94</v>
      </c>
      <c r="D1154" s="75"/>
      <c r="F1154" s="16">
        <v>127.15</v>
      </c>
      <c r="G1154" s="15">
        <v>150</v>
      </c>
      <c r="H1154" s="15">
        <v>109.62</v>
      </c>
      <c r="I1154" s="15">
        <v>93.53</v>
      </c>
      <c r="J1154" s="15">
        <v>61.2</v>
      </c>
      <c r="K1154" s="15">
        <v>41.5</v>
      </c>
      <c r="L1154" s="15">
        <v>56.61</v>
      </c>
      <c r="M1154" s="15">
        <v>77.069999999999993</v>
      </c>
      <c r="N1154" s="15">
        <v>127.19</v>
      </c>
      <c r="O1154" s="16">
        <v>122.88</v>
      </c>
      <c r="P1154" s="15">
        <v>18</v>
      </c>
      <c r="Q1154" s="15">
        <v>57.65</v>
      </c>
      <c r="R1154" s="15">
        <v>80.05</v>
      </c>
      <c r="T1154" s="16">
        <v>102.13</v>
      </c>
      <c r="U1154" s="16">
        <v>98.5</v>
      </c>
      <c r="V1154" s="16">
        <v>124.03</v>
      </c>
      <c r="W1154" s="16">
        <v>122.74</v>
      </c>
      <c r="X1154" s="75"/>
      <c r="Y1154" s="75"/>
      <c r="AB1154" s="15">
        <v>169</v>
      </c>
      <c r="AD1154" s="15">
        <v>100.7</v>
      </c>
      <c r="AE1154" s="15">
        <v>93.7</v>
      </c>
      <c r="AG1154" s="15">
        <v>68.5</v>
      </c>
      <c r="AH1154" s="15">
        <v>82</v>
      </c>
      <c r="AJ1154" s="15">
        <v>118</v>
      </c>
      <c r="AK1154" s="15">
        <v>68.400000000000006</v>
      </c>
      <c r="AM1154" s="15">
        <v>206</v>
      </c>
      <c r="AN1154" s="15">
        <v>214.8</v>
      </c>
      <c r="AO1154" s="15">
        <v>153</v>
      </c>
      <c r="AP1154" s="15">
        <v>154.4</v>
      </c>
      <c r="AR1154" s="15">
        <v>136.1</v>
      </c>
      <c r="AS1154" s="15">
        <v>102.2</v>
      </c>
      <c r="AT1154" s="15">
        <v>160</v>
      </c>
      <c r="AU1154" s="15">
        <v>165</v>
      </c>
      <c r="AV1154" s="15">
        <v>183</v>
      </c>
      <c r="AW1154" s="15">
        <v>42.6</v>
      </c>
      <c r="AX1154" s="15">
        <v>47</v>
      </c>
      <c r="AY1154" s="15">
        <v>101.6</v>
      </c>
      <c r="AZ1154" s="15">
        <v>65</v>
      </c>
      <c r="BA1154" s="15">
        <v>67</v>
      </c>
      <c r="BC1154" s="15">
        <v>46</v>
      </c>
      <c r="BD1154" s="15">
        <v>153.1</v>
      </c>
      <c r="BF1154" s="147">
        <v>134.76</v>
      </c>
      <c r="BG1154" s="15">
        <v>123.25</v>
      </c>
    </row>
    <row r="1155" spans="1:59">
      <c r="A1155" s="71">
        <v>41650</v>
      </c>
      <c r="B1155" s="16">
        <v>98.36</v>
      </c>
      <c r="C1155" s="16">
        <v>104.14</v>
      </c>
      <c r="D1155" s="75"/>
      <c r="F1155" s="16">
        <v>125.69</v>
      </c>
      <c r="G1155" s="15">
        <v>154.13999999999999</v>
      </c>
      <c r="H1155" s="15">
        <v>109.98</v>
      </c>
      <c r="I1155" s="15">
        <v>92.85</v>
      </c>
      <c r="J1155" s="15">
        <v>58.45</v>
      </c>
      <c r="K1155" s="15">
        <v>42.58</v>
      </c>
      <c r="L1155" s="15">
        <v>53.2</v>
      </c>
      <c r="M1155" s="15">
        <v>77.48</v>
      </c>
      <c r="N1155" s="15">
        <v>127.14</v>
      </c>
      <c r="O1155" s="16">
        <v>123.65</v>
      </c>
      <c r="P1155" s="15">
        <v>18</v>
      </c>
      <c r="Q1155" s="15">
        <v>57.14</v>
      </c>
      <c r="R1155" s="15">
        <v>80.13</v>
      </c>
      <c r="T1155" s="16">
        <v>99.9</v>
      </c>
      <c r="U1155" s="16">
        <v>97.5</v>
      </c>
      <c r="V1155" s="16">
        <v>116.55</v>
      </c>
      <c r="W1155" s="16">
        <v>113.72</v>
      </c>
      <c r="X1155" s="75"/>
      <c r="Y1155" s="75"/>
      <c r="AA1155" s="15">
        <v>124</v>
      </c>
      <c r="AB1155" s="15">
        <v>169</v>
      </c>
      <c r="AC1155" s="15">
        <v>104</v>
      </c>
      <c r="AD1155" s="15">
        <v>98.65</v>
      </c>
      <c r="AE1155" s="15">
        <v>93.6</v>
      </c>
      <c r="AF1155" s="15">
        <v>96</v>
      </c>
      <c r="AG1155" s="15">
        <v>67.790000000000006</v>
      </c>
      <c r="AI1155" s="15">
        <v>65.45</v>
      </c>
      <c r="AK1155" s="15">
        <v>66.930000000000007</v>
      </c>
      <c r="AL1155" s="15">
        <v>67</v>
      </c>
      <c r="AN1155" s="15">
        <v>215.78</v>
      </c>
      <c r="AO1155" s="15">
        <v>152.41999999999999</v>
      </c>
      <c r="AP1155" s="15">
        <v>155.05000000000001</v>
      </c>
      <c r="AR1155" s="15">
        <v>137</v>
      </c>
      <c r="AS1155" s="15">
        <v>97</v>
      </c>
      <c r="AW1155" s="15">
        <v>44.17</v>
      </c>
      <c r="AX1155" s="15">
        <v>46.24</v>
      </c>
      <c r="AY1155" s="15">
        <v>97</v>
      </c>
      <c r="BB1155" s="15">
        <v>58.67</v>
      </c>
      <c r="BD1155" s="15">
        <v>152.25</v>
      </c>
      <c r="BF1155" s="15">
        <v>112.23</v>
      </c>
      <c r="BG1155" s="15">
        <v>121</v>
      </c>
    </row>
    <row r="1156" spans="1:59">
      <c r="A1156" s="71">
        <v>41657</v>
      </c>
      <c r="B1156" s="16">
        <v>97.14</v>
      </c>
      <c r="C1156" s="16">
        <v>104.09</v>
      </c>
      <c r="D1156" s="75"/>
      <c r="F1156" s="16">
        <v>124.4</v>
      </c>
      <c r="G1156" s="15">
        <v>152.75</v>
      </c>
      <c r="H1156" s="15">
        <v>109.83</v>
      </c>
      <c r="I1156" s="15">
        <v>93.43</v>
      </c>
      <c r="J1156" s="15">
        <v>59.88</v>
      </c>
      <c r="K1156" s="15">
        <v>42.4</v>
      </c>
      <c r="L1156" s="15">
        <v>52.59</v>
      </c>
      <c r="M1156" s="15">
        <v>76.77</v>
      </c>
      <c r="N1156" s="15">
        <v>126.23</v>
      </c>
      <c r="O1156" s="16">
        <v>126.33</v>
      </c>
      <c r="P1156" s="15">
        <v>18</v>
      </c>
      <c r="Q1156" s="15">
        <v>56.73</v>
      </c>
      <c r="R1156" s="15">
        <v>77.819999999999993</v>
      </c>
      <c r="T1156" s="16">
        <v>98.8</v>
      </c>
      <c r="U1156" s="16">
        <v>94.2</v>
      </c>
      <c r="V1156" s="16">
        <v>112.02</v>
      </c>
      <c r="W1156" s="16">
        <v>110.38</v>
      </c>
      <c r="X1156" s="75"/>
      <c r="Y1156" s="75"/>
      <c r="AA1156" s="15">
        <v>121</v>
      </c>
      <c r="AB1156" s="15">
        <v>169.5</v>
      </c>
      <c r="AD1156" s="15">
        <v>99.03</v>
      </c>
      <c r="AE1156" s="15">
        <v>93.94</v>
      </c>
      <c r="AF1156" s="15">
        <v>97.1</v>
      </c>
      <c r="AG1156" s="15">
        <v>67.67</v>
      </c>
      <c r="AH1156" s="15">
        <v>82</v>
      </c>
      <c r="AI1156" s="15">
        <v>66</v>
      </c>
      <c r="AJ1156" s="15">
        <v>118</v>
      </c>
      <c r="AK1156" s="15">
        <v>66.180000000000007</v>
      </c>
      <c r="AL1156" s="15">
        <v>69</v>
      </c>
      <c r="AM1156" s="15">
        <v>207</v>
      </c>
      <c r="AN1156" s="15">
        <v>216</v>
      </c>
      <c r="AO1156" s="15">
        <v>153</v>
      </c>
      <c r="AP1156" s="15">
        <v>154.84</v>
      </c>
      <c r="AQ1156" s="15">
        <v>146.24</v>
      </c>
      <c r="AR1156" s="15">
        <v>136</v>
      </c>
      <c r="AS1156" s="15">
        <v>99</v>
      </c>
      <c r="AT1156" s="15">
        <v>160</v>
      </c>
      <c r="AU1156" s="15">
        <v>163.85</v>
      </c>
      <c r="AV1156" s="15">
        <v>183.57</v>
      </c>
      <c r="AX1156" s="15">
        <v>46.7</v>
      </c>
      <c r="AY1156" s="15">
        <v>96.94</v>
      </c>
      <c r="AZ1156" s="15">
        <v>70.67</v>
      </c>
      <c r="BA1156" s="15">
        <v>69</v>
      </c>
      <c r="BB1156" s="15">
        <v>59.42</v>
      </c>
      <c r="BD1156" s="15">
        <v>152.19999999999999</v>
      </c>
      <c r="BF1156" s="15">
        <v>110.47</v>
      </c>
      <c r="BG1156" s="15">
        <v>123.8</v>
      </c>
    </row>
    <row r="1157" spans="1:59">
      <c r="A1157" s="71">
        <v>41664</v>
      </c>
      <c r="B1157" s="16">
        <v>95.82</v>
      </c>
      <c r="C1157" s="16">
        <v>104.1</v>
      </c>
      <c r="D1157" s="75"/>
      <c r="F1157" s="16">
        <v>126.17</v>
      </c>
      <c r="G1157" s="15">
        <v>149.28</v>
      </c>
      <c r="H1157" s="15">
        <v>109.41</v>
      </c>
      <c r="I1157" s="15">
        <v>92.48</v>
      </c>
      <c r="J1157" s="15">
        <v>59.18</v>
      </c>
      <c r="K1157" s="15">
        <v>43.44</v>
      </c>
      <c r="L1157" s="15">
        <v>55.63</v>
      </c>
      <c r="M1157" s="15">
        <v>77.73</v>
      </c>
      <c r="N1157" s="15">
        <v>124.27</v>
      </c>
      <c r="O1157" s="16">
        <v>132.11000000000001</v>
      </c>
      <c r="P1157" s="15">
        <v>18</v>
      </c>
      <c r="Q1157" s="15">
        <v>57.09</v>
      </c>
      <c r="R1157" s="15">
        <v>79.67</v>
      </c>
      <c r="T1157" s="16">
        <v>95.5</v>
      </c>
      <c r="U1157" s="16">
        <v>95.8</v>
      </c>
      <c r="V1157" s="16">
        <v>112.02</v>
      </c>
      <c r="W1157" s="16">
        <v>110.38</v>
      </c>
      <c r="X1157" s="75"/>
      <c r="Y1157" s="75"/>
      <c r="AB1157" s="15">
        <v>167.75</v>
      </c>
      <c r="AC1157" s="15">
        <v>105</v>
      </c>
      <c r="AD1157" s="15">
        <v>99.22</v>
      </c>
      <c r="AE1157" s="15">
        <v>93.83</v>
      </c>
      <c r="AF1157" s="15">
        <v>99</v>
      </c>
      <c r="AG1157" s="15">
        <v>68.39</v>
      </c>
      <c r="AH1157" s="15">
        <v>82</v>
      </c>
      <c r="AJ1157" s="15">
        <v>118</v>
      </c>
      <c r="AK1157" s="15">
        <v>67.77</v>
      </c>
      <c r="AL1157" s="15">
        <v>68</v>
      </c>
      <c r="AN1157" s="15">
        <v>220</v>
      </c>
      <c r="AO1157" s="15">
        <v>152</v>
      </c>
      <c r="AP1157" s="15">
        <v>154.93</v>
      </c>
      <c r="AQ1157" s="15">
        <v>146.94</v>
      </c>
      <c r="AR1157" s="15">
        <v>137</v>
      </c>
      <c r="AT1157" s="15">
        <v>160</v>
      </c>
      <c r="AV1157" s="15">
        <v>184.8</v>
      </c>
      <c r="AX1157" s="15">
        <v>45.87</v>
      </c>
      <c r="AY1157" s="15">
        <v>102</v>
      </c>
      <c r="AZ1157" s="15">
        <v>68</v>
      </c>
      <c r="BB1157" s="15">
        <v>65</v>
      </c>
      <c r="BF1157" s="15">
        <v>118.89</v>
      </c>
      <c r="BG1157" s="15">
        <v>136</v>
      </c>
    </row>
    <row r="1158" spans="1:59">
      <c r="A1158" s="71">
        <v>41671</v>
      </c>
      <c r="B1158" s="16">
        <v>95.07</v>
      </c>
      <c r="C1158" s="16">
        <v>104.05</v>
      </c>
      <c r="D1158" s="75"/>
      <c r="F1158" s="16">
        <v>126.55</v>
      </c>
      <c r="G1158" s="15">
        <v>147.32</v>
      </c>
      <c r="H1158" s="15">
        <v>109.41</v>
      </c>
      <c r="I1158" s="15">
        <v>93.06</v>
      </c>
      <c r="J1158" s="15">
        <v>60.09</v>
      </c>
      <c r="K1158" s="15">
        <v>41.91</v>
      </c>
      <c r="L1158" s="15">
        <v>55.18</v>
      </c>
      <c r="M1158" s="15">
        <v>77.53</v>
      </c>
      <c r="N1158" s="15">
        <v>125.55</v>
      </c>
      <c r="O1158" s="16">
        <v>132.69</v>
      </c>
      <c r="P1158" s="15">
        <v>18</v>
      </c>
      <c r="Q1158" s="15">
        <v>57.61</v>
      </c>
      <c r="R1158" s="15">
        <v>80.2</v>
      </c>
      <c r="T1158" s="16">
        <v>99.5</v>
      </c>
      <c r="U1158" s="16">
        <v>96.5</v>
      </c>
      <c r="V1158" s="16">
        <v>110.65</v>
      </c>
      <c r="W1158" s="16">
        <v>109</v>
      </c>
      <c r="X1158" s="75"/>
      <c r="Y1158" s="75"/>
      <c r="AA1158" s="15">
        <v>117</v>
      </c>
      <c r="AB1158" s="15">
        <v>171</v>
      </c>
      <c r="AD1158" s="15">
        <v>95</v>
      </c>
      <c r="AE1158" s="15">
        <v>93.75</v>
      </c>
      <c r="AF1158" s="15">
        <v>99</v>
      </c>
      <c r="AG1158" s="15">
        <v>69</v>
      </c>
      <c r="AJ1158" s="15">
        <v>118</v>
      </c>
      <c r="AK1158" s="15">
        <v>69</v>
      </c>
      <c r="AM1158" s="15">
        <v>207</v>
      </c>
      <c r="AN1158" s="15">
        <v>215.55</v>
      </c>
      <c r="AO1158" s="15">
        <v>153</v>
      </c>
      <c r="AP1158" s="15">
        <v>156.13999999999999</v>
      </c>
      <c r="AQ1158" s="15">
        <v>146</v>
      </c>
      <c r="AR1158" s="15">
        <v>138.32</v>
      </c>
      <c r="AS1158" s="15">
        <v>101</v>
      </c>
      <c r="AV1158" s="15">
        <v>184.15</v>
      </c>
      <c r="AX1158" s="15">
        <v>46.69</v>
      </c>
      <c r="AY1158" s="15">
        <v>101.33</v>
      </c>
      <c r="AZ1158" s="15">
        <v>68</v>
      </c>
      <c r="BA1158" s="15">
        <v>64.83</v>
      </c>
      <c r="BB1158" s="15">
        <v>64.09</v>
      </c>
      <c r="BC1158" s="15">
        <v>43</v>
      </c>
      <c r="BD1158" s="15">
        <v>153.69999999999999</v>
      </c>
      <c r="BF1158" s="15">
        <v>131.88</v>
      </c>
      <c r="BG1158" s="15">
        <v>136</v>
      </c>
    </row>
    <row r="1159" spans="1:59">
      <c r="A1159" s="71">
        <v>41678</v>
      </c>
      <c r="B1159" s="16">
        <v>92.21</v>
      </c>
      <c r="C1159" s="16">
        <v>103.72</v>
      </c>
      <c r="D1159" s="75"/>
      <c r="F1159" s="16">
        <v>126.66</v>
      </c>
      <c r="G1159" s="15">
        <v>148.88999999999999</v>
      </c>
      <c r="H1159" s="15">
        <v>107.31</v>
      </c>
      <c r="I1159" s="15">
        <v>91.36</v>
      </c>
      <c r="J1159" s="15">
        <v>58.03</v>
      </c>
      <c r="K1159" s="15">
        <v>41.69</v>
      </c>
      <c r="L1159" s="15">
        <v>52.51</v>
      </c>
      <c r="M1159" s="15">
        <v>76.739999999999995</v>
      </c>
      <c r="N1159" s="15">
        <v>126.04</v>
      </c>
      <c r="O1159" s="16">
        <v>133.55000000000001</v>
      </c>
      <c r="P1159" s="15">
        <v>18</v>
      </c>
      <c r="Q1159" s="15">
        <v>56.58</v>
      </c>
      <c r="R1159" s="15">
        <v>79.84</v>
      </c>
      <c r="T1159" s="16">
        <v>100.5</v>
      </c>
      <c r="U1159" s="16">
        <v>100.14</v>
      </c>
      <c r="V1159" s="16">
        <v>109.78</v>
      </c>
      <c r="W1159" s="16">
        <v>108.62</v>
      </c>
      <c r="X1159" s="75"/>
      <c r="Y1159" s="75"/>
      <c r="AB1159" s="15">
        <v>172.4</v>
      </c>
      <c r="AD1159" s="15">
        <v>91.63</v>
      </c>
      <c r="AE1159" s="15">
        <v>92.91</v>
      </c>
      <c r="AF1159" s="15">
        <v>100.13</v>
      </c>
      <c r="AG1159" s="15">
        <v>67.38</v>
      </c>
      <c r="AH1159" s="15">
        <v>82</v>
      </c>
      <c r="AI1159" s="15">
        <v>66</v>
      </c>
      <c r="AJ1159" s="15">
        <v>118</v>
      </c>
      <c r="AK1159" s="15">
        <v>171.85</v>
      </c>
      <c r="AL1159" s="15">
        <v>68</v>
      </c>
      <c r="AM1159" s="15">
        <v>207</v>
      </c>
      <c r="AN1159" s="15">
        <v>213.93</v>
      </c>
      <c r="AO1159" s="15">
        <v>152.66</v>
      </c>
      <c r="AP1159" s="15">
        <v>154.75</v>
      </c>
      <c r="AQ1159" s="15">
        <v>146</v>
      </c>
      <c r="AR1159" s="15">
        <v>139.71</v>
      </c>
      <c r="AS1159" s="15">
        <v>99</v>
      </c>
      <c r="AT1159" s="15">
        <v>162</v>
      </c>
      <c r="AU1159" s="15">
        <v>167.95</v>
      </c>
      <c r="AV1159" s="15">
        <v>183</v>
      </c>
      <c r="AX1159" s="15">
        <v>45.8</v>
      </c>
      <c r="AY1159" s="15">
        <v>92.64</v>
      </c>
      <c r="BB1159" s="15">
        <v>61</v>
      </c>
      <c r="BD1159" s="15">
        <v>153.22999999999999</v>
      </c>
      <c r="BF1159" s="15">
        <v>131.88</v>
      </c>
      <c r="BG1159" s="15">
        <v>136</v>
      </c>
    </row>
    <row r="1160" spans="1:59">
      <c r="A1160" s="71">
        <v>41685</v>
      </c>
      <c r="B1160" s="16">
        <v>91.58</v>
      </c>
      <c r="C1160" s="16">
        <v>103.72</v>
      </c>
      <c r="D1160" s="75"/>
      <c r="F1160" s="16">
        <v>124.99</v>
      </c>
      <c r="G1160" s="15">
        <v>144.85</v>
      </c>
      <c r="H1160" s="15">
        <v>103.39</v>
      </c>
      <c r="I1160" s="15">
        <v>85.1</v>
      </c>
      <c r="J1160" s="15">
        <v>59.31</v>
      </c>
      <c r="K1160" s="15">
        <v>41.94</v>
      </c>
      <c r="L1160" s="15">
        <v>55.34</v>
      </c>
      <c r="M1160" s="15">
        <v>72.33</v>
      </c>
      <c r="N1160" s="15">
        <v>122.05</v>
      </c>
      <c r="O1160" s="16">
        <v>128.47999999999999</v>
      </c>
      <c r="P1160" s="15">
        <v>18</v>
      </c>
      <c r="Q1160" s="15">
        <v>57.22</v>
      </c>
      <c r="R1160" s="15">
        <v>79.63</v>
      </c>
      <c r="T1160" s="16">
        <v>99.62</v>
      </c>
      <c r="U1160" s="16">
        <v>99.06</v>
      </c>
      <c r="V1160" s="16">
        <v>110.43</v>
      </c>
      <c r="W1160" s="16">
        <v>109</v>
      </c>
      <c r="X1160" s="75"/>
      <c r="Y1160" s="75"/>
      <c r="AA1160" s="15">
        <v>121.61</v>
      </c>
      <c r="AB1160" s="15">
        <v>172.75</v>
      </c>
      <c r="AC1160" s="15">
        <v>108.33</v>
      </c>
      <c r="AD1160" s="15">
        <v>90.85</v>
      </c>
      <c r="AE1160" s="15">
        <v>93.69</v>
      </c>
      <c r="AF1160" s="15">
        <v>99.06</v>
      </c>
      <c r="AG1160" s="15">
        <v>67.069999999999993</v>
      </c>
      <c r="AH1160" s="15">
        <v>82</v>
      </c>
      <c r="AI1160" s="15">
        <v>65.069999999999993</v>
      </c>
      <c r="AJ1160" s="15">
        <v>118.41</v>
      </c>
      <c r="AK1160" s="15">
        <v>68.34</v>
      </c>
      <c r="AL1160" s="15">
        <v>68</v>
      </c>
      <c r="AM1160" s="15">
        <v>206.4</v>
      </c>
      <c r="AN1160" s="15">
        <v>215.74</v>
      </c>
      <c r="AO1160" s="15">
        <v>153</v>
      </c>
      <c r="AP1160" s="15">
        <v>155.28</v>
      </c>
      <c r="AQ1160" s="15">
        <v>146.05000000000001</v>
      </c>
      <c r="AR1160" s="15">
        <v>137</v>
      </c>
      <c r="AS1160" s="15">
        <v>99</v>
      </c>
      <c r="AT1160" s="15">
        <v>159.49</v>
      </c>
      <c r="AV1160" s="15">
        <v>183.06</v>
      </c>
      <c r="AW1160" s="15">
        <v>45</v>
      </c>
      <c r="AX1160" s="15">
        <v>45.8</v>
      </c>
      <c r="AY1160" s="15">
        <v>90</v>
      </c>
      <c r="AZ1160" s="15">
        <v>64</v>
      </c>
      <c r="BA1160" s="15">
        <v>67</v>
      </c>
      <c r="BB1160" s="15">
        <v>57.82</v>
      </c>
      <c r="BD1160" s="15">
        <v>153</v>
      </c>
      <c r="BF1160" s="15">
        <v>131.88</v>
      </c>
      <c r="BG1160" s="15">
        <v>144.6</v>
      </c>
    </row>
    <row r="1161" spans="1:59">
      <c r="A1161" s="71">
        <v>41692</v>
      </c>
      <c r="B1161" s="16">
        <v>91.62</v>
      </c>
      <c r="C1161" s="16">
        <v>103.69</v>
      </c>
      <c r="D1161" s="75"/>
      <c r="F1161" s="16">
        <v>126.99</v>
      </c>
      <c r="G1161" s="15">
        <v>146.99</v>
      </c>
      <c r="H1161" s="15">
        <v>103.76</v>
      </c>
      <c r="I1161" s="15">
        <v>84.2</v>
      </c>
      <c r="J1161" s="15">
        <v>56.96</v>
      </c>
      <c r="K1161" s="15">
        <v>41.64</v>
      </c>
      <c r="L1161" s="15">
        <v>55.48</v>
      </c>
      <c r="M1161" s="15">
        <v>74.59</v>
      </c>
      <c r="N1161" s="15">
        <v>124.51</v>
      </c>
      <c r="O1161" s="16">
        <v>128.63</v>
      </c>
      <c r="P1161" s="15">
        <v>18</v>
      </c>
      <c r="Q1161" s="15">
        <v>56.83</v>
      </c>
      <c r="R1161" s="15">
        <v>80.180000000000007</v>
      </c>
      <c r="T1161" s="16">
        <v>98.75</v>
      </c>
      <c r="U1161" s="16">
        <v>97.44</v>
      </c>
      <c r="V1161" s="16">
        <v>110.43</v>
      </c>
      <c r="W1161" s="16">
        <v>109</v>
      </c>
      <c r="X1161" s="75"/>
      <c r="Y1161" s="75"/>
      <c r="AA1161" s="15">
        <v>124</v>
      </c>
      <c r="AB1161" s="15">
        <v>168.17</v>
      </c>
      <c r="AC1161" s="15">
        <v>112</v>
      </c>
      <c r="AD1161" s="15">
        <v>91.12</v>
      </c>
      <c r="AE1161" s="15">
        <v>93.33</v>
      </c>
      <c r="AF1161" s="15">
        <v>98.77</v>
      </c>
      <c r="AG1161" s="15">
        <v>64.680000000000007</v>
      </c>
      <c r="AH1161" s="15">
        <v>81.55</v>
      </c>
      <c r="AJ1161" s="15">
        <v>118</v>
      </c>
      <c r="AK1161" s="15">
        <v>67.95</v>
      </c>
      <c r="AL1161" s="15">
        <v>67.05</v>
      </c>
      <c r="AM1161" s="15">
        <v>214.62</v>
      </c>
      <c r="AN1161" s="15">
        <v>215.88</v>
      </c>
      <c r="AO1161" s="15">
        <v>153.34</v>
      </c>
      <c r="AP1161" s="15">
        <v>154.55000000000001</v>
      </c>
      <c r="AQ1161" s="15">
        <v>148</v>
      </c>
      <c r="AR1161" s="15">
        <v>135.24</v>
      </c>
      <c r="AV1161" s="15">
        <v>183</v>
      </c>
      <c r="AX1161" s="15">
        <v>46.67</v>
      </c>
      <c r="AY1161" s="15">
        <v>90.57</v>
      </c>
      <c r="BA1161" s="15">
        <v>65.67</v>
      </c>
      <c r="BB1161" s="15">
        <v>61.08</v>
      </c>
      <c r="BC1161" s="15">
        <v>44</v>
      </c>
      <c r="BD1161" s="15">
        <v>160</v>
      </c>
      <c r="BF1161" s="15">
        <v>147.41</v>
      </c>
      <c r="BG1161" s="15">
        <v>161</v>
      </c>
    </row>
    <row r="1162" spans="1:59">
      <c r="A1162" s="71">
        <v>41699</v>
      </c>
      <c r="B1162" s="16">
        <v>94.4</v>
      </c>
      <c r="C1162" s="16">
        <v>104.08</v>
      </c>
      <c r="D1162" s="75"/>
      <c r="F1162" s="16">
        <v>127.22</v>
      </c>
      <c r="G1162" s="15">
        <v>148.59</v>
      </c>
      <c r="H1162" s="15">
        <v>98.11</v>
      </c>
      <c r="I1162" s="15">
        <v>83.77</v>
      </c>
      <c r="J1162" s="15">
        <v>61.97</v>
      </c>
      <c r="K1162" s="15">
        <v>42.62</v>
      </c>
      <c r="L1162" s="15">
        <v>54.52</v>
      </c>
      <c r="M1162" s="15">
        <v>77.02</v>
      </c>
      <c r="N1162" s="15">
        <v>123.71</v>
      </c>
      <c r="O1162" s="16">
        <v>126.38</v>
      </c>
      <c r="P1162" s="15">
        <v>18</v>
      </c>
      <c r="Q1162" s="15">
        <v>56.33</v>
      </c>
      <c r="R1162" s="15">
        <v>79.94</v>
      </c>
      <c r="T1162" s="16">
        <v>96.61</v>
      </c>
      <c r="U1162" s="16">
        <v>96.08</v>
      </c>
      <c r="V1162" s="16">
        <v>112.32</v>
      </c>
      <c r="W1162" s="16">
        <v>110.3</v>
      </c>
      <c r="X1162" s="75"/>
      <c r="Y1162" s="75"/>
      <c r="AA1162" s="15">
        <v>123</v>
      </c>
      <c r="AB1162" s="15">
        <v>172.4</v>
      </c>
      <c r="AD1162" s="15">
        <v>91</v>
      </c>
      <c r="AE1162" s="15">
        <v>92.35</v>
      </c>
      <c r="AF1162" s="15">
        <v>99</v>
      </c>
      <c r="AG1162" s="15">
        <v>66.150000000000006</v>
      </c>
      <c r="AH1162" s="15">
        <v>82</v>
      </c>
      <c r="AI1162" s="15">
        <v>66</v>
      </c>
      <c r="AJ1162" s="15">
        <v>118</v>
      </c>
      <c r="AK1162" s="15">
        <v>68.13</v>
      </c>
      <c r="AL1162" s="15">
        <v>68</v>
      </c>
      <c r="AM1162" s="15">
        <v>213.67</v>
      </c>
      <c r="AN1162" s="15">
        <v>217.12</v>
      </c>
      <c r="AO1162" s="15">
        <v>158.41</v>
      </c>
      <c r="AP1162" s="15">
        <v>155.32</v>
      </c>
      <c r="AQ1162" s="15">
        <v>152.4</v>
      </c>
      <c r="AR1162" s="15">
        <v>140</v>
      </c>
      <c r="AT1162" s="15">
        <v>160</v>
      </c>
      <c r="AU1162" s="15">
        <v>173.33</v>
      </c>
      <c r="AV1162" s="15">
        <v>183.53</v>
      </c>
      <c r="AX1162" s="15">
        <v>47.05</v>
      </c>
      <c r="AY1162" s="15">
        <v>85</v>
      </c>
      <c r="BB1162" s="15">
        <v>60.4</v>
      </c>
      <c r="BD1162" s="15">
        <v>153</v>
      </c>
      <c r="BF1162" s="15">
        <v>158.41</v>
      </c>
      <c r="BG1162" s="15">
        <v>155</v>
      </c>
    </row>
    <row r="1163" spans="1:59">
      <c r="A1163" s="71">
        <v>41706</v>
      </c>
      <c r="B1163" s="16">
        <v>100.62</v>
      </c>
      <c r="C1163" s="16">
        <v>104.61</v>
      </c>
      <c r="D1163" s="75"/>
      <c r="F1163" s="16">
        <v>132.31</v>
      </c>
      <c r="G1163" s="15">
        <v>154.79</v>
      </c>
      <c r="H1163" s="15">
        <v>100.48</v>
      </c>
      <c r="I1163" s="15">
        <v>84.1</v>
      </c>
      <c r="J1163" s="15">
        <v>58.68</v>
      </c>
      <c r="K1163" s="15">
        <v>42.63</v>
      </c>
      <c r="L1163" s="15">
        <v>52.72</v>
      </c>
      <c r="M1163" s="15">
        <v>76.87</v>
      </c>
      <c r="N1163" s="15">
        <v>123.98</v>
      </c>
      <c r="O1163" s="16">
        <v>127.8</v>
      </c>
      <c r="P1163" s="15">
        <v>18</v>
      </c>
      <c r="Q1163" s="15">
        <v>56.35</v>
      </c>
      <c r="R1163" s="15">
        <v>78.25</v>
      </c>
      <c r="T1163" s="16">
        <v>99.8</v>
      </c>
      <c r="U1163" s="16">
        <v>99.06</v>
      </c>
      <c r="V1163" s="16">
        <v>113.15</v>
      </c>
      <c r="W1163" s="16">
        <v>112.33</v>
      </c>
      <c r="X1163" s="75"/>
      <c r="Y1163" s="75"/>
      <c r="AA1163" s="15">
        <v>120.18</v>
      </c>
      <c r="AB1163" s="15">
        <v>169.33</v>
      </c>
      <c r="AD1163" s="15">
        <v>91.07</v>
      </c>
      <c r="AE1163" s="15">
        <v>92.69</v>
      </c>
      <c r="AF1163" s="15">
        <v>99</v>
      </c>
      <c r="AG1163" s="15">
        <v>65.599999999999994</v>
      </c>
      <c r="AH1163" s="15">
        <v>82</v>
      </c>
      <c r="AK1163" s="15">
        <v>65.37</v>
      </c>
      <c r="AM1163" s="15">
        <v>230.15</v>
      </c>
      <c r="AN1163" s="15">
        <v>219.68</v>
      </c>
      <c r="AO1163" s="15">
        <v>160.33000000000001</v>
      </c>
      <c r="AP1163" s="15">
        <v>154.61000000000001</v>
      </c>
      <c r="AQ1163" s="15">
        <v>152</v>
      </c>
      <c r="AR1163" s="15">
        <v>145.51</v>
      </c>
      <c r="AS1163" s="15">
        <v>104.33</v>
      </c>
      <c r="AT1163" s="15">
        <v>160</v>
      </c>
      <c r="AU1163" s="15">
        <v>178</v>
      </c>
      <c r="AV1163" s="15">
        <v>183</v>
      </c>
      <c r="AW1163" s="15">
        <v>45</v>
      </c>
      <c r="AX1163" s="15">
        <v>45.78</v>
      </c>
      <c r="AY1163" s="15">
        <v>92.68</v>
      </c>
      <c r="AZ1163" s="15">
        <v>64.5</v>
      </c>
      <c r="BA1163" s="15">
        <v>66</v>
      </c>
      <c r="BB1163" s="15">
        <v>54</v>
      </c>
      <c r="BC1163" s="15">
        <v>45</v>
      </c>
      <c r="BF1163" s="15">
        <v>145.97999999999999</v>
      </c>
      <c r="BG1163" s="15">
        <v>144.6</v>
      </c>
    </row>
    <row r="1164" spans="1:59">
      <c r="A1164" s="71">
        <v>41713</v>
      </c>
      <c r="B1164" s="16">
        <v>106.67</v>
      </c>
      <c r="C1164" s="16">
        <v>105.47</v>
      </c>
      <c r="D1164" s="75"/>
      <c r="F1164" s="16">
        <v>140.51</v>
      </c>
      <c r="G1164" s="15">
        <v>164.04</v>
      </c>
      <c r="H1164" s="15">
        <v>102.16</v>
      </c>
      <c r="I1164" s="15">
        <v>85.59</v>
      </c>
      <c r="J1164" s="15">
        <v>61.17</v>
      </c>
      <c r="K1164" s="15">
        <v>43.4</v>
      </c>
      <c r="L1164" s="15">
        <v>51.47</v>
      </c>
      <c r="M1164" s="15">
        <v>77</v>
      </c>
      <c r="N1164" s="15">
        <v>122.64</v>
      </c>
      <c r="O1164" s="16">
        <v>130.86000000000001</v>
      </c>
      <c r="P1164" s="15">
        <v>18</v>
      </c>
      <c r="Q1164" s="15">
        <v>56.68</v>
      </c>
      <c r="R1164" s="15">
        <v>79.819999999999993</v>
      </c>
      <c r="T1164" s="16">
        <v>100.44</v>
      </c>
      <c r="U1164" s="16">
        <v>100.51</v>
      </c>
      <c r="V1164" s="16">
        <v>113.15</v>
      </c>
      <c r="W1164" s="16">
        <v>112.33</v>
      </c>
      <c r="X1164" s="75"/>
      <c r="Y1164" s="75"/>
      <c r="AB1164" s="15">
        <v>171</v>
      </c>
      <c r="AD1164" s="15">
        <v>91.75</v>
      </c>
      <c r="AE1164" s="15">
        <v>92.51</v>
      </c>
      <c r="AF1164" s="15">
        <v>99.26</v>
      </c>
      <c r="AG1164" s="15">
        <v>66.510000000000005</v>
      </c>
      <c r="AH1164" s="15">
        <v>82</v>
      </c>
      <c r="AI1164" s="15">
        <v>65.62</v>
      </c>
      <c r="AJ1164" s="15">
        <v>118</v>
      </c>
      <c r="AK1164" s="15">
        <v>66.94</v>
      </c>
      <c r="AL1164" s="15">
        <v>68</v>
      </c>
      <c r="AM1164" s="15">
        <v>258.79000000000002</v>
      </c>
      <c r="AN1164" s="15">
        <v>226.68</v>
      </c>
      <c r="AO1164" s="15">
        <v>162.99</v>
      </c>
      <c r="AP1164" s="15">
        <v>156.49</v>
      </c>
      <c r="AQ1164" s="15">
        <v>152.35</v>
      </c>
      <c r="AR1164" s="15">
        <v>151.06</v>
      </c>
      <c r="AT1164" s="15">
        <v>177.71</v>
      </c>
      <c r="AU1164" s="15">
        <v>209.8</v>
      </c>
      <c r="AV1164" s="15">
        <v>198.35</v>
      </c>
      <c r="AX1164" s="15">
        <v>47.41</v>
      </c>
      <c r="AY1164" s="15">
        <v>91</v>
      </c>
      <c r="BA1164" s="15">
        <v>65</v>
      </c>
      <c r="BB1164" s="15">
        <v>57</v>
      </c>
      <c r="BD1164" s="15">
        <v>162.5</v>
      </c>
      <c r="BF1164" s="15">
        <v>132</v>
      </c>
      <c r="BG1164" s="15">
        <v>141</v>
      </c>
    </row>
    <row r="1165" spans="1:59">
      <c r="A1165" s="71">
        <v>41720</v>
      </c>
      <c r="B1165" s="16">
        <v>109.5</v>
      </c>
      <c r="C1165" s="16">
        <v>105.54</v>
      </c>
      <c r="D1165" s="75"/>
      <c r="F1165" s="16">
        <v>150.33000000000001</v>
      </c>
      <c r="G1165" s="15">
        <v>173.27</v>
      </c>
      <c r="H1165" s="15">
        <v>103.07</v>
      </c>
      <c r="I1165" s="15">
        <v>90.39</v>
      </c>
      <c r="J1165" s="15">
        <v>62.58</v>
      </c>
      <c r="K1165" s="15">
        <v>44.33</v>
      </c>
      <c r="L1165" s="15">
        <v>52.22</v>
      </c>
      <c r="M1165" s="15">
        <v>78.739999999999995</v>
      </c>
      <c r="N1165" s="15">
        <v>125.36</v>
      </c>
      <c r="O1165" s="16">
        <v>137.28</v>
      </c>
      <c r="P1165" s="15">
        <v>18</v>
      </c>
      <c r="Q1165" s="15">
        <v>57.11</v>
      </c>
      <c r="R1165" s="15">
        <v>80.040000000000006</v>
      </c>
      <c r="T1165" s="16">
        <v>103.5</v>
      </c>
      <c r="U1165" s="16">
        <v>102.6</v>
      </c>
      <c r="V1165" s="16">
        <v>113.53</v>
      </c>
      <c r="W1165" s="16">
        <v>112.23</v>
      </c>
      <c r="X1165" s="75"/>
      <c r="Y1165" s="75"/>
      <c r="AA1165" s="15">
        <v>118</v>
      </c>
      <c r="AB1165" s="15">
        <v>171.67</v>
      </c>
      <c r="AC1165" s="15">
        <v>107.18</v>
      </c>
      <c r="AD1165" s="15">
        <v>92.19</v>
      </c>
      <c r="AE1165" s="15">
        <v>90.78</v>
      </c>
      <c r="AF1165" s="15">
        <v>97.77</v>
      </c>
      <c r="AG1165" s="15">
        <v>66.98</v>
      </c>
      <c r="AH1165" s="15">
        <v>82</v>
      </c>
      <c r="AI1165" s="15">
        <v>66</v>
      </c>
      <c r="AJ1165" s="15">
        <v>115.1</v>
      </c>
      <c r="AK1165" s="15">
        <v>67.67</v>
      </c>
      <c r="AL1165" s="15">
        <v>67</v>
      </c>
      <c r="AM1165" s="15">
        <v>256.45999999999998</v>
      </c>
      <c r="AN1165" s="15">
        <v>245.56</v>
      </c>
      <c r="AO1165" s="15">
        <v>165.45</v>
      </c>
      <c r="AP1165" s="15">
        <v>157.86000000000001</v>
      </c>
      <c r="AQ1165" s="15">
        <v>156.13999999999999</v>
      </c>
      <c r="AS1165" s="15">
        <v>99.99</v>
      </c>
      <c r="AV1165" s="15">
        <v>217.43</v>
      </c>
      <c r="AW1165" s="15">
        <v>50</v>
      </c>
      <c r="AX1165" s="15">
        <v>46.45</v>
      </c>
      <c r="AY1165" s="15">
        <v>89.39</v>
      </c>
      <c r="BA1165" s="15">
        <v>66</v>
      </c>
      <c r="BD1165" s="15">
        <v>163.5</v>
      </c>
      <c r="BF1165" s="15">
        <v>132.77000000000001</v>
      </c>
      <c r="BG1165" s="15">
        <v>148.6</v>
      </c>
    </row>
    <row r="1166" spans="1:59">
      <c r="A1166" s="71">
        <v>41727</v>
      </c>
      <c r="B1166" s="16">
        <v>108.45</v>
      </c>
      <c r="C1166" s="16">
        <v>105.99</v>
      </c>
      <c r="D1166" s="75"/>
      <c r="F1166" s="16">
        <v>155.86000000000001</v>
      </c>
      <c r="G1166" s="15">
        <v>183.07</v>
      </c>
      <c r="H1166" s="15">
        <v>106.32</v>
      </c>
      <c r="I1166" s="15">
        <v>95.57</v>
      </c>
      <c r="J1166" s="15">
        <v>63.53</v>
      </c>
      <c r="K1166" s="15">
        <v>46.1</v>
      </c>
      <c r="L1166" s="15">
        <v>55.05</v>
      </c>
      <c r="M1166" s="15">
        <v>79.010000000000005</v>
      </c>
      <c r="N1166" s="15">
        <v>126.58</v>
      </c>
      <c r="O1166" s="16">
        <v>140.96</v>
      </c>
      <c r="P1166" s="15">
        <v>18</v>
      </c>
      <c r="Q1166" s="15">
        <v>55.81</v>
      </c>
      <c r="R1166" s="15">
        <v>79.83</v>
      </c>
      <c r="T1166" s="16">
        <v>103.5</v>
      </c>
      <c r="U1166" s="16">
        <v>103.51</v>
      </c>
      <c r="V1166" s="16">
        <v>112.86</v>
      </c>
      <c r="W1166" s="16">
        <v>110.9</v>
      </c>
      <c r="X1166" s="75"/>
      <c r="Y1166" s="75"/>
      <c r="AA1166" s="15">
        <v>122.33</v>
      </c>
      <c r="AB1166" s="15">
        <v>176</v>
      </c>
      <c r="AD1166" s="15">
        <v>93.91</v>
      </c>
      <c r="AE1166" s="15">
        <v>87.6</v>
      </c>
      <c r="AF1166" s="15">
        <v>99</v>
      </c>
      <c r="AG1166" s="15">
        <v>71.86</v>
      </c>
      <c r="AH1166" s="15">
        <v>81.77</v>
      </c>
      <c r="AI1166" s="15">
        <v>66.599999999999994</v>
      </c>
      <c r="AJ1166" s="15">
        <v>120</v>
      </c>
      <c r="AK1166" s="15">
        <v>69</v>
      </c>
      <c r="AL1166" s="15">
        <v>67</v>
      </c>
      <c r="AM1166" s="15">
        <v>285</v>
      </c>
      <c r="AN1166" s="15">
        <v>270.11</v>
      </c>
      <c r="AO1166" s="15">
        <v>168.57</v>
      </c>
      <c r="AP1166" s="15">
        <v>164.64</v>
      </c>
      <c r="AQ1166" s="15">
        <v>163.75</v>
      </c>
      <c r="AR1166" s="15">
        <v>160</v>
      </c>
      <c r="AS1166" s="15">
        <v>101.25</v>
      </c>
      <c r="AT1166" s="15">
        <v>225.83</v>
      </c>
      <c r="AV1166" s="15">
        <v>255</v>
      </c>
      <c r="AW1166" s="15">
        <v>45</v>
      </c>
      <c r="AX1166" s="15">
        <v>47.22</v>
      </c>
      <c r="AY1166" s="15">
        <v>100</v>
      </c>
      <c r="AZ1166" s="15">
        <v>72</v>
      </c>
      <c r="BA1166" s="15">
        <v>62</v>
      </c>
      <c r="BF1166" s="15">
        <v>146.38999999999999</v>
      </c>
      <c r="BG1166" s="15">
        <v>166.8</v>
      </c>
    </row>
    <row r="1167" spans="1:59">
      <c r="A1167" s="71">
        <v>41734</v>
      </c>
      <c r="B1167" s="16">
        <v>108.51</v>
      </c>
      <c r="C1167" s="16">
        <v>106.48</v>
      </c>
      <c r="D1167" s="75"/>
      <c r="F1167" s="16">
        <v>164.07</v>
      </c>
      <c r="G1167" s="15">
        <v>194.15</v>
      </c>
      <c r="H1167" s="15">
        <v>108.37</v>
      </c>
      <c r="I1167" s="15">
        <v>101.49</v>
      </c>
      <c r="J1167" s="15">
        <v>67.02</v>
      </c>
      <c r="K1167" s="15">
        <v>49.91</v>
      </c>
      <c r="L1167" s="15">
        <v>59.51</v>
      </c>
      <c r="M1167" s="15">
        <v>73.3</v>
      </c>
      <c r="N1167" s="15">
        <v>127.1</v>
      </c>
      <c r="O1167" s="16">
        <v>145.43</v>
      </c>
      <c r="P1167" s="15">
        <v>18</v>
      </c>
      <c r="Q1167" s="15">
        <v>55.13</v>
      </c>
      <c r="R1167" s="15">
        <v>80.22</v>
      </c>
      <c r="T1167" s="16">
        <v>101.5</v>
      </c>
      <c r="U1167" s="16">
        <v>102.58</v>
      </c>
      <c r="V1167" s="16">
        <v>120.66</v>
      </c>
      <c r="W1167" s="16">
        <v>118.5</v>
      </c>
      <c r="X1167" s="75"/>
      <c r="Y1167" s="75"/>
      <c r="AB1167" s="15">
        <v>169.88</v>
      </c>
      <c r="AD1167" s="15">
        <v>94.51</v>
      </c>
      <c r="AE1167" s="15">
        <v>87.26</v>
      </c>
      <c r="AF1167" s="15">
        <v>99</v>
      </c>
      <c r="AG1167" s="15">
        <v>73.42</v>
      </c>
      <c r="AH1167" s="15">
        <v>82</v>
      </c>
      <c r="AI1167" s="15">
        <v>67.39</v>
      </c>
      <c r="AJ1167" s="15">
        <v>120.81</v>
      </c>
      <c r="AK1167" s="15">
        <v>68.19</v>
      </c>
      <c r="AL1167" s="15">
        <v>65.37</v>
      </c>
      <c r="AM1167" s="15">
        <v>306.93</v>
      </c>
      <c r="AN1167" s="15">
        <v>300</v>
      </c>
      <c r="AO1167" s="15">
        <v>170.66</v>
      </c>
      <c r="AP1167" s="15">
        <v>170.57</v>
      </c>
      <c r="AQ1167" s="15">
        <v>167</v>
      </c>
      <c r="AR1167" s="15">
        <v>163.16</v>
      </c>
      <c r="AT1167" s="15">
        <v>240.56</v>
      </c>
      <c r="AV1167" s="15">
        <v>262</v>
      </c>
      <c r="AX1167" s="15">
        <v>46.44</v>
      </c>
      <c r="AY1167" s="15">
        <v>93</v>
      </c>
      <c r="AZ1167" s="15">
        <v>68</v>
      </c>
      <c r="BA1167" s="15">
        <v>65.25</v>
      </c>
      <c r="BB1167" s="15">
        <v>64</v>
      </c>
      <c r="BC1167" s="15">
        <v>48</v>
      </c>
      <c r="BD1167" s="15">
        <v>162</v>
      </c>
      <c r="BF1167" s="15">
        <v>167.26</v>
      </c>
      <c r="BG1167" s="15">
        <v>173</v>
      </c>
    </row>
    <row r="1168" spans="1:59">
      <c r="A1168" s="71">
        <v>41741</v>
      </c>
      <c r="B1168" s="16">
        <v>108.88</v>
      </c>
      <c r="C1168" s="16">
        <v>107.09</v>
      </c>
      <c r="D1168" s="75"/>
      <c r="F1168" s="16">
        <v>168.57</v>
      </c>
      <c r="G1168" s="15">
        <v>201.76</v>
      </c>
      <c r="H1168" s="15">
        <v>115.11</v>
      </c>
      <c r="I1168" s="15">
        <v>101.78</v>
      </c>
      <c r="J1168" s="15">
        <v>67</v>
      </c>
      <c r="K1168" s="15">
        <v>46.7</v>
      </c>
      <c r="L1168" s="15">
        <v>55.42</v>
      </c>
      <c r="M1168" s="15">
        <v>77.58</v>
      </c>
      <c r="N1168" s="15">
        <v>130.32</v>
      </c>
      <c r="O1168" s="16">
        <v>142.6</v>
      </c>
      <c r="P1168" s="15">
        <v>18</v>
      </c>
      <c r="Q1168" s="15">
        <v>56.97</v>
      </c>
      <c r="R1168" s="15">
        <v>79.27</v>
      </c>
      <c r="T1168" s="16">
        <v>100.29</v>
      </c>
      <c r="U1168" s="16">
        <v>100.77</v>
      </c>
      <c r="V1168" s="16">
        <v>116.43</v>
      </c>
      <c r="W1168" s="16">
        <v>115.37</v>
      </c>
      <c r="X1168" s="75"/>
      <c r="Y1168" s="75"/>
      <c r="AA1168" s="15">
        <v>134</v>
      </c>
      <c r="AB1168" s="15">
        <v>169.88</v>
      </c>
      <c r="AD1168" s="15">
        <v>95</v>
      </c>
      <c r="AE1168" s="15">
        <v>94</v>
      </c>
      <c r="AF1168" s="15">
        <v>99</v>
      </c>
      <c r="AG1168" s="15">
        <v>82</v>
      </c>
      <c r="AH1168" s="15">
        <v>82</v>
      </c>
      <c r="AI1168" s="15">
        <v>67</v>
      </c>
      <c r="AJ1168" s="15">
        <v>121</v>
      </c>
      <c r="AK1168" s="15">
        <v>69</v>
      </c>
      <c r="AL1168" s="15">
        <v>65</v>
      </c>
      <c r="AM1168" s="15">
        <v>325</v>
      </c>
      <c r="AN1168" s="15">
        <v>325</v>
      </c>
      <c r="AO1168" s="15">
        <v>170</v>
      </c>
      <c r="AP1168" s="15">
        <v>169.5</v>
      </c>
      <c r="AQ1168" s="15">
        <v>175</v>
      </c>
      <c r="AR1168" s="15">
        <v>175</v>
      </c>
      <c r="AS1168" s="15">
        <v>120</v>
      </c>
      <c r="AT1168" s="15">
        <v>240.56</v>
      </c>
      <c r="AV1168" s="15">
        <v>282</v>
      </c>
      <c r="AW1168" s="15">
        <v>49</v>
      </c>
      <c r="AX1168" s="15">
        <v>45</v>
      </c>
      <c r="BA1168" s="15">
        <v>62</v>
      </c>
      <c r="BB1168" s="15">
        <v>57</v>
      </c>
      <c r="BD1168" s="15">
        <v>170</v>
      </c>
      <c r="BF1168" s="15">
        <v>168.27</v>
      </c>
      <c r="BG1168" s="15">
        <v>173</v>
      </c>
    </row>
    <row r="1169" spans="1:59">
      <c r="A1169" s="71">
        <v>41748</v>
      </c>
      <c r="B1169" s="16">
        <v>111.82</v>
      </c>
      <c r="C1169" s="16">
        <v>107.97</v>
      </c>
      <c r="D1169" s="75"/>
      <c r="F1169" s="16">
        <v>172.79</v>
      </c>
      <c r="G1169" s="15">
        <v>210.87</v>
      </c>
      <c r="H1169" s="15">
        <v>114.29</v>
      </c>
      <c r="I1169" s="15">
        <v>103.03</v>
      </c>
      <c r="J1169" s="15">
        <v>65.94</v>
      </c>
      <c r="K1169" s="15">
        <v>49.43</v>
      </c>
      <c r="L1169" s="15">
        <v>56.15</v>
      </c>
      <c r="M1169" s="15">
        <v>77.72</v>
      </c>
      <c r="N1169" s="15">
        <v>131.36000000000001</v>
      </c>
      <c r="O1169" s="16">
        <v>139.4</v>
      </c>
      <c r="P1169" s="15">
        <v>18</v>
      </c>
      <c r="Q1169" s="15">
        <v>57.21</v>
      </c>
      <c r="R1169" s="15">
        <v>79.64</v>
      </c>
      <c r="T1169" s="16">
        <v>101.78</v>
      </c>
      <c r="U1169" s="16">
        <v>100.28</v>
      </c>
      <c r="V1169" s="16">
        <v>116.1</v>
      </c>
      <c r="W1169" s="16">
        <v>116.13</v>
      </c>
      <c r="X1169" s="75"/>
      <c r="Y1169" s="75"/>
      <c r="AA1169" s="15">
        <v>115.28</v>
      </c>
      <c r="AB1169" s="15">
        <v>164.88</v>
      </c>
      <c r="AD1169" s="15">
        <v>94.58</v>
      </c>
      <c r="AE1169" s="15">
        <v>89.84</v>
      </c>
      <c r="AF1169" s="15">
        <v>101.08</v>
      </c>
      <c r="AG1169" s="15">
        <v>78.739999999999995</v>
      </c>
      <c r="AH1169" s="15">
        <v>82</v>
      </c>
      <c r="AJ1169" s="15">
        <v>122.17</v>
      </c>
      <c r="AK1169" s="15">
        <v>68.62</v>
      </c>
      <c r="AL1169" s="15">
        <v>65</v>
      </c>
      <c r="AM1169" s="15">
        <v>345</v>
      </c>
      <c r="AN1169" s="15">
        <v>340</v>
      </c>
      <c r="AO1169" s="15">
        <v>170</v>
      </c>
      <c r="AP1169" s="15">
        <v>169.63</v>
      </c>
      <c r="AQ1169" s="15">
        <v>175.65</v>
      </c>
      <c r="AR1169" s="15">
        <v>176.17</v>
      </c>
      <c r="AS1169" s="15">
        <v>130.29</v>
      </c>
      <c r="AT1169" s="15">
        <v>255</v>
      </c>
      <c r="AU1169" s="15">
        <v>285</v>
      </c>
      <c r="AV1169" s="15">
        <v>287</v>
      </c>
      <c r="AW1169" s="15">
        <v>48</v>
      </c>
      <c r="AX1169" s="15">
        <v>46.59</v>
      </c>
      <c r="BA1169" s="15">
        <v>62.75</v>
      </c>
      <c r="BD1169" s="15">
        <v>170</v>
      </c>
      <c r="BF1169" s="15">
        <v>168.27</v>
      </c>
      <c r="BG1169" s="15">
        <v>148.4</v>
      </c>
    </row>
    <row r="1170" spans="1:59">
      <c r="A1170" s="71">
        <v>41755</v>
      </c>
      <c r="B1170" s="16">
        <v>110.99</v>
      </c>
      <c r="C1170" s="16">
        <v>108.3</v>
      </c>
      <c r="D1170" s="75"/>
      <c r="F1170" s="16">
        <v>176.38</v>
      </c>
      <c r="G1170" s="15">
        <v>217.74</v>
      </c>
      <c r="H1170" s="15">
        <v>117.47</v>
      </c>
      <c r="I1170" s="15">
        <v>108.76</v>
      </c>
      <c r="J1170" s="15">
        <v>67.11</v>
      </c>
      <c r="K1170" s="15">
        <v>48.85</v>
      </c>
      <c r="L1170" s="15">
        <v>55.23</v>
      </c>
      <c r="M1170" s="15">
        <v>78.599999999999994</v>
      </c>
      <c r="N1170" s="15">
        <v>132.29</v>
      </c>
      <c r="O1170" s="16">
        <v>140.77000000000001</v>
      </c>
      <c r="P1170" s="15">
        <v>18</v>
      </c>
      <c r="Q1170" s="15">
        <v>56.96</v>
      </c>
      <c r="R1170" s="15">
        <v>79.650000000000006</v>
      </c>
      <c r="T1170" s="16">
        <v>105.11</v>
      </c>
      <c r="U1170" s="16">
        <v>104.85</v>
      </c>
      <c r="V1170" s="16">
        <v>116.07</v>
      </c>
      <c r="W1170" s="16">
        <v>115.96</v>
      </c>
      <c r="X1170" s="75"/>
      <c r="Y1170" s="75"/>
      <c r="AA1170" s="15">
        <v>116</v>
      </c>
      <c r="AB1170" s="15">
        <v>171.5</v>
      </c>
      <c r="AC1170" s="15">
        <v>109</v>
      </c>
      <c r="AD1170" s="15">
        <v>94.27</v>
      </c>
      <c r="AE1170" s="15">
        <v>89.64</v>
      </c>
      <c r="AF1170" s="15">
        <v>99</v>
      </c>
      <c r="AG1170" s="15">
        <v>78.959999999999994</v>
      </c>
      <c r="AH1170" s="15">
        <v>82</v>
      </c>
      <c r="AI1170" s="15">
        <v>67.900000000000006</v>
      </c>
      <c r="AJ1170" s="15">
        <v>122.11</v>
      </c>
      <c r="AK1170" s="15">
        <v>68.42</v>
      </c>
      <c r="AL1170" s="15">
        <v>62.27</v>
      </c>
      <c r="AM1170" s="15">
        <v>335</v>
      </c>
      <c r="AN1170" s="15">
        <v>334.72</v>
      </c>
      <c r="AO1170" s="15">
        <v>169.84</v>
      </c>
      <c r="AP1170" s="15">
        <v>169.86</v>
      </c>
      <c r="AQ1170" s="15">
        <v>178.14</v>
      </c>
      <c r="AR1170" s="15">
        <v>178</v>
      </c>
      <c r="AV1170" s="15">
        <v>296.47000000000003</v>
      </c>
      <c r="AX1170" s="15">
        <v>47.14</v>
      </c>
      <c r="AY1170" s="15">
        <v>94.84</v>
      </c>
      <c r="AZ1170" s="15">
        <v>69.39</v>
      </c>
      <c r="BA1170" s="15">
        <v>68</v>
      </c>
      <c r="BB1170" s="15">
        <v>59.5</v>
      </c>
      <c r="BD1170" s="15">
        <v>172.88</v>
      </c>
      <c r="BF1170" s="15">
        <v>128.19</v>
      </c>
      <c r="BG1170" s="15">
        <v>126.2</v>
      </c>
    </row>
    <row r="1171" spans="1:59">
      <c r="A1171" s="71">
        <v>41762</v>
      </c>
      <c r="B1171" s="16">
        <v>110.3</v>
      </c>
      <c r="C1171" s="16">
        <v>108.69</v>
      </c>
      <c r="D1171" s="75"/>
      <c r="F1171" s="16">
        <v>177.01</v>
      </c>
      <c r="G1171" s="15">
        <v>224.65</v>
      </c>
      <c r="H1171" s="15">
        <v>121.46</v>
      </c>
      <c r="I1171" s="15">
        <v>110.3</v>
      </c>
      <c r="J1171" s="15">
        <v>69.19</v>
      </c>
      <c r="K1171" s="15">
        <v>48.53</v>
      </c>
      <c r="L1171" s="15">
        <v>57.08</v>
      </c>
      <c r="M1171" s="15">
        <v>79.790000000000006</v>
      </c>
      <c r="N1171" s="15">
        <v>132.75</v>
      </c>
      <c r="O1171" s="16">
        <v>141.16</v>
      </c>
      <c r="P1171" s="15">
        <v>18</v>
      </c>
      <c r="Q1171" s="15">
        <v>57.32</v>
      </c>
      <c r="R1171" s="15">
        <v>80.16</v>
      </c>
      <c r="T1171" s="16">
        <v>106.45</v>
      </c>
      <c r="U1171" s="16">
        <v>105.26</v>
      </c>
      <c r="V1171" s="16">
        <v>116.5</v>
      </c>
      <c r="W1171" s="16">
        <v>118.45</v>
      </c>
      <c r="X1171" s="75"/>
      <c r="Y1171" s="75"/>
      <c r="AA1171" s="15">
        <v>119.33</v>
      </c>
      <c r="AB1171" s="15">
        <v>181.51</v>
      </c>
      <c r="AD1171" s="15">
        <v>95.21</v>
      </c>
      <c r="AE1171" s="15">
        <v>89.34</v>
      </c>
      <c r="AF1171" s="15">
        <v>99</v>
      </c>
      <c r="AG1171" s="15">
        <v>79.849999999999994</v>
      </c>
      <c r="AH1171" s="15">
        <v>82</v>
      </c>
      <c r="AI1171" s="15">
        <v>74</v>
      </c>
      <c r="AJ1171" s="15">
        <v>123</v>
      </c>
      <c r="AK1171" s="15">
        <v>68.75</v>
      </c>
      <c r="AL1171" s="15">
        <v>62</v>
      </c>
      <c r="AM1171" s="15">
        <v>335</v>
      </c>
      <c r="AN1171" s="15">
        <v>346.33</v>
      </c>
      <c r="AO1171" s="15">
        <v>169.84</v>
      </c>
      <c r="AP1171" s="15">
        <v>170</v>
      </c>
      <c r="AR1171" s="15">
        <v>184</v>
      </c>
      <c r="AS1171" s="15">
        <v>133</v>
      </c>
      <c r="AT1171" s="15">
        <v>265</v>
      </c>
      <c r="AU1171" s="15">
        <v>295.8</v>
      </c>
      <c r="AV1171" s="15">
        <v>300</v>
      </c>
      <c r="AX1171" s="15">
        <v>46.62</v>
      </c>
      <c r="AZ1171" s="15">
        <v>78</v>
      </c>
      <c r="BD1171" s="15">
        <v>174</v>
      </c>
      <c r="BF1171" s="15">
        <v>115.38</v>
      </c>
      <c r="BG1171" s="15">
        <v>123</v>
      </c>
    </row>
    <row r="1172" spans="1:59">
      <c r="A1172" s="71">
        <v>41769</v>
      </c>
      <c r="B1172" s="16">
        <v>111.78</v>
      </c>
      <c r="C1172" s="74">
        <v>109.18</v>
      </c>
      <c r="D1172" s="75"/>
      <c r="F1172" s="16">
        <v>177.55</v>
      </c>
      <c r="G1172" s="15">
        <v>225.3</v>
      </c>
      <c r="H1172" s="15">
        <v>123.82</v>
      </c>
      <c r="I1172" s="15">
        <v>111.83</v>
      </c>
      <c r="J1172" s="15">
        <v>68.38</v>
      </c>
      <c r="K1172" s="15">
        <v>49.06</v>
      </c>
      <c r="L1172" s="15">
        <v>57.7</v>
      </c>
      <c r="M1172" s="15">
        <v>79.099999999999994</v>
      </c>
      <c r="N1172" s="15">
        <v>133.44</v>
      </c>
      <c r="O1172" s="16">
        <v>134.94</v>
      </c>
      <c r="P1172" s="15">
        <v>18</v>
      </c>
      <c r="Q1172" s="15">
        <v>57.02</v>
      </c>
      <c r="R1172" s="15">
        <v>79.430000000000007</v>
      </c>
      <c r="T1172" s="16">
        <v>103.5</v>
      </c>
      <c r="U1172" s="16">
        <v>105.5</v>
      </c>
      <c r="V1172" s="16">
        <v>116.64</v>
      </c>
      <c r="W1172" s="16">
        <v>116.57</v>
      </c>
      <c r="X1172" s="75"/>
      <c r="Y1172" s="75"/>
      <c r="AA1172" s="15">
        <v>119</v>
      </c>
      <c r="AB1172" s="15">
        <v>177.67</v>
      </c>
      <c r="AD1172" s="15">
        <v>95.34</v>
      </c>
      <c r="AE1172" s="15">
        <v>90.06</v>
      </c>
      <c r="AF1172" s="15">
        <v>98.65</v>
      </c>
      <c r="AG1172" s="15">
        <v>79.48</v>
      </c>
      <c r="AH1172" s="15">
        <v>82</v>
      </c>
      <c r="AI1172" s="15">
        <v>70</v>
      </c>
      <c r="AJ1172" s="15">
        <v>123.67</v>
      </c>
      <c r="AK1172" s="15">
        <v>68.290000000000006</v>
      </c>
      <c r="AL1172" s="15">
        <v>60.02</v>
      </c>
      <c r="AM1172" s="15">
        <v>340</v>
      </c>
      <c r="AN1172" s="15">
        <v>357.93</v>
      </c>
      <c r="AO1172" s="15">
        <v>168.7</v>
      </c>
      <c r="AP1172" s="15">
        <v>170.85</v>
      </c>
      <c r="AQ1172" s="15">
        <v>186.11</v>
      </c>
      <c r="AR1172" s="15">
        <v>181</v>
      </c>
      <c r="AS1172" s="15">
        <v>135</v>
      </c>
      <c r="AT1172" s="15">
        <v>265</v>
      </c>
      <c r="AU1172" s="15">
        <v>295</v>
      </c>
      <c r="AV1172" s="15">
        <v>274.87</v>
      </c>
      <c r="AW1172" s="15">
        <v>50.5</v>
      </c>
      <c r="AX1172" s="15">
        <v>46.67</v>
      </c>
      <c r="BA1172" s="15">
        <v>75</v>
      </c>
      <c r="BD1172" s="15">
        <v>170</v>
      </c>
      <c r="BF1172" s="15">
        <v>115.38</v>
      </c>
      <c r="BG1172" s="15">
        <v>125</v>
      </c>
    </row>
    <row r="1173" spans="1:59">
      <c r="A1173" s="71">
        <v>41776</v>
      </c>
      <c r="B1173" s="16">
        <v>116.72</v>
      </c>
      <c r="C1173" s="16">
        <v>109.82</v>
      </c>
      <c r="D1173" s="75"/>
      <c r="F1173" s="16">
        <v>183.77</v>
      </c>
      <c r="G1173" s="15">
        <v>229.59</v>
      </c>
      <c r="H1173" s="15">
        <v>126.59</v>
      </c>
      <c r="I1173" s="15">
        <v>115.97</v>
      </c>
      <c r="J1173" s="15">
        <v>68.59</v>
      </c>
      <c r="K1173" s="15">
        <v>49.41</v>
      </c>
      <c r="L1173" s="15">
        <v>60.3</v>
      </c>
      <c r="M1173" s="15">
        <v>79.94</v>
      </c>
      <c r="N1173" s="15">
        <v>135.37</v>
      </c>
      <c r="O1173" s="16">
        <v>135.08000000000001</v>
      </c>
      <c r="P1173" s="15">
        <v>18</v>
      </c>
      <c r="Q1173" s="15">
        <v>57.18</v>
      </c>
      <c r="R1173" s="15">
        <v>79.59</v>
      </c>
      <c r="T1173" s="16">
        <v>108.25</v>
      </c>
      <c r="U1173" s="16">
        <v>105.9</v>
      </c>
      <c r="V1173" s="16">
        <v>116.64</v>
      </c>
      <c r="W1173" s="16">
        <v>116.57</v>
      </c>
      <c r="X1173" s="75"/>
      <c r="Y1173" s="75"/>
      <c r="AA1173" s="15">
        <v>123</v>
      </c>
      <c r="AB1173" s="15">
        <v>176.4</v>
      </c>
      <c r="AD1173" s="15">
        <v>95.27</v>
      </c>
      <c r="AE1173" s="15">
        <v>89.5</v>
      </c>
      <c r="AG1173" s="15">
        <v>78.09</v>
      </c>
      <c r="AH1173" s="15">
        <v>82</v>
      </c>
      <c r="AI1173" s="15">
        <v>78.48</v>
      </c>
      <c r="AJ1173" s="15">
        <v>127.37</v>
      </c>
      <c r="AK1173" s="15">
        <v>67.5</v>
      </c>
      <c r="AL1173" s="15">
        <v>57</v>
      </c>
      <c r="AM1173" s="15">
        <v>358.33</v>
      </c>
      <c r="AN1173" s="15">
        <v>361.75</v>
      </c>
      <c r="AO1173" s="15">
        <v>170</v>
      </c>
      <c r="AP1173" s="15">
        <v>169.71</v>
      </c>
      <c r="AQ1173" s="15">
        <v>180.85</v>
      </c>
      <c r="AR1173" s="15">
        <v>185.25</v>
      </c>
      <c r="AS1173" s="15">
        <v>137</v>
      </c>
      <c r="AT1173" s="15">
        <v>268.17</v>
      </c>
      <c r="AV1173" s="15">
        <v>304.58</v>
      </c>
      <c r="AX1173" s="15">
        <v>49.55</v>
      </c>
      <c r="AZ1173" s="15">
        <v>78</v>
      </c>
      <c r="BB1173" s="15">
        <v>57</v>
      </c>
      <c r="BF1173" s="15">
        <v>118.39</v>
      </c>
      <c r="BG1173" s="15">
        <v>129.19999999999999</v>
      </c>
    </row>
    <row r="1174" spans="1:59">
      <c r="A1174" s="71">
        <v>41783</v>
      </c>
      <c r="B1174" s="16">
        <v>120.62</v>
      </c>
      <c r="C1174" s="16">
        <v>111.15</v>
      </c>
      <c r="D1174" s="75"/>
      <c r="F1174" s="16">
        <v>189.63</v>
      </c>
      <c r="G1174" s="15">
        <v>236.06</v>
      </c>
      <c r="H1174" s="15">
        <v>130.37</v>
      </c>
      <c r="I1174" s="15">
        <v>122.13</v>
      </c>
      <c r="J1174" s="15">
        <v>68.56</v>
      </c>
      <c r="K1174" s="15">
        <v>49.28</v>
      </c>
      <c r="L1174" s="15">
        <v>64.19</v>
      </c>
      <c r="M1174" s="15">
        <v>81.86</v>
      </c>
      <c r="N1174" s="15">
        <v>137.01</v>
      </c>
      <c r="O1174" s="16">
        <v>136.79</v>
      </c>
      <c r="P1174" s="15">
        <v>18</v>
      </c>
      <c r="Q1174" s="15">
        <v>56.77</v>
      </c>
      <c r="R1174" s="15">
        <v>79.39</v>
      </c>
      <c r="T1174" s="16">
        <v>107.04</v>
      </c>
      <c r="U1174" s="16">
        <v>107.1</v>
      </c>
      <c r="V1174" s="16">
        <v>116.55</v>
      </c>
      <c r="W1174" s="16">
        <v>116.48</v>
      </c>
      <c r="X1174" s="75"/>
      <c r="Y1174" s="75"/>
      <c r="AA1174" s="15">
        <v>133</v>
      </c>
      <c r="AB1174" s="15">
        <v>171.43</v>
      </c>
      <c r="AC1174" s="15">
        <v>111</v>
      </c>
      <c r="AD1174" s="15">
        <v>97.04</v>
      </c>
      <c r="AE1174" s="15">
        <v>89.35</v>
      </c>
      <c r="AF1174" s="15">
        <v>99</v>
      </c>
      <c r="AG1174" s="15">
        <v>78.03</v>
      </c>
      <c r="AH1174" s="15">
        <v>82</v>
      </c>
      <c r="AI1174" s="15">
        <v>82.73</v>
      </c>
      <c r="AJ1174" s="15">
        <v>125.8</v>
      </c>
      <c r="AK1174" s="15">
        <v>68.41</v>
      </c>
      <c r="AL1174" s="15">
        <v>57.21</v>
      </c>
      <c r="AM1174" s="15">
        <v>346.43</v>
      </c>
      <c r="AN1174" s="15">
        <v>359.38</v>
      </c>
      <c r="AO1174" s="15">
        <v>170</v>
      </c>
      <c r="AP1174" s="15">
        <v>169.36</v>
      </c>
      <c r="AQ1174" s="15">
        <v>187</v>
      </c>
      <c r="AR1174" s="15">
        <v>195.06</v>
      </c>
      <c r="AS1174" s="15">
        <v>138</v>
      </c>
      <c r="AV1174" s="15">
        <v>321.63</v>
      </c>
      <c r="AX1174" s="15">
        <v>49.55</v>
      </c>
      <c r="AY1174" s="15">
        <v>98.88</v>
      </c>
      <c r="AZ1174" s="15">
        <v>76.5</v>
      </c>
      <c r="BD1174" s="15">
        <v>170</v>
      </c>
      <c r="BF1174" s="15">
        <v>123.39</v>
      </c>
      <c r="BG1174" s="15">
        <v>133</v>
      </c>
    </row>
    <row r="1175" spans="1:59">
      <c r="A1175" s="71">
        <v>41790</v>
      </c>
      <c r="B1175" s="16">
        <v>121.09</v>
      </c>
      <c r="C1175" s="16">
        <v>111.33</v>
      </c>
      <c r="D1175" s="75"/>
      <c r="F1175" s="16">
        <v>195.18</v>
      </c>
      <c r="G1175" s="15">
        <v>237.58</v>
      </c>
      <c r="H1175" s="15">
        <v>133.16999999999999</v>
      </c>
      <c r="I1175" s="15">
        <v>121.25</v>
      </c>
      <c r="J1175" s="15">
        <v>68.239999999999995</v>
      </c>
      <c r="K1175" s="15">
        <v>48.87</v>
      </c>
      <c r="L1175" s="15">
        <v>66.12</v>
      </c>
      <c r="M1175" s="15">
        <v>84.38</v>
      </c>
      <c r="N1175" s="15">
        <v>139.46</v>
      </c>
      <c r="O1175" s="16">
        <v>140.36000000000001</v>
      </c>
      <c r="P1175" s="15">
        <v>18</v>
      </c>
      <c r="Q1175" s="15">
        <v>56.81</v>
      </c>
      <c r="R1175" s="15">
        <v>80.17</v>
      </c>
      <c r="T1175" s="16">
        <v>105.3</v>
      </c>
      <c r="U1175" s="16">
        <v>105.5</v>
      </c>
      <c r="V1175" s="16">
        <v>116.66</v>
      </c>
      <c r="W1175" s="16">
        <v>116.6</v>
      </c>
      <c r="X1175" s="75"/>
      <c r="Y1175" s="75"/>
      <c r="AB1175" s="15">
        <v>177.67</v>
      </c>
      <c r="AD1175" s="15">
        <v>97.9</v>
      </c>
      <c r="AE1175" s="15">
        <v>90.49</v>
      </c>
      <c r="AF1175" s="15">
        <v>100</v>
      </c>
      <c r="AG1175" s="15">
        <v>78.209999999999994</v>
      </c>
      <c r="AH1175" s="15">
        <v>83.36</v>
      </c>
      <c r="AI1175" s="15">
        <v>84</v>
      </c>
      <c r="AJ1175" s="15">
        <v>124.16</v>
      </c>
      <c r="AK1175" s="15">
        <v>68.260000000000005</v>
      </c>
      <c r="AL1175" s="15">
        <v>60.26</v>
      </c>
      <c r="AM1175" s="15">
        <v>359.04</v>
      </c>
      <c r="AN1175" s="15">
        <v>367</v>
      </c>
      <c r="AO1175" s="15">
        <v>170.56</v>
      </c>
      <c r="AP1175" s="15">
        <v>169.57</v>
      </c>
      <c r="AQ1175" s="15">
        <v>194.13</v>
      </c>
      <c r="AR1175" s="15">
        <v>193.47</v>
      </c>
      <c r="AS1175" s="15">
        <v>140</v>
      </c>
      <c r="AU1175" s="15">
        <v>321</v>
      </c>
      <c r="AV1175" s="15">
        <v>329.35</v>
      </c>
      <c r="AW1175" s="15">
        <v>51.69</v>
      </c>
      <c r="AX1175" s="15">
        <v>49.62</v>
      </c>
      <c r="AY1175" s="15">
        <v>105.01</v>
      </c>
      <c r="AZ1175" s="15">
        <v>76</v>
      </c>
      <c r="BA1175" s="15">
        <v>93</v>
      </c>
      <c r="BB1175" s="15">
        <v>57</v>
      </c>
      <c r="BD1175" s="15">
        <v>170.67</v>
      </c>
      <c r="BF1175" s="15">
        <v>128.99</v>
      </c>
      <c r="BG1175" s="15">
        <v>137</v>
      </c>
    </row>
    <row r="1176" spans="1:59">
      <c r="A1176" s="71">
        <v>41797</v>
      </c>
      <c r="B1176" s="16">
        <v>115.89</v>
      </c>
      <c r="C1176" s="16">
        <v>112.03</v>
      </c>
      <c r="D1176" s="75"/>
      <c r="F1176" s="16">
        <v>195.63</v>
      </c>
      <c r="G1176" s="15">
        <v>237.69</v>
      </c>
      <c r="H1176" s="15">
        <v>134.26</v>
      </c>
      <c r="I1176" s="15">
        <v>123.94</v>
      </c>
      <c r="J1176" s="15">
        <v>68.94</v>
      </c>
      <c r="K1176" s="15">
        <v>49.19</v>
      </c>
      <c r="L1176" s="15">
        <v>66.599999999999994</v>
      </c>
      <c r="M1176" s="15">
        <v>85.01</v>
      </c>
      <c r="N1176" s="15">
        <v>139.36000000000001</v>
      </c>
      <c r="O1176" s="16">
        <v>143.69999999999999</v>
      </c>
      <c r="P1176" s="15">
        <v>18</v>
      </c>
      <c r="Q1176" s="15">
        <v>56.85</v>
      </c>
      <c r="R1176" s="15">
        <v>78.55</v>
      </c>
      <c r="T1176" s="16">
        <v>103.41</v>
      </c>
      <c r="U1176" s="16">
        <v>106.5</v>
      </c>
      <c r="V1176" s="16">
        <v>117.22</v>
      </c>
      <c r="W1176" s="16">
        <v>117.3</v>
      </c>
      <c r="X1176" s="75"/>
      <c r="Y1176" s="75"/>
      <c r="AB1176" s="15">
        <v>172.75</v>
      </c>
      <c r="AD1176" s="15">
        <v>98.78</v>
      </c>
      <c r="AE1176" s="15">
        <v>90.95</v>
      </c>
      <c r="AF1176" s="15">
        <v>100</v>
      </c>
      <c r="AG1176" s="15">
        <v>77.92</v>
      </c>
      <c r="AH1176" s="15">
        <v>82</v>
      </c>
      <c r="AI1176" s="15">
        <v>92.31</v>
      </c>
      <c r="AJ1176" s="15">
        <v>125</v>
      </c>
      <c r="AK1176" s="15">
        <v>68.540000000000006</v>
      </c>
      <c r="AL1176" s="15">
        <v>56</v>
      </c>
      <c r="AN1176" s="15">
        <v>371.14</v>
      </c>
      <c r="AO1176" s="15">
        <v>172.52</v>
      </c>
      <c r="AP1176" s="15">
        <v>170.25</v>
      </c>
      <c r="AQ1176" s="15">
        <v>198.9</v>
      </c>
      <c r="AR1176" s="15">
        <v>198.15</v>
      </c>
      <c r="AT1176" s="15">
        <v>300</v>
      </c>
      <c r="AV1176" s="15">
        <v>343.34</v>
      </c>
      <c r="AW1176" s="15">
        <v>51.7</v>
      </c>
      <c r="AX1176" s="15">
        <v>49.57</v>
      </c>
      <c r="AY1176" s="15">
        <v>110</v>
      </c>
      <c r="BA1176" s="15">
        <v>89</v>
      </c>
      <c r="BD1176" s="15">
        <v>175.96</v>
      </c>
      <c r="BF1176" s="15">
        <v>132.74</v>
      </c>
      <c r="BG1176" s="15">
        <v>137.19999999999999</v>
      </c>
    </row>
    <row r="1177" spans="1:59">
      <c r="A1177" s="71">
        <v>41804</v>
      </c>
      <c r="B1177" s="16">
        <v>113.08</v>
      </c>
      <c r="C1177" s="16">
        <v>111.37</v>
      </c>
      <c r="D1177" s="75"/>
      <c r="F1177" s="16">
        <v>196.91</v>
      </c>
      <c r="G1177" s="15">
        <v>238.25</v>
      </c>
      <c r="H1177" s="15">
        <v>137.07</v>
      </c>
      <c r="I1177" s="15">
        <v>120.75</v>
      </c>
      <c r="J1177" s="15">
        <v>66.31</v>
      </c>
      <c r="K1177" s="15">
        <v>48.91</v>
      </c>
      <c r="L1177" s="15">
        <v>66.73</v>
      </c>
      <c r="M1177" s="15">
        <v>86.25</v>
      </c>
      <c r="N1177" s="15">
        <v>139.99</v>
      </c>
      <c r="O1177" s="16">
        <v>141.16</v>
      </c>
      <c r="P1177" s="15">
        <v>18</v>
      </c>
      <c r="Q1177" s="15">
        <v>57.06</v>
      </c>
      <c r="R1177" s="15">
        <v>79.86</v>
      </c>
      <c r="T1177" s="16">
        <v>110</v>
      </c>
      <c r="U1177" s="16">
        <v>110.23</v>
      </c>
      <c r="V1177" s="16">
        <v>117.22</v>
      </c>
      <c r="W1177" s="16">
        <v>117.3</v>
      </c>
      <c r="X1177" s="75"/>
      <c r="Y1177" s="75"/>
      <c r="AA1177" s="15">
        <v>129</v>
      </c>
      <c r="AB1177" s="15">
        <v>174.09</v>
      </c>
      <c r="AD1177" s="15">
        <v>99.43</v>
      </c>
      <c r="AE1177" s="15">
        <v>90.91</v>
      </c>
      <c r="AF1177" s="15">
        <v>102.15</v>
      </c>
      <c r="AG1177" s="15">
        <v>76.19</v>
      </c>
      <c r="AH1177" s="15">
        <v>83.2</v>
      </c>
      <c r="AI1177" s="15">
        <v>93.4</v>
      </c>
      <c r="AJ1177" s="15">
        <v>128.36000000000001</v>
      </c>
      <c r="AK1177" s="15">
        <v>63.82</v>
      </c>
      <c r="AL1177" s="15">
        <v>54</v>
      </c>
      <c r="AM1177" s="15">
        <v>375</v>
      </c>
      <c r="AN1177" s="15">
        <v>374.62</v>
      </c>
      <c r="AO1177" s="15">
        <v>172.01</v>
      </c>
      <c r="AP1177" s="15">
        <v>171.47</v>
      </c>
      <c r="AQ1177" s="15">
        <v>198</v>
      </c>
      <c r="AR1177" s="15">
        <v>198</v>
      </c>
      <c r="AS1177" s="15">
        <v>139</v>
      </c>
      <c r="AT1177" s="15">
        <v>305</v>
      </c>
      <c r="AU1177" s="15">
        <v>335</v>
      </c>
      <c r="AV1177" s="15">
        <v>345.68</v>
      </c>
      <c r="AW1177" s="15">
        <v>52</v>
      </c>
      <c r="AX1177" s="15">
        <v>50.26</v>
      </c>
      <c r="AY1177" s="15">
        <v>102.64</v>
      </c>
      <c r="AZ1177" s="15">
        <v>76</v>
      </c>
      <c r="BB1177" s="15">
        <v>57</v>
      </c>
      <c r="BD1177" s="15">
        <v>169.97</v>
      </c>
      <c r="BF1177" s="15">
        <v>130.97</v>
      </c>
      <c r="BG1177" s="15">
        <v>127.2</v>
      </c>
    </row>
    <row r="1178" spans="1:59">
      <c r="A1178" s="71">
        <v>41811</v>
      </c>
      <c r="B1178" s="16">
        <v>112.5</v>
      </c>
      <c r="C1178" s="16">
        <v>111.43</v>
      </c>
      <c r="D1178" s="75"/>
      <c r="F1178" s="16">
        <v>200.54</v>
      </c>
      <c r="G1178" s="15">
        <v>239.11</v>
      </c>
      <c r="H1178" s="15">
        <v>136.80000000000001</v>
      </c>
      <c r="I1178" s="15">
        <v>120.02</v>
      </c>
      <c r="J1178" s="15">
        <v>68.53</v>
      </c>
      <c r="K1178" s="15">
        <v>49.04</v>
      </c>
      <c r="L1178" s="15">
        <v>66.44</v>
      </c>
      <c r="M1178" s="15">
        <v>88.56</v>
      </c>
      <c r="N1178" s="15">
        <v>140.66999999999999</v>
      </c>
      <c r="O1178" s="16">
        <v>143.22999999999999</v>
      </c>
      <c r="P1178" s="15">
        <v>18</v>
      </c>
      <c r="Q1178" s="15">
        <v>56.96</v>
      </c>
      <c r="R1178" s="15">
        <v>79.400000000000006</v>
      </c>
      <c r="T1178" s="16">
        <v>106.55</v>
      </c>
      <c r="U1178" s="16">
        <v>107.18</v>
      </c>
      <c r="V1178" s="16">
        <v>117.22</v>
      </c>
      <c r="W1178" s="16">
        <v>117.16</v>
      </c>
      <c r="X1178" s="75"/>
      <c r="Y1178" s="75"/>
      <c r="AA1178" s="15">
        <v>129</v>
      </c>
      <c r="AB1178" s="15">
        <v>157.25</v>
      </c>
      <c r="AC1178" s="15">
        <v>119</v>
      </c>
      <c r="AD1178" s="15">
        <v>100.62</v>
      </c>
      <c r="AE1178" s="15">
        <v>90</v>
      </c>
      <c r="AF1178" s="15">
        <v>104</v>
      </c>
      <c r="AG1178" s="15">
        <v>75.64</v>
      </c>
      <c r="AH1178" s="15">
        <v>82</v>
      </c>
      <c r="AI1178" s="15">
        <v>96.2</v>
      </c>
      <c r="AJ1178" s="15">
        <v>127.03</v>
      </c>
      <c r="AK1178" s="15">
        <v>67.040000000000006</v>
      </c>
      <c r="AN1178" s="15">
        <v>375.8</v>
      </c>
      <c r="AO1178" s="15">
        <v>174.91</v>
      </c>
      <c r="AP1178" s="15">
        <v>173.76</v>
      </c>
      <c r="AQ1178" s="15">
        <v>199.09</v>
      </c>
      <c r="AR1178" s="15">
        <v>206</v>
      </c>
      <c r="AT1178" s="15">
        <v>305</v>
      </c>
      <c r="AV1178" s="15">
        <v>347</v>
      </c>
      <c r="AX1178" s="15">
        <v>49.74</v>
      </c>
      <c r="AY1178" s="15">
        <v>109.61</v>
      </c>
      <c r="AZ1178" s="15">
        <v>74.16</v>
      </c>
      <c r="BB1178" s="15">
        <v>57.75</v>
      </c>
      <c r="BC1178" s="15">
        <v>49</v>
      </c>
      <c r="BD1178" s="15">
        <v>173</v>
      </c>
      <c r="BF1178" s="15">
        <v>115.14</v>
      </c>
      <c r="BG1178" s="15">
        <v>117.8</v>
      </c>
    </row>
    <row r="1179" spans="1:59">
      <c r="A1179" s="71">
        <v>41818</v>
      </c>
      <c r="B1179" s="16">
        <v>112.35</v>
      </c>
      <c r="C1179" s="16">
        <v>111.67</v>
      </c>
      <c r="D1179" s="75"/>
      <c r="F1179" s="16">
        <v>201.59</v>
      </c>
      <c r="G1179" s="15">
        <v>238.85</v>
      </c>
      <c r="H1179" s="15">
        <v>137.05000000000001</v>
      </c>
      <c r="I1179" s="15">
        <v>119.89</v>
      </c>
      <c r="J1179" s="15">
        <v>67.83</v>
      </c>
      <c r="K1179" s="15">
        <v>50.06</v>
      </c>
      <c r="L1179" s="15">
        <v>66.94</v>
      </c>
      <c r="M1179" s="15">
        <v>88.23</v>
      </c>
      <c r="N1179" s="15">
        <v>139.91999999999999</v>
      </c>
      <c r="O1179" s="16">
        <v>143.68</v>
      </c>
      <c r="P1179" s="15">
        <v>18</v>
      </c>
      <c r="Q1179" s="15">
        <v>57.01</v>
      </c>
      <c r="R1179" s="15">
        <v>80.099999999999994</v>
      </c>
      <c r="T1179" s="16">
        <v>104.38</v>
      </c>
      <c r="U1179" s="16">
        <v>106.06</v>
      </c>
      <c r="V1179" s="16">
        <v>120.37</v>
      </c>
      <c r="W1179" s="16">
        <v>119.45</v>
      </c>
      <c r="X1179" s="75"/>
      <c r="Y1179" s="75"/>
      <c r="AA1179" s="15">
        <v>123.5</v>
      </c>
      <c r="AB1179" s="15">
        <v>180</v>
      </c>
      <c r="AC1179" s="15">
        <v>110</v>
      </c>
      <c r="AD1179" s="15">
        <v>102.68</v>
      </c>
      <c r="AE1179" s="15">
        <v>90.14</v>
      </c>
      <c r="AF1179" s="15">
        <v>103.92</v>
      </c>
      <c r="AG1179" s="15">
        <v>73.27</v>
      </c>
      <c r="AH1179" s="15">
        <v>82</v>
      </c>
      <c r="AI1179" s="15">
        <v>95.16</v>
      </c>
      <c r="AJ1179" s="15">
        <v>129.9</v>
      </c>
      <c r="AK1179" s="15">
        <v>67.25</v>
      </c>
      <c r="AM1179" s="15">
        <v>381.67</v>
      </c>
      <c r="AN1179" s="15">
        <v>379.72</v>
      </c>
      <c r="AO1179" s="15">
        <v>175.43</v>
      </c>
      <c r="AP1179" s="15">
        <v>172.56</v>
      </c>
      <c r="AQ1179" s="15">
        <v>197.91</v>
      </c>
      <c r="AR1179" s="15">
        <v>200</v>
      </c>
      <c r="AS1179" s="15">
        <v>138.55000000000001</v>
      </c>
      <c r="AT1179" s="15">
        <v>305</v>
      </c>
      <c r="AU1179" s="15">
        <v>340</v>
      </c>
      <c r="AV1179" s="15">
        <v>350</v>
      </c>
      <c r="AX1179" s="15">
        <v>48.47</v>
      </c>
      <c r="AY1179" s="15">
        <v>109.43</v>
      </c>
      <c r="AZ1179" s="15">
        <v>73</v>
      </c>
      <c r="BF1179" s="15">
        <v>107.38</v>
      </c>
      <c r="BG1179" s="15">
        <v>115</v>
      </c>
    </row>
    <row r="1180" spans="1:59">
      <c r="A1180" s="71">
        <v>41825</v>
      </c>
      <c r="B1180" s="16">
        <v>112.1</v>
      </c>
      <c r="C1180" s="16">
        <v>111.97</v>
      </c>
      <c r="D1180" s="75"/>
      <c r="F1180" s="16">
        <v>202.02</v>
      </c>
      <c r="G1180" s="15">
        <v>237.73</v>
      </c>
      <c r="H1180" s="15">
        <v>134.38999999999999</v>
      </c>
      <c r="I1180" s="15">
        <v>122.99</v>
      </c>
      <c r="J1180" s="15">
        <v>69.39</v>
      </c>
      <c r="K1180" s="15">
        <v>50.75</v>
      </c>
      <c r="L1180" s="15">
        <v>65.88</v>
      </c>
      <c r="M1180" s="15">
        <v>87.7</v>
      </c>
      <c r="N1180" s="15">
        <v>140.87</v>
      </c>
      <c r="O1180" s="16">
        <v>139.54</v>
      </c>
      <c r="P1180" s="15">
        <v>18</v>
      </c>
      <c r="Q1180" s="15">
        <v>56.02</v>
      </c>
      <c r="R1180" s="15">
        <v>79.849999999999994</v>
      </c>
      <c r="T1180" s="16">
        <v>109.47</v>
      </c>
      <c r="U1180" s="16">
        <v>109.46</v>
      </c>
      <c r="V1180" s="16">
        <v>118.94</v>
      </c>
      <c r="W1180" s="16">
        <v>118.8</v>
      </c>
      <c r="X1180" s="75"/>
      <c r="Y1180" s="75"/>
      <c r="AA1180" s="15">
        <v>123</v>
      </c>
      <c r="AB1180" s="15">
        <v>177.36</v>
      </c>
      <c r="AD1180" s="15">
        <v>103.17</v>
      </c>
      <c r="AE1180" s="15">
        <v>90.97</v>
      </c>
      <c r="AF1180" s="15">
        <v>106</v>
      </c>
      <c r="AG1180" s="15">
        <v>73.260000000000005</v>
      </c>
      <c r="AH1180" s="15">
        <v>82</v>
      </c>
      <c r="AI1180" s="15">
        <v>96</v>
      </c>
      <c r="AJ1180" s="15">
        <v>129.97999999999999</v>
      </c>
      <c r="AK1180" s="15">
        <v>67.42</v>
      </c>
      <c r="AL1180" s="15">
        <v>52</v>
      </c>
      <c r="AM1180" s="15">
        <v>402.86</v>
      </c>
      <c r="AN1180" s="15">
        <v>390.52</v>
      </c>
      <c r="AO1180" s="15">
        <v>177.82</v>
      </c>
      <c r="AP1180" s="15">
        <v>173.46</v>
      </c>
      <c r="AQ1180" s="15">
        <v>203</v>
      </c>
      <c r="AR1180" s="15">
        <v>200</v>
      </c>
      <c r="AS1180" s="15">
        <v>139</v>
      </c>
      <c r="AV1180" s="15">
        <v>351.69</v>
      </c>
      <c r="AX1180" s="15">
        <v>49.06</v>
      </c>
      <c r="AY1180" s="15">
        <v>107.26</v>
      </c>
      <c r="AZ1180" s="15">
        <v>73.14</v>
      </c>
      <c r="BD1180" s="15">
        <v>178</v>
      </c>
      <c r="BF1180" s="15">
        <v>107.61</v>
      </c>
      <c r="BG1180" s="15">
        <v>117.75</v>
      </c>
    </row>
    <row r="1181" spans="1:59">
      <c r="A1181" s="71">
        <v>41832</v>
      </c>
      <c r="B1181" s="16">
        <v>111.95</v>
      </c>
      <c r="C1181" s="16">
        <v>112.02</v>
      </c>
      <c r="D1181" s="75"/>
      <c r="F1181" s="16">
        <v>200.84</v>
      </c>
      <c r="G1181" s="15">
        <v>239.26</v>
      </c>
      <c r="H1181" s="15">
        <v>137.11000000000001</v>
      </c>
      <c r="I1181" s="15">
        <v>122.26</v>
      </c>
      <c r="J1181" s="15">
        <v>66.81</v>
      </c>
      <c r="K1181" s="15">
        <v>50.81</v>
      </c>
      <c r="L1181" s="15">
        <v>67.77</v>
      </c>
      <c r="M1181" s="15">
        <v>86.63</v>
      </c>
      <c r="N1181" s="15">
        <v>140.53</v>
      </c>
      <c r="O1181" s="16">
        <v>142.80000000000001</v>
      </c>
      <c r="P1181" s="15">
        <v>18</v>
      </c>
      <c r="Q1181" s="15">
        <v>55.94</v>
      </c>
      <c r="R1181" s="15">
        <v>79.349999999999994</v>
      </c>
      <c r="T1181" s="16">
        <v>108.59</v>
      </c>
      <c r="U1181" s="16">
        <v>108.6</v>
      </c>
      <c r="V1181" s="16">
        <v>119.84</v>
      </c>
      <c r="W1181" s="16">
        <v>119.81</v>
      </c>
      <c r="X1181" s="75"/>
      <c r="Y1181" s="75"/>
      <c r="AA1181" s="15">
        <v>123.57</v>
      </c>
      <c r="AB1181" s="15">
        <v>174.11</v>
      </c>
      <c r="AC1181" s="15">
        <v>111</v>
      </c>
      <c r="AD1181" s="15">
        <v>104.21</v>
      </c>
      <c r="AE1181" s="15">
        <v>91.02</v>
      </c>
      <c r="AF1181" s="15">
        <v>104</v>
      </c>
      <c r="AG1181" s="15">
        <v>73.099999999999994</v>
      </c>
      <c r="AH1181" s="15">
        <v>82</v>
      </c>
      <c r="AI1181" s="15">
        <v>96.58</v>
      </c>
      <c r="AJ1181" s="15">
        <v>130.88999999999999</v>
      </c>
      <c r="AK1181" s="15">
        <v>66.72</v>
      </c>
      <c r="AL1181" s="15">
        <v>51.75</v>
      </c>
      <c r="AN1181" s="15">
        <v>396.43</v>
      </c>
      <c r="AO1181" s="15">
        <v>180.46</v>
      </c>
      <c r="AP1181" s="15">
        <v>176.69</v>
      </c>
      <c r="AQ1181" s="15">
        <v>202</v>
      </c>
      <c r="AT1181" s="15">
        <v>310</v>
      </c>
      <c r="AV1181" s="15">
        <v>364.64</v>
      </c>
      <c r="AW1181" s="15">
        <v>49.44</v>
      </c>
      <c r="AX1181" s="15">
        <v>48.86</v>
      </c>
      <c r="AY1181" s="15">
        <v>103</v>
      </c>
      <c r="AZ1181" s="15">
        <v>75.5</v>
      </c>
      <c r="BC1181" s="15">
        <v>48.7</v>
      </c>
      <c r="BD1181" s="15">
        <v>179.47</v>
      </c>
      <c r="BF1181" s="15">
        <v>116.35</v>
      </c>
      <c r="BG1181" s="15">
        <v>128.6</v>
      </c>
    </row>
    <row r="1182" spans="1:59">
      <c r="A1182" s="71">
        <v>41839</v>
      </c>
      <c r="B1182" s="16">
        <v>108.82</v>
      </c>
      <c r="C1182" s="16">
        <v>112.06</v>
      </c>
      <c r="D1182" s="75"/>
      <c r="F1182" s="16">
        <v>201.01</v>
      </c>
      <c r="G1182" s="15">
        <v>239.09</v>
      </c>
      <c r="H1182" s="15">
        <v>136.32</v>
      </c>
      <c r="I1182" s="15">
        <v>122.09</v>
      </c>
      <c r="J1182" s="15">
        <v>66.599999999999994</v>
      </c>
      <c r="K1182" s="15">
        <v>50.72</v>
      </c>
      <c r="L1182" s="15">
        <v>65.28</v>
      </c>
      <c r="M1182" s="15">
        <v>85.95</v>
      </c>
      <c r="N1182" s="15">
        <v>141.38</v>
      </c>
      <c r="O1182" s="16">
        <v>144.58000000000001</v>
      </c>
      <c r="P1182" s="15">
        <v>18</v>
      </c>
      <c r="Q1182" s="15">
        <v>57.59</v>
      </c>
      <c r="R1182" s="15">
        <v>79.61</v>
      </c>
      <c r="T1182" s="16">
        <v>106.55</v>
      </c>
      <c r="U1182" s="16">
        <v>107.1</v>
      </c>
      <c r="V1182" s="16">
        <v>117.44</v>
      </c>
      <c r="W1182" s="16">
        <v>117.28</v>
      </c>
      <c r="X1182" s="75"/>
      <c r="Y1182" s="75"/>
      <c r="AA1182" s="15">
        <v>124.14</v>
      </c>
      <c r="AB1182" s="15">
        <v>177.63</v>
      </c>
      <c r="AD1182" s="15">
        <v>102.72</v>
      </c>
      <c r="AE1182" s="15">
        <v>91.84</v>
      </c>
      <c r="AF1182" s="15">
        <v>102.58</v>
      </c>
      <c r="AG1182" s="15">
        <v>72.7</v>
      </c>
      <c r="AH1182" s="15">
        <v>80.64</v>
      </c>
      <c r="AI1182" s="15">
        <v>96.33</v>
      </c>
      <c r="AJ1182" s="15">
        <v>133.66999999999999</v>
      </c>
      <c r="AK1182" s="15">
        <v>67.13</v>
      </c>
      <c r="AL1182" s="15">
        <v>50</v>
      </c>
      <c r="AM1182" s="15">
        <v>400.18</v>
      </c>
      <c r="AN1182" s="15">
        <v>404.92</v>
      </c>
      <c r="AO1182" s="15">
        <v>178.04</v>
      </c>
      <c r="AP1182" s="15">
        <v>175.71</v>
      </c>
      <c r="AQ1182" s="15">
        <v>203.19</v>
      </c>
      <c r="AR1182" s="15">
        <v>208.73</v>
      </c>
      <c r="AS1182" s="15">
        <v>139</v>
      </c>
      <c r="AT1182" s="15">
        <v>319.29000000000002</v>
      </c>
      <c r="AU1182" s="15">
        <v>355</v>
      </c>
      <c r="AV1182" s="15">
        <v>367</v>
      </c>
      <c r="AX1182" s="15">
        <v>49.06</v>
      </c>
      <c r="AY1182" s="15">
        <v>112</v>
      </c>
      <c r="AZ1182" s="15">
        <v>72.25</v>
      </c>
      <c r="BA1182" s="15">
        <v>70.47</v>
      </c>
      <c r="BB1182" s="15">
        <v>58</v>
      </c>
      <c r="BC1182" s="15">
        <v>47</v>
      </c>
      <c r="BD1182" s="15">
        <v>177</v>
      </c>
      <c r="BF1182" s="15">
        <v>128.41</v>
      </c>
      <c r="BG1182" s="15">
        <v>140.4</v>
      </c>
    </row>
    <row r="1183" spans="1:59">
      <c r="A1183" s="71">
        <v>41846</v>
      </c>
      <c r="B1183" s="16">
        <v>103.89</v>
      </c>
      <c r="C1183" s="16">
        <v>111.85</v>
      </c>
      <c r="D1183" s="75"/>
      <c r="F1183" s="16">
        <v>195.75</v>
      </c>
      <c r="G1183" s="15">
        <v>238.68</v>
      </c>
      <c r="H1183" s="15">
        <v>132.5</v>
      </c>
      <c r="I1183" s="15">
        <v>121.33</v>
      </c>
      <c r="J1183" s="15">
        <v>65.62</v>
      </c>
      <c r="K1183" s="15">
        <v>51.77</v>
      </c>
      <c r="L1183" s="15">
        <v>64.05</v>
      </c>
      <c r="M1183" s="15">
        <v>85.29</v>
      </c>
      <c r="N1183" s="15">
        <v>141</v>
      </c>
      <c r="O1183" s="16">
        <v>146.44</v>
      </c>
      <c r="P1183" s="15">
        <v>18</v>
      </c>
      <c r="Q1183" s="15">
        <v>56.79</v>
      </c>
      <c r="R1183" s="15">
        <v>79.75</v>
      </c>
      <c r="T1183" s="16">
        <v>107.5</v>
      </c>
      <c r="U1183" s="16">
        <v>109</v>
      </c>
      <c r="V1183" s="16">
        <v>117.44</v>
      </c>
      <c r="W1183" s="16">
        <v>117.28</v>
      </c>
      <c r="X1183" s="75"/>
      <c r="Y1183" s="75"/>
      <c r="AB1183" s="15">
        <v>179</v>
      </c>
      <c r="AD1183" s="15">
        <v>102.4</v>
      </c>
      <c r="AE1183" s="15">
        <v>91.9</v>
      </c>
      <c r="AG1183" s="15">
        <v>74.33</v>
      </c>
      <c r="AH1183" s="15">
        <v>82</v>
      </c>
      <c r="AI1183" s="15">
        <v>96</v>
      </c>
      <c r="AK1183" s="15">
        <v>67.67</v>
      </c>
      <c r="AL1183" s="15">
        <v>49</v>
      </c>
      <c r="AN1183" s="15">
        <v>407.86</v>
      </c>
      <c r="AO1183" s="15">
        <v>178.67</v>
      </c>
      <c r="AP1183" s="15">
        <v>174.79</v>
      </c>
      <c r="AS1183" s="15">
        <v>141</v>
      </c>
      <c r="AV1183" s="15">
        <v>365</v>
      </c>
      <c r="AX1183" s="15">
        <v>48</v>
      </c>
      <c r="AY1183" s="15">
        <v>106</v>
      </c>
      <c r="AZ1183" s="15">
        <v>73.5</v>
      </c>
      <c r="BC1183" s="15">
        <v>51</v>
      </c>
      <c r="BD1183" s="15">
        <v>178</v>
      </c>
      <c r="BF1183" s="15">
        <v>139.43</v>
      </c>
      <c r="BG1183" s="15">
        <v>145.80000000000001</v>
      </c>
    </row>
    <row r="1184" spans="1:59">
      <c r="A1184" s="71">
        <v>41853</v>
      </c>
      <c r="B1184" s="16">
        <v>99</v>
      </c>
      <c r="C1184" s="16">
        <v>111.75</v>
      </c>
      <c r="D1184" s="75"/>
      <c r="F1184" s="16">
        <v>191.51</v>
      </c>
      <c r="G1184" s="15">
        <v>238.5</v>
      </c>
      <c r="H1184" s="15">
        <v>132.47999999999999</v>
      </c>
      <c r="I1184" s="15">
        <v>120.95</v>
      </c>
      <c r="J1184" s="15">
        <v>61.55</v>
      </c>
      <c r="K1184" s="15">
        <v>52.11</v>
      </c>
      <c r="L1184" s="15">
        <v>61.47</v>
      </c>
      <c r="M1184" s="15">
        <v>81.38</v>
      </c>
      <c r="N1184" s="15">
        <v>140.4</v>
      </c>
      <c r="O1184" s="16">
        <v>149.09</v>
      </c>
      <c r="P1184" s="15">
        <v>18</v>
      </c>
      <c r="Q1184" s="15">
        <v>56.48</v>
      </c>
      <c r="R1184" s="15">
        <v>80.069999999999993</v>
      </c>
      <c r="T1184" s="16">
        <v>106.2</v>
      </c>
      <c r="U1184" s="16">
        <v>107.21</v>
      </c>
      <c r="V1184" s="16">
        <v>117.58</v>
      </c>
      <c r="W1184" s="16">
        <v>117.41</v>
      </c>
      <c r="X1184" s="75"/>
      <c r="Y1184" s="75"/>
      <c r="AA1184" s="15">
        <v>124.76</v>
      </c>
      <c r="AB1184" s="15">
        <v>174.35</v>
      </c>
      <c r="AD1184" s="15">
        <v>102</v>
      </c>
      <c r="AE1184" s="15">
        <v>90.44</v>
      </c>
      <c r="AF1184" s="15">
        <v>104.7</v>
      </c>
      <c r="AG1184" s="15">
        <v>73.260000000000005</v>
      </c>
      <c r="AI1184" s="15">
        <v>94</v>
      </c>
      <c r="AJ1184" s="15">
        <v>136.66999999999999</v>
      </c>
      <c r="AK1184" s="15">
        <v>65.64</v>
      </c>
      <c r="AL1184" s="15">
        <v>49</v>
      </c>
      <c r="AN1184" s="15">
        <v>405</v>
      </c>
      <c r="AO1184" s="15">
        <v>178</v>
      </c>
      <c r="AP1184" s="15">
        <v>174.17</v>
      </c>
      <c r="AR1184" s="15">
        <v>210.18</v>
      </c>
      <c r="AS1184" s="15">
        <v>139</v>
      </c>
      <c r="AT1184" s="15">
        <v>322</v>
      </c>
      <c r="AV1184" s="15">
        <v>366</v>
      </c>
      <c r="AW1184" s="15">
        <v>45</v>
      </c>
      <c r="AX1184" s="15">
        <v>46.02</v>
      </c>
      <c r="AY1184" s="15">
        <v>107.9</v>
      </c>
      <c r="AZ1184" s="15">
        <v>71.349999999999994</v>
      </c>
      <c r="BA1184" s="15">
        <v>70</v>
      </c>
      <c r="BD1184" s="15">
        <v>179</v>
      </c>
      <c r="BF1184" s="15">
        <v>142.43</v>
      </c>
      <c r="BG1184" s="15">
        <v>145.19999999999999</v>
      </c>
    </row>
    <row r="1185" spans="1:60">
      <c r="A1185" s="71">
        <v>41860</v>
      </c>
      <c r="B1185" s="16">
        <v>98.04</v>
      </c>
      <c r="C1185" s="16">
        <v>111.84</v>
      </c>
      <c r="D1185" s="75"/>
      <c r="F1185" s="16">
        <v>186.99</v>
      </c>
      <c r="G1185" s="15">
        <v>238.59</v>
      </c>
      <c r="H1185" s="15">
        <v>130.52000000000001</v>
      </c>
      <c r="I1185" s="15">
        <v>119.53</v>
      </c>
      <c r="J1185" s="15">
        <v>60.74</v>
      </c>
      <c r="K1185" s="15">
        <v>51.88</v>
      </c>
      <c r="L1185" s="15">
        <v>64.180000000000007</v>
      </c>
      <c r="M1185" s="15">
        <v>88.27</v>
      </c>
      <c r="N1185" s="15">
        <v>138.18</v>
      </c>
      <c r="O1185" s="16">
        <v>144.72</v>
      </c>
      <c r="P1185" s="15">
        <v>18</v>
      </c>
      <c r="Q1185" s="15">
        <v>56.2</v>
      </c>
      <c r="R1185" s="15">
        <v>79.760000000000005</v>
      </c>
      <c r="T1185" s="16">
        <v>106.59</v>
      </c>
      <c r="U1185" s="16">
        <v>107.5</v>
      </c>
      <c r="V1185" s="16">
        <v>117.44</v>
      </c>
      <c r="W1185" s="16">
        <v>117.41</v>
      </c>
      <c r="X1185" s="75"/>
      <c r="Y1185" s="75"/>
      <c r="AA1185" s="15">
        <v>123</v>
      </c>
      <c r="AB1185" s="15">
        <v>178.17</v>
      </c>
      <c r="AC1185" s="15">
        <v>113</v>
      </c>
      <c r="AD1185" s="15">
        <v>101.84</v>
      </c>
      <c r="AE1185" s="15">
        <v>91.25</v>
      </c>
      <c r="AF1185" s="15">
        <v>104.67</v>
      </c>
      <c r="AG1185" s="15">
        <v>74.010000000000005</v>
      </c>
      <c r="AH1185" s="15">
        <v>82</v>
      </c>
      <c r="AI1185" s="15">
        <v>95.32</v>
      </c>
      <c r="AJ1185" s="15">
        <v>132.72999999999999</v>
      </c>
      <c r="AK1185" s="15">
        <v>66.05</v>
      </c>
      <c r="AL1185" s="15">
        <v>47</v>
      </c>
      <c r="AM1185" s="15">
        <v>400.05</v>
      </c>
      <c r="AN1185" s="15">
        <v>403.75</v>
      </c>
      <c r="AO1185" s="15">
        <v>177.25</v>
      </c>
      <c r="AP1185" s="15">
        <v>174.74</v>
      </c>
      <c r="AQ1185" s="15">
        <v>205</v>
      </c>
      <c r="AR1185" s="15">
        <v>209.91</v>
      </c>
      <c r="AS1185" s="15">
        <v>140</v>
      </c>
      <c r="AT1185" s="15">
        <v>320</v>
      </c>
      <c r="AV1185" s="15">
        <v>367</v>
      </c>
      <c r="AX1185" s="15">
        <v>44.79</v>
      </c>
      <c r="AZ1185" s="15">
        <v>73</v>
      </c>
      <c r="BF1185" s="15">
        <v>137.84</v>
      </c>
      <c r="BG1185" s="15">
        <v>130.80000000000001</v>
      </c>
    </row>
    <row r="1186" spans="1:60">
      <c r="A1186" s="71">
        <v>41867</v>
      </c>
      <c r="B1186" s="16">
        <v>99.76</v>
      </c>
      <c r="C1186" s="16">
        <v>111.87</v>
      </c>
      <c r="D1186" s="75"/>
      <c r="F1186" s="16">
        <v>182.2</v>
      </c>
      <c r="G1186" s="15">
        <v>236.83</v>
      </c>
      <c r="H1186" s="15">
        <v>132.4</v>
      </c>
      <c r="I1186" s="15">
        <v>116.54</v>
      </c>
      <c r="J1186" s="15">
        <v>58.38</v>
      </c>
      <c r="K1186" s="15">
        <v>51.06</v>
      </c>
      <c r="L1186" s="15">
        <v>62.25</v>
      </c>
      <c r="M1186" s="15">
        <v>85.11</v>
      </c>
      <c r="N1186" s="15">
        <v>135.66</v>
      </c>
      <c r="O1186" s="16">
        <v>147.72</v>
      </c>
      <c r="P1186" s="15">
        <v>18</v>
      </c>
      <c r="Q1186" s="15">
        <v>56.85</v>
      </c>
      <c r="R1186" s="15">
        <v>79.97</v>
      </c>
      <c r="T1186" s="16">
        <v>106.36</v>
      </c>
      <c r="U1186" s="16">
        <v>106.57</v>
      </c>
      <c r="V1186" s="16">
        <v>118.14</v>
      </c>
      <c r="W1186" s="16">
        <v>117.79</v>
      </c>
      <c r="X1186" s="75"/>
      <c r="Y1186" s="75"/>
      <c r="AA1186" s="15">
        <v>123</v>
      </c>
      <c r="AB1186" s="15">
        <v>173.59</v>
      </c>
      <c r="AD1186" s="15">
        <v>100.4</v>
      </c>
      <c r="AE1186" s="15">
        <v>91.4</v>
      </c>
      <c r="AG1186" s="15">
        <v>76.77</v>
      </c>
      <c r="AH1186" s="15">
        <v>82</v>
      </c>
      <c r="AI1186" s="15">
        <v>95.33</v>
      </c>
      <c r="AJ1186" s="15">
        <v>139.03</v>
      </c>
      <c r="AK1186" s="15">
        <v>66.06</v>
      </c>
      <c r="AM1186" s="15">
        <v>400</v>
      </c>
      <c r="AN1186" s="15">
        <v>405</v>
      </c>
      <c r="AO1186" s="15">
        <v>176.14</v>
      </c>
      <c r="AP1186" s="15">
        <v>175.17</v>
      </c>
      <c r="AQ1186" s="15">
        <v>205.4</v>
      </c>
      <c r="AS1186" s="15">
        <v>138.41999999999999</v>
      </c>
      <c r="AT1186" s="15">
        <v>330</v>
      </c>
      <c r="AU1186" s="15">
        <v>355</v>
      </c>
      <c r="AV1186" s="15">
        <v>366.01</v>
      </c>
      <c r="AW1186" s="15">
        <v>40</v>
      </c>
      <c r="AX1186" s="15">
        <v>43.33</v>
      </c>
      <c r="AY1186" s="15">
        <v>106.8</v>
      </c>
      <c r="AZ1186" s="15">
        <v>74</v>
      </c>
      <c r="BA1186" s="15">
        <v>68</v>
      </c>
      <c r="BB1186" s="15">
        <v>50</v>
      </c>
      <c r="BC1186" s="15">
        <v>40</v>
      </c>
      <c r="BF1186" s="15">
        <v>118.29</v>
      </c>
      <c r="BG1186" s="15">
        <v>123.6</v>
      </c>
    </row>
    <row r="1187" spans="1:60">
      <c r="A1187" s="71">
        <v>41874</v>
      </c>
      <c r="B1187" s="16">
        <v>100.44</v>
      </c>
      <c r="C1187" s="16">
        <v>111.81</v>
      </c>
      <c r="D1187" s="75"/>
      <c r="F1187" s="16">
        <v>181.95</v>
      </c>
      <c r="G1187" s="15">
        <v>236.79</v>
      </c>
      <c r="H1187" s="15">
        <v>132.52000000000001</v>
      </c>
      <c r="I1187" s="15">
        <v>114.36</v>
      </c>
      <c r="J1187" s="15">
        <v>55.7</v>
      </c>
      <c r="K1187" s="15">
        <v>50.05</v>
      </c>
      <c r="L1187" s="15">
        <v>64.239999999999995</v>
      </c>
      <c r="M1187" s="15">
        <v>84.82</v>
      </c>
      <c r="N1187" s="15">
        <v>131.62</v>
      </c>
      <c r="O1187" s="16">
        <v>151.83000000000001</v>
      </c>
      <c r="P1187" s="15">
        <v>18</v>
      </c>
      <c r="Q1187" s="15">
        <v>56.8</v>
      </c>
      <c r="R1187" s="15">
        <v>79.87</v>
      </c>
      <c r="T1187" s="16">
        <v>111.57</v>
      </c>
      <c r="U1187" s="16">
        <v>109.5</v>
      </c>
      <c r="V1187" s="16">
        <v>120.48</v>
      </c>
      <c r="W1187" s="16">
        <v>120.57</v>
      </c>
      <c r="X1187" s="75"/>
      <c r="Y1187" s="75"/>
      <c r="AB1187" s="15">
        <v>175.3</v>
      </c>
      <c r="AD1187" s="15">
        <v>93.2</v>
      </c>
      <c r="AE1187" s="15">
        <v>90.9</v>
      </c>
      <c r="AF1187" s="15">
        <v>104</v>
      </c>
      <c r="AG1187" s="15">
        <v>76.86</v>
      </c>
      <c r="AH1187" s="15">
        <v>82</v>
      </c>
      <c r="AJ1187" s="15">
        <v>137</v>
      </c>
      <c r="AK1187" s="15">
        <v>66.47</v>
      </c>
      <c r="AL1187" s="15">
        <v>44</v>
      </c>
      <c r="AN1187" s="15">
        <v>408.38</v>
      </c>
      <c r="AO1187" s="15">
        <v>177.88</v>
      </c>
      <c r="AP1187" s="15">
        <v>175.9</v>
      </c>
      <c r="AQ1187" s="15">
        <v>205</v>
      </c>
      <c r="AR1187" s="15">
        <v>209</v>
      </c>
      <c r="AT1187" s="15">
        <v>320</v>
      </c>
      <c r="AV1187" s="15">
        <v>366.18</v>
      </c>
      <c r="AX1187" s="15">
        <v>40.11</v>
      </c>
      <c r="AY1187" s="15">
        <v>114</v>
      </c>
      <c r="AZ1187" s="15">
        <v>75</v>
      </c>
      <c r="BA1187" s="15">
        <v>97</v>
      </c>
      <c r="BC1187" s="15">
        <v>35</v>
      </c>
      <c r="BD1187" s="15">
        <v>178</v>
      </c>
      <c r="BF1187" s="15">
        <v>112.19</v>
      </c>
      <c r="BG1187" s="15">
        <v>124.8</v>
      </c>
    </row>
    <row r="1188" spans="1:60">
      <c r="A1188" s="71">
        <v>41881</v>
      </c>
      <c r="B1188" s="16">
        <v>100.6</v>
      </c>
      <c r="C1188" s="16">
        <v>111.89</v>
      </c>
      <c r="D1188" s="75"/>
      <c r="F1188" s="16">
        <v>183.3</v>
      </c>
      <c r="G1188" s="15">
        <v>234.24</v>
      </c>
      <c r="H1188" s="15">
        <v>129.16999999999999</v>
      </c>
      <c r="I1188" s="15">
        <v>115.06</v>
      </c>
      <c r="J1188" s="15">
        <v>56.15</v>
      </c>
      <c r="K1188" s="15">
        <v>46.64</v>
      </c>
      <c r="L1188" s="15">
        <v>63.04</v>
      </c>
      <c r="M1188" s="15">
        <v>86.31</v>
      </c>
      <c r="N1188" s="15">
        <v>126.5</v>
      </c>
      <c r="O1188" s="16">
        <v>155.38999999999999</v>
      </c>
      <c r="P1188" s="15">
        <v>18</v>
      </c>
      <c r="Q1188" s="15">
        <v>57.39</v>
      </c>
      <c r="R1188" s="15">
        <v>80.02</v>
      </c>
      <c r="T1188" s="16">
        <v>112.02</v>
      </c>
      <c r="U1188" s="16">
        <v>111.53</v>
      </c>
      <c r="V1188" s="16">
        <v>120.21</v>
      </c>
      <c r="W1188" s="16">
        <v>120.27</v>
      </c>
      <c r="X1188" s="75"/>
      <c r="Y1188" s="75"/>
      <c r="AA1188" s="11"/>
      <c r="AB1188" s="15">
        <v>177.42</v>
      </c>
      <c r="AD1188" s="15">
        <v>101.72</v>
      </c>
      <c r="AE1188" s="15">
        <v>90.56</v>
      </c>
      <c r="AF1188" s="15">
        <v>106.2</v>
      </c>
      <c r="AG1188" s="15">
        <v>76.95</v>
      </c>
      <c r="AH1188" s="15">
        <v>81.5</v>
      </c>
      <c r="AI1188" s="15">
        <v>92.75</v>
      </c>
      <c r="AK1188" s="15">
        <v>68.010000000000005</v>
      </c>
      <c r="AL1188" s="15">
        <v>43.11</v>
      </c>
      <c r="AM1188" s="15">
        <v>400</v>
      </c>
      <c r="AN1188" s="15">
        <v>406.54</v>
      </c>
      <c r="AO1188" s="15">
        <v>172.96</v>
      </c>
      <c r="AP1188" s="15">
        <v>176.38</v>
      </c>
      <c r="AQ1188" s="15">
        <v>205</v>
      </c>
      <c r="AR1188" s="15">
        <v>210.33</v>
      </c>
      <c r="AS1188" s="15">
        <v>142.81</v>
      </c>
      <c r="AT1188" s="15">
        <v>320</v>
      </c>
      <c r="AV1188" s="15">
        <v>366.02</v>
      </c>
      <c r="AX1188" s="15">
        <v>37.67</v>
      </c>
      <c r="AY1188" s="15">
        <v>108.26</v>
      </c>
      <c r="AZ1188" s="15">
        <v>79</v>
      </c>
      <c r="BA1188" s="15">
        <v>90.89</v>
      </c>
      <c r="BC1188" s="15">
        <v>35</v>
      </c>
      <c r="BD1188" s="15">
        <v>170</v>
      </c>
      <c r="BE1188" s="15"/>
      <c r="BF1188" s="15">
        <v>118.36</v>
      </c>
      <c r="BG1188" s="15">
        <v>129.19999999999999</v>
      </c>
      <c r="BH1188" s="15"/>
    </row>
    <row r="1189" spans="1:60">
      <c r="A1189" s="71">
        <v>41888</v>
      </c>
      <c r="B1189" s="16">
        <v>103.47</v>
      </c>
      <c r="C1189" s="16">
        <v>112.07</v>
      </c>
      <c r="D1189" s="75"/>
      <c r="F1189" s="16">
        <v>184.65</v>
      </c>
      <c r="G1189" s="15">
        <v>226.45</v>
      </c>
      <c r="H1189" s="15">
        <v>127.47</v>
      </c>
      <c r="I1189" s="15">
        <v>118.05</v>
      </c>
      <c r="J1189" s="15">
        <v>56.74</v>
      </c>
      <c r="K1189" s="15">
        <v>46.36</v>
      </c>
      <c r="L1189" s="15">
        <v>60.08</v>
      </c>
      <c r="M1189" s="15">
        <v>85.44</v>
      </c>
      <c r="N1189" s="15">
        <v>129.15</v>
      </c>
      <c r="O1189" s="16">
        <v>155.59</v>
      </c>
      <c r="P1189" s="15">
        <v>18</v>
      </c>
      <c r="Q1189" s="15">
        <v>56.22</v>
      </c>
      <c r="R1189" s="15">
        <v>80.13</v>
      </c>
      <c r="T1189" s="16">
        <v>111.65</v>
      </c>
      <c r="U1189" s="16">
        <v>111.16</v>
      </c>
      <c r="V1189" s="16">
        <v>122.46</v>
      </c>
      <c r="W1189" s="16">
        <v>121.92</v>
      </c>
      <c r="X1189" s="75"/>
      <c r="Y1189" s="75"/>
      <c r="AB1189" s="15">
        <v>179</v>
      </c>
      <c r="AD1189" s="15">
        <v>102.79</v>
      </c>
      <c r="AE1189" s="15">
        <v>92.54</v>
      </c>
      <c r="AG1189" s="15">
        <v>78.010000000000005</v>
      </c>
      <c r="AI1189" s="15">
        <v>96</v>
      </c>
      <c r="AJ1189" s="15">
        <v>134</v>
      </c>
      <c r="AK1189" s="15">
        <v>70.81</v>
      </c>
      <c r="AN1189" s="15">
        <v>405.6</v>
      </c>
      <c r="AO1189" s="15">
        <v>175</v>
      </c>
      <c r="AP1189" s="15">
        <v>175</v>
      </c>
      <c r="AQ1189" s="15">
        <v>207</v>
      </c>
      <c r="AR1189" s="15">
        <v>213</v>
      </c>
      <c r="AW1189" s="15">
        <v>32.5</v>
      </c>
      <c r="AX1189" s="15">
        <v>36.35</v>
      </c>
      <c r="BB1189" s="15">
        <v>57</v>
      </c>
      <c r="BF1189" s="15">
        <v>125.12</v>
      </c>
      <c r="BG1189" s="15">
        <v>130</v>
      </c>
    </row>
    <row r="1190" spans="1:60">
      <c r="A1190" s="71">
        <v>41895</v>
      </c>
      <c r="B1190" s="16">
        <v>107.38</v>
      </c>
      <c r="C1190" s="16">
        <v>112.24</v>
      </c>
      <c r="D1190" s="75"/>
      <c r="F1190" s="16">
        <v>182.92</v>
      </c>
      <c r="G1190" s="15">
        <v>217.17</v>
      </c>
      <c r="H1190" s="15">
        <v>127.86</v>
      </c>
      <c r="I1190" s="15">
        <v>117.1</v>
      </c>
      <c r="J1190" s="15">
        <v>52.97</v>
      </c>
      <c r="K1190" s="15">
        <v>45.64</v>
      </c>
      <c r="L1190" s="15">
        <v>59.67</v>
      </c>
      <c r="M1190" s="15">
        <v>81.31</v>
      </c>
      <c r="N1190" s="15">
        <v>127.06</v>
      </c>
      <c r="O1190" s="16">
        <v>159.19</v>
      </c>
      <c r="P1190" s="15">
        <v>18</v>
      </c>
      <c r="Q1190" s="15">
        <v>56.25</v>
      </c>
      <c r="R1190" s="15">
        <v>78.400000000000006</v>
      </c>
      <c r="T1190" s="16">
        <v>110.79</v>
      </c>
      <c r="U1190" s="16">
        <v>109.18</v>
      </c>
      <c r="V1190" s="16">
        <v>123.53</v>
      </c>
      <c r="W1190" s="16">
        <v>123.35</v>
      </c>
      <c r="X1190" s="75"/>
      <c r="Y1190" s="75"/>
      <c r="AA1190" s="15">
        <v>124</v>
      </c>
      <c r="AB1190" s="15">
        <v>176.5</v>
      </c>
      <c r="AD1190" s="15">
        <v>103.11</v>
      </c>
      <c r="AE1190" s="15">
        <v>93.25</v>
      </c>
      <c r="AF1190" s="15">
        <v>103.67</v>
      </c>
      <c r="AG1190" s="15">
        <v>78.739999999999995</v>
      </c>
      <c r="AH1190" s="15">
        <v>82.64</v>
      </c>
      <c r="AI1190" s="15">
        <v>96.04</v>
      </c>
      <c r="AJ1190" s="15">
        <v>140.02000000000001</v>
      </c>
      <c r="AK1190" s="15">
        <v>71.8</v>
      </c>
      <c r="AL1190" s="15">
        <v>43.7</v>
      </c>
      <c r="AM1190" s="15">
        <v>400</v>
      </c>
      <c r="AN1190" s="15">
        <v>403.03</v>
      </c>
      <c r="AO1190" s="15">
        <v>174.15</v>
      </c>
      <c r="AP1190" s="15">
        <v>175.98</v>
      </c>
      <c r="AQ1190" s="15">
        <v>205</v>
      </c>
      <c r="AR1190" s="15">
        <v>209.69</v>
      </c>
      <c r="AV1190" s="15">
        <v>366.5</v>
      </c>
      <c r="AW1190" s="15">
        <v>33</v>
      </c>
      <c r="AX1190" s="15">
        <v>32.29</v>
      </c>
      <c r="AY1190" s="15">
        <v>118.5</v>
      </c>
      <c r="AZ1190" s="15">
        <v>79</v>
      </c>
      <c r="BA1190" s="15">
        <v>97.74</v>
      </c>
      <c r="BB1190" s="15">
        <v>56.27</v>
      </c>
      <c r="BC1190" s="15">
        <v>36</v>
      </c>
      <c r="BD1190" s="15">
        <v>174.83</v>
      </c>
      <c r="BF1190" s="15">
        <v>125.12</v>
      </c>
      <c r="BG1190" s="15">
        <v>121.8</v>
      </c>
    </row>
    <row r="1191" spans="1:60">
      <c r="A1191" s="71">
        <v>41902</v>
      </c>
      <c r="B1191" s="16">
        <v>108.15</v>
      </c>
      <c r="C1191" s="16">
        <v>112.24</v>
      </c>
      <c r="D1191" s="75"/>
      <c r="F1191" s="16">
        <v>186.36</v>
      </c>
      <c r="G1191" s="15">
        <v>203.95</v>
      </c>
      <c r="H1191" s="15">
        <v>128.63999999999999</v>
      </c>
      <c r="I1191" s="15">
        <v>118.01</v>
      </c>
      <c r="J1191" s="15">
        <v>56.84</v>
      </c>
      <c r="K1191" s="15">
        <v>45.35</v>
      </c>
      <c r="L1191" s="15">
        <v>58.93</v>
      </c>
      <c r="M1191" s="15">
        <v>81.680000000000007</v>
      </c>
      <c r="N1191" s="15">
        <v>128.76</v>
      </c>
      <c r="O1191" s="16">
        <v>166.46</v>
      </c>
      <c r="P1191" s="15">
        <v>18</v>
      </c>
      <c r="Q1191" s="15">
        <v>56.69</v>
      </c>
      <c r="R1191" s="15">
        <v>79.64</v>
      </c>
      <c r="T1191" s="16">
        <v>114.39</v>
      </c>
      <c r="U1191" s="16">
        <v>113.6</v>
      </c>
      <c r="V1191" s="16">
        <v>120.01</v>
      </c>
      <c r="W1191" s="16">
        <v>124.36</v>
      </c>
      <c r="X1191" s="75"/>
      <c r="Y1191" s="75"/>
      <c r="AA1191" s="15">
        <v>126.17</v>
      </c>
      <c r="AB1191" s="15">
        <v>176.5</v>
      </c>
      <c r="AC1191" s="15">
        <v>117</v>
      </c>
      <c r="AD1191" s="15">
        <v>106.1</v>
      </c>
      <c r="AE1191" s="15">
        <v>94.95</v>
      </c>
      <c r="AF1191" s="15">
        <v>109.14</v>
      </c>
      <c r="AG1191" s="15">
        <v>79.06</v>
      </c>
      <c r="AH1191" s="15">
        <v>82</v>
      </c>
      <c r="AI1191" s="15">
        <v>94.4</v>
      </c>
      <c r="AJ1191" s="15">
        <v>152.59</v>
      </c>
      <c r="AK1191" s="15">
        <v>76.81</v>
      </c>
      <c r="AL1191" s="15">
        <v>44</v>
      </c>
      <c r="AM1191" s="15">
        <v>399.5</v>
      </c>
      <c r="AN1191" s="15">
        <v>404.15</v>
      </c>
      <c r="AO1191" s="15">
        <v>174.54</v>
      </c>
      <c r="AP1191" s="15">
        <v>175.68</v>
      </c>
      <c r="AQ1191" s="15">
        <v>203.24</v>
      </c>
      <c r="AR1191" s="15">
        <v>216.76</v>
      </c>
      <c r="AT1191" s="15">
        <v>330</v>
      </c>
      <c r="AV1191" s="15">
        <v>367.5</v>
      </c>
      <c r="AW1191" s="15">
        <v>31.14</v>
      </c>
      <c r="AX1191" s="15">
        <v>32.82</v>
      </c>
      <c r="AY1191" s="15">
        <v>105</v>
      </c>
      <c r="AZ1191" s="15">
        <v>79</v>
      </c>
      <c r="BA1191" s="15">
        <v>98</v>
      </c>
      <c r="BB1191" s="15">
        <v>57</v>
      </c>
      <c r="BF1191" s="15">
        <v>111.36</v>
      </c>
      <c r="BG1191" s="15">
        <v>117.4</v>
      </c>
    </row>
    <row r="1192" spans="1:60">
      <c r="A1192" s="71">
        <v>41909</v>
      </c>
      <c r="B1192" s="16">
        <v>109.04</v>
      </c>
      <c r="C1192" s="16">
        <v>112.4</v>
      </c>
      <c r="D1192" s="75"/>
      <c r="F1192" s="16">
        <v>192.33</v>
      </c>
      <c r="G1192" s="15">
        <v>201.25</v>
      </c>
      <c r="H1192" s="15">
        <v>130.72</v>
      </c>
      <c r="I1192" s="15">
        <v>119.34</v>
      </c>
      <c r="J1192" s="15">
        <v>54.23</v>
      </c>
      <c r="K1192" s="15">
        <v>46.18</v>
      </c>
      <c r="L1192" s="15">
        <v>54.86</v>
      </c>
      <c r="M1192" s="15">
        <v>78.45</v>
      </c>
      <c r="N1192" s="15">
        <v>127.13</v>
      </c>
      <c r="O1192" s="16">
        <v>176.37</v>
      </c>
      <c r="P1192" s="15">
        <v>18</v>
      </c>
      <c r="Q1192" s="15">
        <v>56.88</v>
      </c>
      <c r="R1192" s="15">
        <v>80.02</v>
      </c>
      <c r="T1192" s="16">
        <v>113.88</v>
      </c>
      <c r="U1192" s="16">
        <v>111.5</v>
      </c>
      <c r="V1192" s="16">
        <v>125.45</v>
      </c>
      <c r="W1192" s="16">
        <v>123.96</v>
      </c>
      <c r="X1192" s="75"/>
      <c r="Y1192" s="75"/>
      <c r="AA1192" s="15">
        <v>127</v>
      </c>
      <c r="AB1192" s="15">
        <v>177.67</v>
      </c>
      <c r="AC1192" s="15">
        <v>117</v>
      </c>
      <c r="AD1192" s="15">
        <v>107.74</v>
      </c>
      <c r="AE1192" s="15">
        <v>98.52</v>
      </c>
      <c r="AF1192" s="15">
        <v>106.5</v>
      </c>
      <c r="AG1192" s="15">
        <v>81.010000000000005</v>
      </c>
      <c r="AH1192" s="15">
        <v>82</v>
      </c>
      <c r="AI1192" s="15">
        <v>95.21</v>
      </c>
      <c r="AJ1192" s="15">
        <v>138</v>
      </c>
      <c r="AK1192" s="15">
        <v>81.099999999999994</v>
      </c>
      <c r="AN1192" s="15">
        <v>403.28</v>
      </c>
      <c r="AO1192" s="15">
        <v>176.35</v>
      </c>
      <c r="AP1192" s="15">
        <v>176.76</v>
      </c>
      <c r="AV1192" s="15">
        <v>366.63</v>
      </c>
      <c r="AW1192" s="15">
        <v>28.46</v>
      </c>
      <c r="AX1192" s="15">
        <v>30.51</v>
      </c>
      <c r="AY1192" s="15">
        <v>128</v>
      </c>
      <c r="AZ1192" s="15">
        <v>92</v>
      </c>
      <c r="BD1192" s="15">
        <v>176</v>
      </c>
      <c r="BF1192" s="15">
        <v>113.12</v>
      </c>
      <c r="BG1192" s="15">
        <v>123.4</v>
      </c>
    </row>
    <row r="1193" spans="1:60">
      <c r="A1193" s="71">
        <v>41916</v>
      </c>
      <c r="B1193" s="16">
        <v>108.33</v>
      </c>
      <c r="C1193" s="16">
        <v>112.76</v>
      </c>
      <c r="D1193" s="75"/>
      <c r="F1193" s="16">
        <v>191.82</v>
      </c>
      <c r="G1193" s="15">
        <v>197.48</v>
      </c>
      <c r="H1193" s="15">
        <v>130.72999999999999</v>
      </c>
      <c r="I1193" s="15">
        <v>119.31</v>
      </c>
      <c r="J1193" s="15">
        <v>53.79</v>
      </c>
      <c r="K1193" s="15">
        <v>46.5</v>
      </c>
      <c r="L1193" s="15">
        <v>59.36</v>
      </c>
      <c r="M1193" s="15">
        <v>77.569999999999993</v>
      </c>
      <c r="N1193" s="15">
        <v>128.88</v>
      </c>
      <c r="O1193" s="16">
        <v>183.03</v>
      </c>
      <c r="P1193" s="15">
        <v>18</v>
      </c>
      <c r="Q1193" s="15">
        <v>57.29</v>
      </c>
      <c r="R1193" s="15">
        <v>78.63</v>
      </c>
      <c r="T1193" s="16">
        <v>116.5</v>
      </c>
      <c r="U1193" s="16">
        <v>115.74</v>
      </c>
      <c r="V1193" s="16">
        <v>121.83</v>
      </c>
      <c r="W1193" s="16">
        <v>124.01</v>
      </c>
      <c r="X1193" s="75"/>
      <c r="Y1193" s="75"/>
      <c r="AB1193" s="15">
        <v>174.29</v>
      </c>
      <c r="AD1193" s="15">
        <v>108.4</v>
      </c>
      <c r="AE1193" s="15">
        <v>102.66</v>
      </c>
      <c r="AF1193" s="15">
        <v>111</v>
      </c>
      <c r="AG1193" s="15">
        <v>85.07</v>
      </c>
      <c r="AH1193" s="15">
        <v>82</v>
      </c>
      <c r="AI1193" s="15">
        <v>96</v>
      </c>
      <c r="AJ1193" s="15">
        <v>140</v>
      </c>
      <c r="AK1193" s="15">
        <v>86.65</v>
      </c>
      <c r="AL1193" s="15">
        <v>44.8</v>
      </c>
      <c r="AM1193" s="15">
        <v>405</v>
      </c>
      <c r="AN1193" s="15">
        <v>402.28</v>
      </c>
      <c r="AO1193" s="15">
        <v>175.66</v>
      </c>
      <c r="AP1193" s="15">
        <v>174.87</v>
      </c>
      <c r="AR1193" s="15">
        <v>218</v>
      </c>
      <c r="AU1193" s="15">
        <v>355</v>
      </c>
      <c r="AV1193" s="15">
        <v>367</v>
      </c>
      <c r="AW1193" s="15">
        <v>28</v>
      </c>
      <c r="AX1193" s="15">
        <v>29.87</v>
      </c>
      <c r="BD1193" s="15">
        <v>173</v>
      </c>
      <c r="BF1193" s="15">
        <v>120.42</v>
      </c>
      <c r="BG1193" s="15">
        <v>128</v>
      </c>
    </row>
    <row r="1194" spans="1:60">
      <c r="A1194" s="71">
        <v>41923</v>
      </c>
      <c r="B1194" s="16">
        <v>108.18</v>
      </c>
      <c r="C1194" s="16">
        <v>112.79</v>
      </c>
      <c r="D1194" s="75"/>
      <c r="F1194" s="16">
        <v>184.16</v>
      </c>
      <c r="G1194" s="15">
        <v>196.8</v>
      </c>
      <c r="H1194" s="15">
        <v>128.68</v>
      </c>
      <c r="I1194" s="15">
        <v>118.67</v>
      </c>
      <c r="J1194" s="15">
        <v>54.77</v>
      </c>
      <c r="K1194" s="15">
        <v>46.55</v>
      </c>
      <c r="L1194" s="15">
        <v>56.81</v>
      </c>
      <c r="M1194" s="15">
        <v>69.63</v>
      </c>
      <c r="N1194" s="15">
        <v>127.3</v>
      </c>
      <c r="O1194" s="16">
        <v>188.2</v>
      </c>
      <c r="P1194" s="15">
        <v>18</v>
      </c>
      <c r="Q1194" s="15">
        <v>56.51</v>
      </c>
      <c r="R1194" s="15">
        <v>80.11</v>
      </c>
      <c r="T1194" s="16">
        <v>119</v>
      </c>
      <c r="U1194" s="16">
        <v>113.83</v>
      </c>
      <c r="V1194" s="16">
        <v>125.83</v>
      </c>
      <c r="W1194" s="16">
        <v>124.3</v>
      </c>
      <c r="X1194" s="75"/>
      <c r="Y1194" s="75"/>
      <c r="AA1194" s="15">
        <v>129</v>
      </c>
      <c r="AB1194" s="15">
        <v>178.14</v>
      </c>
      <c r="AD1194" s="15">
        <v>110</v>
      </c>
      <c r="AE1194" s="15">
        <v>102.74</v>
      </c>
      <c r="AF1194" s="15">
        <v>111.91</v>
      </c>
      <c r="AG1194" s="15">
        <v>85.46</v>
      </c>
      <c r="AH1194" s="15">
        <v>82</v>
      </c>
      <c r="AK1194" s="15">
        <v>87.51</v>
      </c>
      <c r="AL1194" s="15">
        <v>44</v>
      </c>
      <c r="AM1194" s="15">
        <v>384.25</v>
      </c>
      <c r="AN1194" s="15">
        <v>403.01</v>
      </c>
      <c r="AO1194" s="15">
        <v>175</v>
      </c>
      <c r="AP1194" s="15">
        <v>175.16</v>
      </c>
      <c r="AQ1194" s="15">
        <v>203</v>
      </c>
      <c r="AR1194" s="15">
        <v>218.86</v>
      </c>
      <c r="AS1194" s="15">
        <v>140</v>
      </c>
      <c r="AT1194" s="15">
        <v>326</v>
      </c>
      <c r="AU1194" s="15">
        <v>358.33</v>
      </c>
      <c r="AV1194" s="15">
        <v>365.38</v>
      </c>
      <c r="AW1194" s="15">
        <v>30.5</v>
      </c>
      <c r="AX1194" s="15">
        <v>29.41</v>
      </c>
      <c r="AY1194" s="15">
        <v>127</v>
      </c>
      <c r="BF1194" s="15">
        <v>123.42</v>
      </c>
      <c r="BG1194" s="15">
        <v>128</v>
      </c>
    </row>
    <row r="1195" spans="1:60">
      <c r="A1195" s="71">
        <v>41930</v>
      </c>
      <c r="B1195" s="16">
        <v>107.63</v>
      </c>
      <c r="C1195" s="16">
        <v>112.83</v>
      </c>
      <c r="D1195" s="75"/>
      <c r="F1195" s="16">
        <v>173.07</v>
      </c>
      <c r="G1195" s="15">
        <v>183.63</v>
      </c>
      <c r="H1195" s="15">
        <v>128.29</v>
      </c>
      <c r="I1195" s="15">
        <v>118.09</v>
      </c>
      <c r="J1195" s="15">
        <v>54.8</v>
      </c>
      <c r="K1195" s="15">
        <v>46.07</v>
      </c>
      <c r="L1195" s="15">
        <v>53.07</v>
      </c>
      <c r="M1195" s="15">
        <v>76.739999999999995</v>
      </c>
      <c r="N1195" s="15">
        <v>127.04</v>
      </c>
      <c r="O1195" s="16">
        <v>186.27</v>
      </c>
      <c r="P1195" s="15">
        <v>18</v>
      </c>
      <c r="Q1195" s="15">
        <v>56.98</v>
      </c>
      <c r="R1195" s="15">
        <v>79.849999999999994</v>
      </c>
      <c r="T1195" s="16">
        <v>115.5</v>
      </c>
      <c r="U1195" s="16">
        <v>116.5</v>
      </c>
      <c r="V1195" s="16">
        <v>127.9</v>
      </c>
      <c r="W1195" s="16">
        <v>126.59</v>
      </c>
      <c r="X1195" s="75"/>
      <c r="Y1195" s="75"/>
      <c r="AA1195" s="15">
        <v>129</v>
      </c>
      <c r="AB1195" s="15">
        <v>174.35</v>
      </c>
      <c r="AC1195" s="15">
        <v>117</v>
      </c>
      <c r="AD1195" s="15">
        <v>111.81</v>
      </c>
      <c r="AE1195" s="15">
        <v>102</v>
      </c>
      <c r="AF1195" s="15">
        <v>113</v>
      </c>
      <c r="AG1195" s="15">
        <v>87</v>
      </c>
      <c r="AH1195" s="15">
        <v>82</v>
      </c>
      <c r="AI1195" s="15">
        <v>97.97</v>
      </c>
      <c r="AJ1195" s="15">
        <v>157.21</v>
      </c>
      <c r="AK1195" s="15">
        <v>84.68</v>
      </c>
      <c r="AN1195" s="15">
        <v>394.9</v>
      </c>
      <c r="AO1195" s="15">
        <v>175</v>
      </c>
      <c r="AP1195" s="15">
        <v>174.43</v>
      </c>
      <c r="AR1195" s="15">
        <v>220</v>
      </c>
      <c r="AT1195" s="15">
        <v>320</v>
      </c>
      <c r="AW1195" s="15">
        <v>23</v>
      </c>
      <c r="AX1195" s="15">
        <v>27.84</v>
      </c>
      <c r="AY1195" s="15">
        <v>125</v>
      </c>
      <c r="BB1195" s="15">
        <v>56</v>
      </c>
      <c r="BC1195" s="15">
        <v>28</v>
      </c>
      <c r="BF1195" s="15">
        <v>123.42</v>
      </c>
      <c r="BG1195" s="15">
        <v>128</v>
      </c>
    </row>
    <row r="1196" spans="1:60">
      <c r="A1196" s="71">
        <v>41937</v>
      </c>
      <c r="B1196" s="16">
        <v>105.28</v>
      </c>
      <c r="C1196" s="16">
        <v>112.76</v>
      </c>
      <c r="D1196" s="75"/>
      <c r="F1196" s="16">
        <v>160.44999999999999</v>
      </c>
      <c r="G1196" s="15">
        <v>171.17</v>
      </c>
      <c r="H1196" s="15">
        <v>132.12</v>
      </c>
      <c r="I1196" s="15">
        <v>117.08</v>
      </c>
      <c r="J1196" s="15">
        <v>56.07</v>
      </c>
      <c r="K1196" s="15">
        <v>46.85</v>
      </c>
      <c r="L1196" s="15">
        <v>56.22</v>
      </c>
      <c r="M1196" s="15">
        <v>77.08</v>
      </c>
      <c r="N1196" s="15">
        <v>126.86</v>
      </c>
      <c r="O1196" s="16">
        <v>188.64</v>
      </c>
      <c r="P1196" s="15">
        <v>18</v>
      </c>
      <c r="Q1196" s="15">
        <v>56.8</v>
      </c>
      <c r="R1196" s="15">
        <v>80.03</v>
      </c>
      <c r="T1196" s="16">
        <v>118.18</v>
      </c>
      <c r="U1196" s="16">
        <v>117.97</v>
      </c>
      <c r="V1196" s="16">
        <v>135.28</v>
      </c>
      <c r="W1196" s="16">
        <v>135.49</v>
      </c>
      <c r="X1196" s="75"/>
      <c r="Y1196" s="75"/>
      <c r="AA1196" s="15">
        <v>130</v>
      </c>
      <c r="AB1196" s="15">
        <v>178</v>
      </c>
      <c r="AD1196" s="15">
        <v>112.99</v>
      </c>
      <c r="AE1196" s="15">
        <v>102.9</v>
      </c>
      <c r="AF1196" s="15">
        <v>114.33</v>
      </c>
      <c r="AG1196" s="15">
        <v>86.4</v>
      </c>
      <c r="AH1196" s="15">
        <v>83</v>
      </c>
      <c r="AI1196" s="15">
        <v>97.78</v>
      </c>
      <c r="AJ1196" s="15">
        <v>160.88999999999999</v>
      </c>
      <c r="AK1196" s="15">
        <v>84.87</v>
      </c>
      <c r="AL1196" s="15">
        <v>44.49</v>
      </c>
      <c r="AM1196" s="15">
        <v>400</v>
      </c>
      <c r="AN1196" s="15">
        <v>391.91</v>
      </c>
      <c r="AO1196" s="15">
        <v>175</v>
      </c>
      <c r="AP1196" s="15">
        <v>175.39</v>
      </c>
      <c r="AQ1196" s="15">
        <v>201</v>
      </c>
      <c r="AR1196" s="15">
        <v>220</v>
      </c>
      <c r="AS1196" s="15">
        <v>140</v>
      </c>
      <c r="AT1196" s="15">
        <v>320</v>
      </c>
      <c r="AU1196" s="15">
        <v>355</v>
      </c>
      <c r="AV1196" s="15">
        <v>365.54</v>
      </c>
      <c r="AW1196" s="15">
        <v>28</v>
      </c>
      <c r="AX1196" s="15">
        <v>26.56</v>
      </c>
      <c r="AZ1196" s="15">
        <v>87</v>
      </c>
      <c r="BB1196" s="15">
        <v>56.2</v>
      </c>
      <c r="BC1196" s="15">
        <v>27</v>
      </c>
      <c r="BD1196" s="15">
        <v>172.33</v>
      </c>
      <c r="BF1196" s="15">
        <v>123.42</v>
      </c>
      <c r="BG1196" s="15">
        <v>128</v>
      </c>
    </row>
    <row r="1197" spans="1:60">
      <c r="A1197" s="71">
        <v>41944</v>
      </c>
      <c r="B1197" s="16">
        <v>103.73</v>
      </c>
      <c r="C1197" s="16">
        <v>112.78</v>
      </c>
      <c r="D1197" s="75"/>
      <c r="F1197" s="16">
        <v>149.38999999999999</v>
      </c>
      <c r="G1197" s="15">
        <v>161.41</v>
      </c>
      <c r="H1197" s="15">
        <v>128.94999999999999</v>
      </c>
      <c r="I1197" s="15">
        <v>114.67</v>
      </c>
      <c r="J1197" s="15">
        <v>57.11</v>
      </c>
      <c r="K1197" s="15">
        <v>45.78</v>
      </c>
      <c r="L1197" s="15">
        <v>53.12</v>
      </c>
      <c r="M1197" s="15">
        <v>78.63</v>
      </c>
      <c r="N1197" s="15">
        <v>128.01</v>
      </c>
      <c r="O1197" s="16">
        <v>188.27</v>
      </c>
      <c r="P1197" s="15">
        <v>18</v>
      </c>
      <c r="Q1197" s="15">
        <v>56.9</v>
      </c>
      <c r="R1197" s="15">
        <v>79.900000000000006</v>
      </c>
      <c r="T1197" s="16">
        <v>118.71</v>
      </c>
      <c r="U1197" s="16">
        <v>121.3</v>
      </c>
      <c r="V1197" s="16">
        <v>135.97</v>
      </c>
      <c r="W1197" s="16">
        <v>136.09</v>
      </c>
      <c r="X1197" s="75"/>
      <c r="Y1197" s="75"/>
      <c r="AA1197" s="15">
        <v>129.97999999999999</v>
      </c>
      <c r="AB1197" s="15">
        <v>183.93</v>
      </c>
      <c r="AD1197" s="15">
        <v>113</v>
      </c>
      <c r="AE1197" s="15">
        <v>102.46</v>
      </c>
      <c r="AF1197" s="15">
        <v>116.51</v>
      </c>
      <c r="AG1197" s="15">
        <v>87.46</v>
      </c>
      <c r="AH1197" s="15">
        <v>84.29</v>
      </c>
      <c r="AI1197" s="15">
        <v>98.09</v>
      </c>
      <c r="AJ1197" s="15">
        <v>174.46</v>
      </c>
      <c r="AK1197" s="15">
        <v>84.67</v>
      </c>
      <c r="AL1197" s="15">
        <v>45.74</v>
      </c>
      <c r="AM1197" s="15">
        <v>400</v>
      </c>
      <c r="AN1197" s="15">
        <v>392.01</v>
      </c>
      <c r="AO1197" s="15">
        <v>175.29</v>
      </c>
      <c r="AP1197" s="15">
        <v>176.13</v>
      </c>
      <c r="AQ1197" s="15">
        <v>188</v>
      </c>
      <c r="AR1197" s="15">
        <v>219.07</v>
      </c>
      <c r="AS1197" s="15">
        <v>141</v>
      </c>
      <c r="AT1197" s="15">
        <v>320</v>
      </c>
      <c r="AU1197" s="15">
        <v>356</v>
      </c>
      <c r="AV1197" s="15">
        <v>366</v>
      </c>
      <c r="AW1197" s="15">
        <v>27</v>
      </c>
      <c r="AX1197" s="15">
        <v>25.84</v>
      </c>
      <c r="AY1197" s="15">
        <v>121.13</v>
      </c>
      <c r="BB1197" s="15">
        <v>59</v>
      </c>
      <c r="BF1197" s="15">
        <v>123.42</v>
      </c>
      <c r="BG1197" s="15">
        <v>128</v>
      </c>
    </row>
    <row r="1198" spans="1:60">
      <c r="A1198" s="71">
        <v>41951</v>
      </c>
      <c r="B1198" s="16">
        <v>104.42</v>
      </c>
      <c r="C1198" s="16">
        <v>112.81</v>
      </c>
      <c r="D1198" s="75"/>
      <c r="F1198" s="16">
        <v>148.29</v>
      </c>
      <c r="G1198" s="15">
        <v>153.66</v>
      </c>
      <c r="H1198" s="15">
        <v>126.01</v>
      </c>
      <c r="I1198" s="15">
        <v>111.08</v>
      </c>
      <c r="J1198" s="15">
        <v>57.9</v>
      </c>
      <c r="K1198" s="15">
        <v>46</v>
      </c>
      <c r="L1198" s="15">
        <v>53.84</v>
      </c>
      <c r="M1198" s="15">
        <v>77.64</v>
      </c>
      <c r="N1198" s="15">
        <v>125.92</v>
      </c>
      <c r="O1198" s="16">
        <v>185.61</v>
      </c>
      <c r="P1198" s="15">
        <v>18</v>
      </c>
      <c r="Q1198" s="15">
        <v>56.65</v>
      </c>
      <c r="R1198" s="15">
        <v>80.150000000000006</v>
      </c>
      <c r="T1198" s="16">
        <v>124</v>
      </c>
      <c r="U1198" s="16">
        <v>124</v>
      </c>
      <c r="V1198" s="16">
        <v>135.84</v>
      </c>
      <c r="W1198" s="16">
        <v>135.86000000000001</v>
      </c>
      <c r="X1198" s="75"/>
      <c r="Y1198" s="75"/>
      <c r="AA1198" s="15">
        <v>130</v>
      </c>
      <c r="AB1198" s="15">
        <v>181.43</v>
      </c>
      <c r="AD1198" s="15">
        <v>112.65</v>
      </c>
      <c r="AE1198" s="15">
        <v>101.68</v>
      </c>
      <c r="AF1198" s="15">
        <v>114.87</v>
      </c>
      <c r="AG1198" s="15">
        <v>87.43</v>
      </c>
      <c r="AH1198" s="15">
        <v>85.04</v>
      </c>
      <c r="AI1198" s="15">
        <v>98.83</v>
      </c>
      <c r="AJ1198" s="15">
        <v>175.93</v>
      </c>
      <c r="AK1198" s="15">
        <v>84.67</v>
      </c>
      <c r="AL1198" s="15">
        <v>46.81</v>
      </c>
      <c r="AN1198" s="15">
        <v>390.22</v>
      </c>
      <c r="AO1198" s="15">
        <v>175.45</v>
      </c>
      <c r="AP1198" s="15">
        <v>176.71</v>
      </c>
      <c r="AQ1198" s="15">
        <v>190.77</v>
      </c>
      <c r="AR1198" s="15">
        <v>220</v>
      </c>
      <c r="AS1198" s="15">
        <v>142</v>
      </c>
      <c r="AU1198" s="15">
        <v>357</v>
      </c>
      <c r="AV1198" s="15">
        <v>365</v>
      </c>
      <c r="AW1198" s="15">
        <v>26.6</v>
      </c>
      <c r="AX1198" s="15">
        <v>24.72</v>
      </c>
      <c r="AY1198" s="15">
        <v>113.67</v>
      </c>
      <c r="BC1198" s="15">
        <v>27</v>
      </c>
      <c r="BD1198" s="15">
        <v>173.27</v>
      </c>
      <c r="BF1198" s="15">
        <v>123.42</v>
      </c>
      <c r="BG1198" s="15">
        <v>130.6</v>
      </c>
    </row>
    <row r="1199" spans="1:60">
      <c r="A1199" s="71">
        <v>41958</v>
      </c>
      <c r="B1199" s="16">
        <v>104.02</v>
      </c>
      <c r="C1199" s="16">
        <v>112.87</v>
      </c>
      <c r="D1199" s="75"/>
      <c r="F1199" s="16">
        <v>144.55000000000001</v>
      </c>
      <c r="G1199" s="15">
        <v>153.38</v>
      </c>
      <c r="H1199" s="15">
        <v>125.09</v>
      </c>
      <c r="I1199" s="15">
        <v>107.6</v>
      </c>
      <c r="J1199" s="15">
        <v>56.34</v>
      </c>
      <c r="K1199" s="15">
        <v>46.07</v>
      </c>
      <c r="L1199" s="15">
        <v>51.98</v>
      </c>
      <c r="M1199" s="15">
        <v>75.73</v>
      </c>
      <c r="N1199" s="15">
        <v>125.36</v>
      </c>
      <c r="O1199" s="16">
        <v>178.76</v>
      </c>
      <c r="P1199" s="15">
        <v>18</v>
      </c>
      <c r="Q1199" s="15">
        <v>56.28</v>
      </c>
      <c r="R1199" s="15">
        <v>80.02</v>
      </c>
      <c r="T1199" s="16">
        <v>118.84</v>
      </c>
      <c r="U1199" s="16">
        <v>116.78</v>
      </c>
      <c r="V1199" s="16">
        <v>135.84</v>
      </c>
      <c r="W1199" s="16">
        <v>135.86000000000001</v>
      </c>
      <c r="X1199" s="75"/>
      <c r="Y1199" s="75"/>
      <c r="AA1199" s="15">
        <v>131.5</v>
      </c>
      <c r="AB1199" s="15">
        <v>181.43</v>
      </c>
      <c r="AD1199" s="15">
        <v>112.43</v>
      </c>
      <c r="AE1199" s="15">
        <v>101.83</v>
      </c>
      <c r="AF1199" s="15">
        <v>115.86</v>
      </c>
      <c r="AG1199" s="15">
        <v>85.53</v>
      </c>
      <c r="AH1199" s="15">
        <v>85.71</v>
      </c>
      <c r="AI1199" s="15">
        <v>102.2</v>
      </c>
      <c r="AJ1199" s="15">
        <v>178.33</v>
      </c>
      <c r="AK1199" s="15">
        <v>76.709999999999994</v>
      </c>
      <c r="AL1199" s="15">
        <v>47.75</v>
      </c>
      <c r="AM1199" s="15">
        <v>395</v>
      </c>
      <c r="AN1199" s="15">
        <v>390.43</v>
      </c>
      <c r="AO1199" s="15">
        <v>175.75</v>
      </c>
      <c r="AP1199" s="15">
        <v>175.67</v>
      </c>
      <c r="AQ1199" s="15">
        <v>182.76</v>
      </c>
      <c r="AV1199" s="15">
        <v>365</v>
      </c>
      <c r="AW1199" s="15">
        <v>26</v>
      </c>
      <c r="AX1199" s="15">
        <v>22.34</v>
      </c>
      <c r="BD1199" s="15">
        <v>177</v>
      </c>
      <c r="BF1199" s="15">
        <v>128.61000000000001</v>
      </c>
      <c r="BG1199" s="15">
        <v>151</v>
      </c>
    </row>
    <row r="1200" spans="1:60">
      <c r="A1200" s="71">
        <v>41965</v>
      </c>
      <c r="B1200" s="16">
        <v>106.68</v>
      </c>
      <c r="C1200" s="16">
        <v>112.89</v>
      </c>
      <c r="D1200" s="75"/>
      <c r="F1200" s="16">
        <v>141.97</v>
      </c>
      <c r="G1200" s="15">
        <v>153.26</v>
      </c>
      <c r="H1200" s="15">
        <v>115.32</v>
      </c>
      <c r="I1200" s="15">
        <v>105.36</v>
      </c>
      <c r="J1200" s="15">
        <v>55.53</v>
      </c>
      <c r="K1200" s="15">
        <v>45.47</v>
      </c>
      <c r="L1200" s="15">
        <v>51.05</v>
      </c>
      <c r="M1200" s="15">
        <v>74.81</v>
      </c>
      <c r="N1200" s="15">
        <v>127.96</v>
      </c>
      <c r="O1200" s="16">
        <v>177.46</v>
      </c>
      <c r="P1200" s="15">
        <v>18</v>
      </c>
      <c r="Q1200" s="15">
        <v>56.95</v>
      </c>
      <c r="R1200" s="15">
        <v>79.150000000000006</v>
      </c>
      <c r="T1200" s="16">
        <v>116.66</v>
      </c>
      <c r="U1200" s="16">
        <v>122.9</v>
      </c>
      <c r="V1200" s="16">
        <v>133.13</v>
      </c>
      <c r="W1200" s="16">
        <v>133.26</v>
      </c>
      <c r="X1200" s="75"/>
      <c r="Y1200" s="75"/>
      <c r="AA1200" s="15">
        <v>133</v>
      </c>
      <c r="AB1200" s="15">
        <v>175.56</v>
      </c>
      <c r="AD1200" s="15">
        <v>109.66</v>
      </c>
      <c r="AE1200" s="15">
        <v>101.86</v>
      </c>
      <c r="AF1200" s="15">
        <v>115.96</v>
      </c>
      <c r="AG1200" s="15">
        <v>82.62</v>
      </c>
      <c r="AH1200" s="15">
        <v>83</v>
      </c>
      <c r="AI1200" s="15">
        <v>102</v>
      </c>
      <c r="AJ1200" s="15">
        <v>182.58</v>
      </c>
      <c r="AK1200" s="15">
        <v>78.56</v>
      </c>
      <c r="AL1200" s="15">
        <v>47.03</v>
      </c>
      <c r="AM1200" s="15">
        <v>392</v>
      </c>
      <c r="AN1200" s="15">
        <v>391.19</v>
      </c>
      <c r="AO1200" s="15">
        <v>167.43</v>
      </c>
      <c r="AP1200" s="15">
        <v>172.61</v>
      </c>
      <c r="AQ1200" s="15">
        <v>178</v>
      </c>
      <c r="AT1200" s="15">
        <v>320</v>
      </c>
      <c r="AV1200" s="15">
        <v>352.67</v>
      </c>
      <c r="AW1200" s="15">
        <v>27</v>
      </c>
      <c r="AX1200" s="15">
        <v>23.13</v>
      </c>
      <c r="AY1200" s="15">
        <v>112</v>
      </c>
      <c r="BB1200" s="15">
        <v>57</v>
      </c>
      <c r="BD1200" s="15">
        <v>151.44999999999999</v>
      </c>
      <c r="BF1200" s="15">
        <v>150.79</v>
      </c>
      <c r="BG1200" s="15">
        <v>193.2</v>
      </c>
    </row>
    <row r="1201" spans="1:59">
      <c r="A1201" s="71">
        <v>41972</v>
      </c>
      <c r="B1201" s="16">
        <v>103.04</v>
      </c>
      <c r="C1201" s="16">
        <v>112.97</v>
      </c>
      <c r="D1201" s="75"/>
      <c r="F1201" s="16">
        <v>139.94</v>
      </c>
      <c r="G1201" s="15">
        <v>153.16</v>
      </c>
      <c r="H1201" s="15">
        <v>114.55</v>
      </c>
      <c r="I1201" s="15">
        <v>105.2</v>
      </c>
      <c r="J1201" s="15">
        <v>56.68</v>
      </c>
      <c r="K1201" s="15">
        <v>45.44</v>
      </c>
      <c r="L1201" s="15">
        <v>49.45</v>
      </c>
      <c r="M1201" s="15">
        <v>74.94</v>
      </c>
      <c r="N1201" s="15">
        <v>123.82</v>
      </c>
      <c r="O1201" s="16">
        <v>174.92</v>
      </c>
      <c r="P1201" s="15">
        <v>18</v>
      </c>
      <c r="Q1201" s="15">
        <v>57.25</v>
      </c>
      <c r="R1201" s="15">
        <v>80.17</v>
      </c>
      <c r="T1201" s="16">
        <v>114.85</v>
      </c>
      <c r="U1201" s="16">
        <v>110.81</v>
      </c>
      <c r="V1201" s="16">
        <v>127.56</v>
      </c>
      <c r="W1201" s="16">
        <v>127.56</v>
      </c>
      <c r="X1201" s="75"/>
      <c r="Y1201" s="75"/>
      <c r="AA1201" s="15">
        <v>122</v>
      </c>
      <c r="AB1201" s="15">
        <v>171.5</v>
      </c>
      <c r="AC1201" s="15">
        <v>124</v>
      </c>
      <c r="AD1201" s="15">
        <v>105.44</v>
      </c>
      <c r="AE1201" s="15">
        <v>102.56</v>
      </c>
      <c r="AF1201" s="15">
        <v>115.05</v>
      </c>
      <c r="AG1201" s="15">
        <v>81.72</v>
      </c>
      <c r="AH1201" s="15">
        <v>84</v>
      </c>
      <c r="AI1201" s="15">
        <v>100.98</v>
      </c>
      <c r="AJ1201" s="15">
        <v>181.5</v>
      </c>
      <c r="AK1201" s="15">
        <v>79.42</v>
      </c>
      <c r="AL1201" s="15">
        <v>46.77</v>
      </c>
      <c r="AM1201" s="15">
        <v>390</v>
      </c>
      <c r="AN1201" s="15">
        <v>392</v>
      </c>
      <c r="AO1201" s="15">
        <v>162</v>
      </c>
      <c r="AP1201" s="15">
        <v>164.42</v>
      </c>
      <c r="AQ1201" s="15">
        <v>178</v>
      </c>
      <c r="AV1201" s="15">
        <v>343</v>
      </c>
      <c r="AX1201" s="15">
        <v>22.91</v>
      </c>
      <c r="AY1201" s="15">
        <v>105</v>
      </c>
      <c r="BB1201" s="15">
        <v>56</v>
      </c>
      <c r="BC1201" s="15">
        <v>25.81</v>
      </c>
      <c r="BD1201" s="15">
        <v>160.83000000000001</v>
      </c>
      <c r="BF1201" s="15">
        <v>200.55</v>
      </c>
      <c r="BG1201" s="15">
        <v>216</v>
      </c>
    </row>
    <row r="1202" spans="1:59">
      <c r="A1202" s="71">
        <v>41979</v>
      </c>
      <c r="B1202" s="16">
        <v>101.32</v>
      </c>
      <c r="C1202" s="16">
        <v>112.95</v>
      </c>
      <c r="D1202" s="75"/>
      <c r="F1202" s="16">
        <v>139.19</v>
      </c>
      <c r="G1202" s="15">
        <v>152.55000000000001</v>
      </c>
      <c r="H1202" s="15">
        <v>120.71</v>
      </c>
      <c r="I1202" s="15">
        <v>104.76</v>
      </c>
      <c r="J1202" s="15">
        <v>54.88</v>
      </c>
      <c r="K1202" s="15">
        <v>46</v>
      </c>
      <c r="L1202" s="15">
        <v>49.61</v>
      </c>
      <c r="M1202" s="15">
        <v>74.23</v>
      </c>
      <c r="N1202" s="15">
        <v>123.57</v>
      </c>
      <c r="O1202" s="16">
        <v>178.6</v>
      </c>
      <c r="P1202" s="15">
        <v>18</v>
      </c>
      <c r="Q1202" s="15">
        <v>56.78</v>
      </c>
      <c r="R1202" s="15">
        <v>79.11</v>
      </c>
      <c r="T1202" s="16">
        <v>110.8</v>
      </c>
      <c r="U1202" s="16">
        <v>108.65</v>
      </c>
      <c r="V1202" s="16">
        <v>129.09</v>
      </c>
      <c r="W1202" s="16">
        <v>129.16999999999999</v>
      </c>
      <c r="X1202" s="75"/>
      <c r="Y1202" s="75"/>
      <c r="AA1202" s="15">
        <v>128.69</v>
      </c>
      <c r="AB1202" s="15">
        <v>174</v>
      </c>
      <c r="AC1202" s="15">
        <v>119</v>
      </c>
      <c r="AD1202" s="15">
        <v>102.33</v>
      </c>
      <c r="AE1202" s="15">
        <v>99.87</v>
      </c>
      <c r="AF1202" s="15">
        <v>116.86</v>
      </c>
      <c r="AG1202" s="15">
        <v>76.56</v>
      </c>
      <c r="AH1202" s="15">
        <v>82.36</v>
      </c>
      <c r="AI1202" s="15">
        <v>101.52</v>
      </c>
      <c r="AJ1202" s="15">
        <v>182.94</v>
      </c>
      <c r="AK1202" s="15">
        <v>78.97</v>
      </c>
      <c r="AL1202" s="15">
        <v>48</v>
      </c>
      <c r="AM1202" s="15">
        <v>385</v>
      </c>
      <c r="AN1202" s="15">
        <v>390</v>
      </c>
      <c r="AP1202" s="15">
        <v>161.79</v>
      </c>
      <c r="AR1202" s="15">
        <v>217.27</v>
      </c>
      <c r="AS1202" s="15">
        <v>140</v>
      </c>
      <c r="AT1202" s="15">
        <v>320</v>
      </c>
      <c r="AX1202" s="15">
        <v>23.69</v>
      </c>
      <c r="AY1202" s="15">
        <v>93</v>
      </c>
      <c r="BB1202" s="15">
        <v>55.27</v>
      </c>
      <c r="BC1202" s="15">
        <v>27</v>
      </c>
      <c r="BD1202" s="15">
        <v>160</v>
      </c>
      <c r="BF1202" s="15">
        <v>213.55</v>
      </c>
      <c r="BG1202" s="15">
        <v>218.8</v>
      </c>
    </row>
    <row r="1203" spans="1:59">
      <c r="A1203" s="71">
        <v>41986</v>
      </c>
      <c r="B1203" s="16">
        <v>97.18</v>
      </c>
      <c r="C1203" s="16">
        <v>112.6</v>
      </c>
      <c r="D1203" s="75"/>
      <c r="F1203" s="16">
        <v>135.47</v>
      </c>
      <c r="G1203" s="15">
        <v>150.91</v>
      </c>
      <c r="H1203" s="15">
        <v>119.27</v>
      </c>
      <c r="I1203" s="15">
        <v>104.67</v>
      </c>
      <c r="J1203" s="15">
        <v>56.14</v>
      </c>
      <c r="K1203" s="15">
        <v>44.92</v>
      </c>
      <c r="L1203" s="15">
        <v>49.79</v>
      </c>
      <c r="M1203" s="15">
        <v>78.09</v>
      </c>
      <c r="N1203" s="15">
        <v>125.16</v>
      </c>
      <c r="O1203" s="16">
        <v>176.33</v>
      </c>
      <c r="P1203" s="15">
        <v>18</v>
      </c>
      <c r="Q1203" s="15">
        <v>55.92</v>
      </c>
      <c r="R1203" s="15">
        <v>79.66</v>
      </c>
      <c r="T1203" s="16">
        <v>109</v>
      </c>
      <c r="U1203" s="16">
        <v>110.94</v>
      </c>
      <c r="V1203" s="16">
        <v>127.67</v>
      </c>
      <c r="W1203" s="16">
        <v>127.75</v>
      </c>
      <c r="X1203" s="75"/>
      <c r="Y1203" s="75"/>
      <c r="AA1203" s="15">
        <v>129</v>
      </c>
      <c r="AB1203" s="15">
        <v>177.14</v>
      </c>
      <c r="AD1203" s="15">
        <v>93.88</v>
      </c>
      <c r="AE1203" s="15">
        <v>92.28</v>
      </c>
      <c r="AF1203" s="15">
        <v>116.6</v>
      </c>
      <c r="AG1203" s="15">
        <v>74</v>
      </c>
      <c r="AH1203" s="15">
        <v>83</v>
      </c>
      <c r="AI1203" s="15">
        <v>102</v>
      </c>
      <c r="AJ1203" s="15">
        <v>189.92</v>
      </c>
      <c r="AK1203" s="15">
        <v>72.92</v>
      </c>
      <c r="AL1203" s="15">
        <v>48</v>
      </c>
      <c r="AM1203" s="15">
        <v>361.83</v>
      </c>
      <c r="AN1203" s="15">
        <v>390</v>
      </c>
      <c r="AO1203" s="15">
        <v>161.69</v>
      </c>
      <c r="AP1203" s="15">
        <v>162.33000000000001</v>
      </c>
      <c r="AQ1203" s="15">
        <v>177.73</v>
      </c>
      <c r="AS1203" s="15">
        <v>134</v>
      </c>
      <c r="AT1203" s="15">
        <v>310</v>
      </c>
      <c r="AU1203" s="15">
        <v>310</v>
      </c>
      <c r="AV1203" s="15">
        <v>317.86</v>
      </c>
      <c r="AW1203" s="15">
        <v>26</v>
      </c>
      <c r="AX1203" s="15">
        <v>23.11</v>
      </c>
      <c r="AY1203" s="15">
        <v>91.35</v>
      </c>
      <c r="BF1203" s="15">
        <v>216.07</v>
      </c>
      <c r="BG1203" s="15">
        <v>210</v>
      </c>
    </row>
    <row r="1204" spans="1:59">
      <c r="A1204" s="71">
        <v>41993</v>
      </c>
      <c r="B1204" s="16">
        <v>95.7</v>
      </c>
      <c r="C1204" s="16">
        <v>112.66</v>
      </c>
      <c r="D1204" s="75"/>
      <c r="F1204" s="16">
        <v>129.69999999999999</v>
      </c>
      <c r="G1204" s="15">
        <v>147.97999999999999</v>
      </c>
      <c r="H1204" s="15">
        <v>118.4</v>
      </c>
      <c r="I1204" s="15">
        <v>105.02</v>
      </c>
      <c r="J1204" s="15">
        <v>55.6</v>
      </c>
      <c r="K1204" s="15">
        <v>45.98</v>
      </c>
      <c r="L1204" s="15">
        <v>51.91</v>
      </c>
      <c r="M1204" s="15">
        <v>77.709999999999994</v>
      </c>
      <c r="N1204" s="15">
        <v>123.77</v>
      </c>
      <c r="O1204" s="16">
        <v>172.65</v>
      </c>
      <c r="P1204" s="15">
        <v>18</v>
      </c>
      <c r="Q1204" s="15">
        <v>56.22</v>
      </c>
      <c r="R1204" s="15">
        <v>79.08</v>
      </c>
      <c r="T1204" s="16">
        <v>107.87</v>
      </c>
      <c r="U1204" s="16">
        <v>102.76</v>
      </c>
      <c r="V1204" s="16">
        <v>128.83000000000001</v>
      </c>
      <c r="W1204" s="16">
        <v>128.88999999999999</v>
      </c>
      <c r="X1204" s="75"/>
      <c r="Y1204" s="75"/>
      <c r="AA1204" s="15">
        <v>129</v>
      </c>
      <c r="AB1204" s="15">
        <v>178.17</v>
      </c>
      <c r="AC1204" s="15">
        <v>107</v>
      </c>
      <c r="AD1204" s="15">
        <v>85.44</v>
      </c>
      <c r="AE1204" s="15">
        <v>89.25</v>
      </c>
      <c r="AF1204" s="15">
        <v>115</v>
      </c>
      <c r="AG1204" s="15">
        <v>70.7</v>
      </c>
      <c r="AI1204" s="15">
        <v>99.41</v>
      </c>
      <c r="AJ1204" s="15">
        <v>193.22</v>
      </c>
      <c r="AK1204" s="15">
        <v>69.510000000000005</v>
      </c>
      <c r="AL1204" s="15">
        <v>49.57</v>
      </c>
      <c r="AM1204" s="15">
        <v>367.67</v>
      </c>
      <c r="AN1204" s="15">
        <v>380.25</v>
      </c>
      <c r="AO1204" s="15">
        <v>158.44999999999999</v>
      </c>
      <c r="AP1204" s="15">
        <v>161.69</v>
      </c>
      <c r="AQ1204" s="15">
        <v>173</v>
      </c>
      <c r="AR1204" s="15">
        <v>222</v>
      </c>
      <c r="AU1204" s="15">
        <v>295</v>
      </c>
      <c r="AV1204" s="15">
        <v>305.2</v>
      </c>
      <c r="AW1204" s="15">
        <v>25</v>
      </c>
      <c r="AX1204" s="15">
        <v>23.59</v>
      </c>
      <c r="AY1204" s="15">
        <v>85</v>
      </c>
      <c r="BC1204" s="15">
        <v>26.57</v>
      </c>
      <c r="BD1204" s="15">
        <v>154.51</v>
      </c>
      <c r="BF1204" s="15">
        <v>212.54</v>
      </c>
      <c r="BG1204" s="15">
        <v>189.8</v>
      </c>
    </row>
    <row r="1205" spans="1:59">
      <c r="A1205" s="71">
        <v>42000</v>
      </c>
      <c r="B1205" s="16">
        <v>96.12</v>
      </c>
      <c r="C1205" s="16">
        <v>112.68</v>
      </c>
      <c r="D1205" s="75"/>
      <c r="F1205" s="16">
        <v>128.85</v>
      </c>
      <c r="G1205" s="15">
        <v>147.5</v>
      </c>
      <c r="H1205" s="15">
        <v>119.69</v>
      </c>
      <c r="I1205" s="15">
        <v>104.84</v>
      </c>
      <c r="J1205" s="15">
        <v>54.6</v>
      </c>
      <c r="K1205" s="15">
        <v>45.07</v>
      </c>
      <c r="L1205" s="15">
        <v>50.78</v>
      </c>
      <c r="M1205" s="15">
        <v>77.48</v>
      </c>
      <c r="N1205" s="15">
        <v>124.39</v>
      </c>
      <c r="O1205" s="16">
        <v>171.23</v>
      </c>
      <c r="P1205" s="15">
        <v>18</v>
      </c>
      <c r="Q1205" s="15">
        <v>56.1</v>
      </c>
      <c r="R1205" s="15">
        <v>79.2</v>
      </c>
      <c r="T1205" s="16">
        <v>105</v>
      </c>
      <c r="U1205" s="16">
        <v>105</v>
      </c>
      <c r="V1205" s="16">
        <v>128.78</v>
      </c>
      <c r="W1205" s="16">
        <v>128.85</v>
      </c>
      <c r="X1205" s="75"/>
      <c r="Y1205" s="75"/>
      <c r="AA1205" s="15">
        <v>129</v>
      </c>
      <c r="AB1205" s="15">
        <v>174</v>
      </c>
      <c r="AD1205" s="15">
        <v>83.8</v>
      </c>
      <c r="AE1205" s="15">
        <v>86.42</v>
      </c>
      <c r="AG1205" s="15">
        <v>69.2</v>
      </c>
      <c r="AI1205" s="15">
        <v>98.37</v>
      </c>
      <c r="AJ1205" s="15">
        <v>195.97</v>
      </c>
      <c r="AK1205" s="15">
        <v>65.67</v>
      </c>
      <c r="AL1205" s="15">
        <v>49.6</v>
      </c>
      <c r="AM1205" s="15">
        <v>358.03</v>
      </c>
      <c r="AN1205" s="15">
        <v>376.53</v>
      </c>
      <c r="AO1205" s="15">
        <v>160.59</v>
      </c>
      <c r="AP1205" s="15">
        <v>161.71</v>
      </c>
      <c r="AR1205" s="15">
        <v>222</v>
      </c>
      <c r="AT1205" s="15">
        <v>290</v>
      </c>
      <c r="AU1205" s="15">
        <v>292.94</v>
      </c>
      <c r="AV1205" s="15">
        <v>300</v>
      </c>
      <c r="AW1205" s="15">
        <v>25</v>
      </c>
      <c r="AX1205" s="15">
        <v>23.37</v>
      </c>
      <c r="AY1205" s="15">
        <v>80.92</v>
      </c>
      <c r="AZ1205" s="15">
        <v>66.05</v>
      </c>
      <c r="BA1205" s="15">
        <v>101</v>
      </c>
      <c r="BD1205" s="15">
        <v>156.26</v>
      </c>
      <c r="BF1205" s="15">
        <v>187.96</v>
      </c>
      <c r="BG1205" s="15">
        <v>154</v>
      </c>
    </row>
    <row r="1206" spans="1:59">
      <c r="A1206" s="71">
        <v>42007</v>
      </c>
      <c r="B1206" s="16">
        <v>100.03</v>
      </c>
      <c r="C1206" s="16">
        <v>112.91</v>
      </c>
      <c r="D1206" s="75"/>
      <c r="F1206" s="16">
        <v>127.55</v>
      </c>
      <c r="G1206" s="15">
        <v>147.41</v>
      </c>
      <c r="H1206" s="15">
        <v>119.62</v>
      </c>
      <c r="I1206" s="15">
        <v>106.15</v>
      </c>
      <c r="J1206" s="15">
        <v>51.74</v>
      </c>
      <c r="K1206" s="15">
        <v>46.81</v>
      </c>
      <c r="L1206" s="15">
        <v>51.15</v>
      </c>
      <c r="M1206" s="15">
        <v>77.61</v>
      </c>
      <c r="N1206" s="15">
        <v>125.18</v>
      </c>
      <c r="O1206" s="16">
        <v>172.06</v>
      </c>
      <c r="P1206" s="15">
        <v>18</v>
      </c>
      <c r="Q1206" s="15">
        <v>56.33</v>
      </c>
      <c r="R1206" s="15">
        <v>80.09</v>
      </c>
      <c r="T1206" s="16">
        <v>104.25</v>
      </c>
      <c r="U1206" s="16">
        <v>106.75</v>
      </c>
      <c r="V1206" s="16">
        <v>119.78</v>
      </c>
      <c r="W1206" s="16">
        <v>120</v>
      </c>
      <c r="X1206" s="75"/>
      <c r="Y1206" s="75"/>
      <c r="AA1206" s="15">
        <v>129</v>
      </c>
      <c r="AB1206" s="15">
        <v>171.83</v>
      </c>
      <c r="AC1206" s="15">
        <v>117</v>
      </c>
      <c r="AD1206" s="15">
        <v>77.02</v>
      </c>
      <c r="AE1206" s="15">
        <v>83.75</v>
      </c>
      <c r="AG1206" s="15">
        <v>64.91</v>
      </c>
      <c r="AK1206" s="15">
        <v>62.29</v>
      </c>
      <c r="AM1206" s="15">
        <v>316.67</v>
      </c>
      <c r="AN1206" s="15">
        <v>370</v>
      </c>
      <c r="AO1206" s="15">
        <v>155.49</v>
      </c>
      <c r="AP1206" s="15">
        <v>161.82</v>
      </c>
      <c r="AQ1206" s="15">
        <v>173</v>
      </c>
      <c r="AR1206" s="15">
        <v>222</v>
      </c>
      <c r="AS1206" s="15">
        <v>137</v>
      </c>
      <c r="AT1206" s="15">
        <v>284</v>
      </c>
      <c r="AU1206" s="15">
        <v>280</v>
      </c>
      <c r="AV1206" s="15">
        <v>292</v>
      </c>
      <c r="AX1206" s="15">
        <v>23.34</v>
      </c>
      <c r="AY1206" s="15">
        <v>78</v>
      </c>
      <c r="BC1206" s="15">
        <v>26</v>
      </c>
      <c r="BF1206" s="15">
        <v>138.5</v>
      </c>
      <c r="BG1206" s="15">
        <v>132</v>
      </c>
    </row>
    <row r="1207" spans="1:59">
      <c r="A1207" s="71">
        <v>42014</v>
      </c>
      <c r="B1207" s="16">
        <v>104.07</v>
      </c>
      <c r="C1207" s="16">
        <v>113</v>
      </c>
      <c r="D1207" s="75"/>
      <c r="F1207" s="16">
        <v>127.35</v>
      </c>
      <c r="G1207" s="15">
        <v>145.61000000000001</v>
      </c>
      <c r="H1207" s="15">
        <v>118.27</v>
      </c>
      <c r="I1207" s="15">
        <v>105.72</v>
      </c>
      <c r="J1207" s="15">
        <v>51.37</v>
      </c>
      <c r="K1207" s="15">
        <v>44.23</v>
      </c>
      <c r="L1207" s="15">
        <v>50.95</v>
      </c>
      <c r="M1207" s="15">
        <v>75.86</v>
      </c>
      <c r="N1207" s="15">
        <v>121.27</v>
      </c>
      <c r="O1207" s="16">
        <v>177.75</v>
      </c>
      <c r="P1207" s="15">
        <v>18</v>
      </c>
      <c r="Q1207" s="15">
        <v>56.31</v>
      </c>
      <c r="R1207" s="15">
        <v>79.27</v>
      </c>
      <c r="T1207" s="16">
        <v>99.75</v>
      </c>
      <c r="U1207" s="16">
        <v>100</v>
      </c>
      <c r="V1207" s="16">
        <v>118.93</v>
      </c>
      <c r="W1207" s="16">
        <v>119.4</v>
      </c>
      <c r="X1207" s="75"/>
      <c r="Y1207" s="75"/>
      <c r="AA1207" s="15">
        <v>122</v>
      </c>
      <c r="AB1207" s="15">
        <v>172.49</v>
      </c>
      <c r="AC1207" s="15">
        <v>107</v>
      </c>
      <c r="AD1207" s="15">
        <v>77.989999999999995</v>
      </c>
      <c r="AE1207" s="15">
        <v>82.41</v>
      </c>
      <c r="AF1207" s="15">
        <v>113.75</v>
      </c>
      <c r="AG1207" s="15">
        <v>64.2</v>
      </c>
      <c r="AH1207" s="15">
        <v>82.29</v>
      </c>
      <c r="AI1207" s="15">
        <v>101</v>
      </c>
      <c r="AJ1207" s="15">
        <v>193.33</v>
      </c>
      <c r="AK1207" s="15">
        <v>59.74</v>
      </c>
      <c r="AL1207" s="15">
        <v>48</v>
      </c>
      <c r="AM1207" s="15">
        <v>346.88</v>
      </c>
      <c r="AN1207" s="15">
        <v>360.45</v>
      </c>
      <c r="AO1207" s="15">
        <v>153.49</v>
      </c>
      <c r="AP1207" s="15">
        <v>158.97</v>
      </c>
      <c r="AQ1207" s="15">
        <v>165</v>
      </c>
      <c r="AR1207" s="15">
        <v>220.1</v>
      </c>
      <c r="AS1207" s="15">
        <v>137</v>
      </c>
      <c r="AT1207" s="15">
        <v>277.22000000000003</v>
      </c>
      <c r="AU1207" s="15">
        <v>272</v>
      </c>
      <c r="AV1207" s="15">
        <v>285</v>
      </c>
      <c r="AW1207" s="15">
        <v>27</v>
      </c>
      <c r="AX1207" s="15">
        <v>23.77</v>
      </c>
      <c r="AY1207" s="15">
        <v>78.33</v>
      </c>
      <c r="AZ1207" s="15">
        <v>65.08</v>
      </c>
      <c r="BC1207" s="15">
        <v>27</v>
      </c>
      <c r="BF1207" s="15">
        <v>120.49</v>
      </c>
      <c r="BG1207" s="15">
        <v>116.4</v>
      </c>
    </row>
    <row r="1208" spans="1:59">
      <c r="A1208" s="71">
        <v>42021</v>
      </c>
      <c r="B1208" s="16">
        <v>103.13</v>
      </c>
      <c r="C1208" s="16">
        <v>112.87</v>
      </c>
      <c r="D1208" s="75"/>
      <c r="F1208" s="16">
        <v>130.63999999999999</v>
      </c>
      <c r="G1208" s="15">
        <v>149.37</v>
      </c>
      <c r="H1208" s="15">
        <v>117.61</v>
      </c>
      <c r="I1208" s="15">
        <v>106.38</v>
      </c>
      <c r="J1208" s="15">
        <v>52.77</v>
      </c>
      <c r="K1208" s="15">
        <v>43.15</v>
      </c>
      <c r="L1208" s="15">
        <v>49.62</v>
      </c>
      <c r="M1208" s="15">
        <v>76.7</v>
      </c>
      <c r="N1208" s="15">
        <v>116.02</v>
      </c>
      <c r="O1208" s="16">
        <v>187.25</v>
      </c>
      <c r="P1208" s="15">
        <v>18</v>
      </c>
      <c r="Q1208" s="15">
        <v>56.32</v>
      </c>
      <c r="R1208" s="15">
        <v>79.989999999999995</v>
      </c>
      <c r="T1208" s="16">
        <v>98.68</v>
      </c>
      <c r="U1208" s="16">
        <v>98.93</v>
      </c>
      <c r="V1208" s="16">
        <v>114.5</v>
      </c>
      <c r="W1208" s="16">
        <v>115</v>
      </c>
      <c r="X1208" s="75"/>
      <c r="Y1208" s="75"/>
      <c r="AA1208" s="15">
        <v>126.35</v>
      </c>
      <c r="AB1208" s="15">
        <v>175.14</v>
      </c>
      <c r="AC1208" s="15">
        <v>112.71</v>
      </c>
      <c r="AD1208" s="15">
        <v>77.430000000000007</v>
      </c>
      <c r="AE1208" s="15">
        <v>80.83</v>
      </c>
      <c r="AF1208" s="15">
        <v>115</v>
      </c>
      <c r="AG1208" s="15">
        <v>59.09</v>
      </c>
      <c r="AH1208" s="15">
        <v>84.79</v>
      </c>
      <c r="AI1208" s="15">
        <v>102</v>
      </c>
      <c r="AJ1208" s="15">
        <v>192.77</v>
      </c>
      <c r="AK1208" s="15">
        <v>53.89</v>
      </c>
      <c r="AL1208" s="15">
        <v>47.05</v>
      </c>
      <c r="AM1208" s="15">
        <v>330</v>
      </c>
      <c r="AN1208" s="15">
        <v>353.71</v>
      </c>
      <c r="AO1208" s="15">
        <v>144.47</v>
      </c>
      <c r="AP1208" s="15">
        <v>149.22999999999999</v>
      </c>
      <c r="AQ1208" s="15">
        <v>164</v>
      </c>
      <c r="AR1208" s="15">
        <v>218.67</v>
      </c>
      <c r="AS1208" s="15">
        <v>137</v>
      </c>
      <c r="AT1208" s="15">
        <v>280</v>
      </c>
      <c r="AU1208" s="15">
        <v>280</v>
      </c>
      <c r="AV1208" s="15">
        <v>282.14</v>
      </c>
      <c r="AW1208" s="15">
        <v>25.88</v>
      </c>
      <c r="AX1208" s="15">
        <v>23.45</v>
      </c>
      <c r="BB1208" s="15">
        <v>57</v>
      </c>
      <c r="BC1208" s="15">
        <v>26</v>
      </c>
      <c r="BD1208" s="15">
        <v>133.28</v>
      </c>
      <c r="BF1208" s="15">
        <v>106.62</v>
      </c>
      <c r="BG1208" s="15">
        <v>116.4</v>
      </c>
    </row>
    <row r="1209" spans="1:59">
      <c r="A1209" s="71">
        <v>42028</v>
      </c>
      <c r="B1209" s="16">
        <v>96.76</v>
      </c>
      <c r="C1209" s="16">
        <v>113.01</v>
      </c>
      <c r="D1209" s="75"/>
      <c r="F1209" s="16">
        <v>141.88999999999999</v>
      </c>
      <c r="G1209" s="15">
        <v>159.71</v>
      </c>
      <c r="H1209" s="15">
        <v>118.4</v>
      </c>
      <c r="I1209" s="15">
        <v>105.39</v>
      </c>
      <c r="J1209" s="15">
        <v>58.5</v>
      </c>
      <c r="K1209" s="15">
        <v>38.93</v>
      </c>
      <c r="L1209" s="15">
        <v>48.41</v>
      </c>
      <c r="M1209" s="15">
        <v>73.900000000000006</v>
      </c>
      <c r="N1209" s="15">
        <v>108.06</v>
      </c>
      <c r="O1209" s="16">
        <v>198.13</v>
      </c>
      <c r="P1209" s="15">
        <v>18</v>
      </c>
      <c r="Q1209" s="15">
        <v>57.61</v>
      </c>
      <c r="R1209" s="15">
        <v>80.290000000000006</v>
      </c>
      <c r="T1209" s="16">
        <v>98.55</v>
      </c>
      <c r="U1209" s="16">
        <v>98.57</v>
      </c>
      <c r="V1209" s="16">
        <v>114.59</v>
      </c>
      <c r="W1209" s="16">
        <v>114.59</v>
      </c>
      <c r="X1209" s="75"/>
      <c r="Y1209" s="75"/>
      <c r="AA1209" s="15">
        <v>129</v>
      </c>
      <c r="AB1209" s="15">
        <v>175.5</v>
      </c>
      <c r="AC1209" s="15">
        <v>118</v>
      </c>
      <c r="AD1209" s="15">
        <v>72.67</v>
      </c>
      <c r="AE1209" s="15">
        <v>75.27</v>
      </c>
      <c r="AF1209" s="15">
        <v>113</v>
      </c>
      <c r="AG1209" s="15">
        <v>55.09</v>
      </c>
      <c r="AH1209" s="15">
        <v>83</v>
      </c>
      <c r="AJ1209" s="15">
        <v>195.54</v>
      </c>
      <c r="AK1209" s="15">
        <v>53.24</v>
      </c>
      <c r="AL1209" s="15">
        <v>48</v>
      </c>
      <c r="AM1209" s="15">
        <v>297.31</v>
      </c>
      <c r="AN1209" s="15">
        <v>339</v>
      </c>
      <c r="AO1209" s="15">
        <v>136.80000000000001</v>
      </c>
      <c r="AP1209" s="15">
        <v>143.12</v>
      </c>
      <c r="AQ1209" s="15">
        <v>164</v>
      </c>
      <c r="AR1209" s="15">
        <v>222</v>
      </c>
      <c r="AT1209" s="15">
        <v>280</v>
      </c>
      <c r="AU1209" s="15">
        <v>280</v>
      </c>
      <c r="AV1209" s="15">
        <v>283.33</v>
      </c>
      <c r="AW1209" s="15">
        <v>26</v>
      </c>
      <c r="AX1209" s="15">
        <v>24.5</v>
      </c>
      <c r="AY1209" s="15">
        <v>65</v>
      </c>
      <c r="AZ1209" s="15">
        <v>55</v>
      </c>
      <c r="BB1209" s="15">
        <v>60</v>
      </c>
      <c r="BD1209" s="15">
        <v>135</v>
      </c>
      <c r="BF1209" s="15">
        <v>110.37</v>
      </c>
      <c r="BG1209" s="15">
        <v>129.5</v>
      </c>
    </row>
    <row r="1210" spans="1:59">
      <c r="A1210" s="71">
        <v>42035</v>
      </c>
      <c r="B1210" s="16">
        <v>93.9</v>
      </c>
      <c r="C1210" s="16">
        <v>112.84</v>
      </c>
      <c r="D1210" s="75"/>
      <c r="F1210" s="16">
        <v>145.93</v>
      </c>
      <c r="G1210" s="15">
        <v>162.22999999999999</v>
      </c>
      <c r="H1210" s="15">
        <v>119.07</v>
      </c>
      <c r="I1210" s="15">
        <v>106.69</v>
      </c>
      <c r="J1210" s="15">
        <v>45.69</v>
      </c>
      <c r="K1210" s="15">
        <v>37</v>
      </c>
      <c r="L1210" s="15">
        <v>48.84</v>
      </c>
      <c r="M1210" s="15">
        <v>74.900000000000006</v>
      </c>
      <c r="N1210" s="15">
        <v>109.33</v>
      </c>
      <c r="O1210" s="16">
        <v>204.63</v>
      </c>
      <c r="P1210" s="15">
        <v>18</v>
      </c>
      <c r="Q1210" s="15">
        <v>57.33</v>
      </c>
      <c r="R1210" s="15">
        <v>79.819999999999993</v>
      </c>
      <c r="T1210" s="16">
        <v>99</v>
      </c>
      <c r="U1210" s="16">
        <v>99</v>
      </c>
      <c r="V1210" s="16">
        <v>113.99</v>
      </c>
      <c r="W1210" s="16">
        <v>113.99</v>
      </c>
      <c r="X1210" s="75"/>
      <c r="Y1210" s="75"/>
      <c r="AA1210" s="15">
        <v>129</v>
      </c>
      <c r="AB1210" s="15">
        <v>175.15</v>
      </c>
      <c r="AC1210" s="15">
        <v>105</v>
      </c>
      <c r="AD1210" s="15">
        <v>69.39</v>
      </c>
      <c r="AE1210" s="15">
        <v>66.849999999999994</v>
      </c>
      <c r="AF1210" s="15">
        <v>113</v>
      </c>
      <c r="AG1210" s="15">
        <v>56.11</v>
      </c>
      <c r="AH1210" s="15">
        <v>83</v>
      </c>
      <c r="AI1210" s="15">
        <v>86.54</v>
      </c>
      <c r="AJ1210" s="15">
        <v>196.16</v>
      </c>
      <c r="AK1210" s="15">
        <v>52.49</v>
      </c>
      <c r="AL1210" s="15">
        <v>48</v>
      </c>
      <c r="AM1210" s="15">
        <v>247.1</v>
      </c>
      <c r="AN1210" s="15">
        <v>321.77999999999997</v>
      </c>
      <c r="AO1210" s="15">
        <v>136</v>
      </c>
      <c r="AP1210" s="15">
        <v>142.51</v>
      </c>
      <c r="AQ1210" s="15">
        <v>163.33000000000001</v>
      </c>
      <c r="AR1210" s="15">
        <v>224.73</v>
      </c>
      <c r="AT1210" s="15">
        <v>280</v>
      </c>
      <c r="AV1210" s="15">
        <v>285</v>
      </c>
      <c r="AW1210" s="15">
        <v>27</v>
      </c>
      <c r="AX1210" s="15">
        <v>25.43</v>
      </c>
      <c r="AY1210" s="15">
        <v>51.67</v>
      </c>
      <c r="AZ1210" s="15">
        <v>51.56</v>
      </c>
      <c r="BB1210" s="15">
        <v>54</v>
      </c>
      <c r="BD1210" s="15">
        <v>122.83</v>
      </c>
      <c r="BF1210" s="15">
        <v>125.43</v>
      </c>
      <c r="BG1210" s="15">
        <v>143</v>
      </c>
    </row>
    <row r="1211" spans="1:59">
      <c r="A1211" s="71">
        <v>42042</v>
      </c>
      <c r="B1211" s="16">
        <v>91.12</v>
      </c>
      <c r="C1211" s="74">
        <v>112.66</v>
      </c>
      <c r="D1211" s="75"/>
      <c r="F1211" s="16">
        <v>143.41</v>
      </c>
      <c r="G1211" s="15">
        <v>164.53</v>
      </c>
      <c r="H1211" s="15">
        <v>118.72</v>
      </c>
      <c r="I1211" s="15">
        <v>103.89</v>
      </c>
      <c r="J1211" s="15">
        <v>45.6</v>
      </c>
      <c r="K1211" s="15">
        <v>37.380000000000003</v>
      </c>
      <c r="L1211" s="15">
        <v>50.15</v>
      </c>
      <c r="M1211" s="15">
        <v>73.069999999999993</v>
      </c>
      <c r="N1211" s="15">
        <v>101.28</v>
      </c>
      <c r="O1211" s="16">
        <v>203.49</v>
      </c>
      <c r="P1211" s="15">
        <v>18</v>
      </c>
      <c r="Q1211" s="15">
        <v>56.23</v>
      </c>
      <c r="R1211" s="15">
        <v>78.86</v>
      </c>
      <c r="T1211" s="16">
        <v>96.74</v>
      </c>
      <c r="U1211" s="16">
        <v>97.39</v>
      </c>
      <c r="V1211" s="16">
        <v>112.53</v>
      </c>
      <c r="W1211" s="16">
        <v>112.53</v>
      </c>
      <c r="X1211" s="75"/>
      <c r="Y1211" s="75"/>
      <c r="AA1211" s="15">
        <v>120.18</v>
      </c>
      <c r="AB1211" s="15">
        <v>177.14</v>
      </c>
      <c r="AC1211" s="15">
        <v>107</v>
      </c>
      <c r="AD1211" s="15">
        <v>64.03</v>
      </c>
      <c r="AE1211" s="15">
        <v>65.03</v>
      </c>
      <c r="AF1211" s="15">
        <v>105.52</v>
      </c>
      <c r="AG1211" s="15">
        <v>53.15</v>
      </c>
      <c r="AI1211" s="15">
        <v>100</v>
      </c>
      <c r="AJ1211" s="15">
        <v>205.41</v>
      </c>
      <c r="AK1211" s="15">
        <v>51.97</v>
      </c>
      <c r="AL1211" s="15">
        <v>46</v>
      </c>
      <c r="AM1211" s="15">
        <v>279.63</v>
      </c>
      <c r="AN1211" s="15">
        <v>319.5</v>
      </c>
      <c r="AO1211" s="15">
        <v>134.31</v>
      </c>
      <c r="AP1211" s="15">
        <v>140.08000000000001</v>
      </c>
      <c r="AQ1211" s="15">
        <v>161</v>
      </c>
      <c r="AR1211" s="15">
        <v>219.55</v>
      </c>
      <c r="AS1211" s="15">
        <v>132</v>
      </c>
      <c r="AV1211" s="15">
        <v>285</v>
      </c>
      <c r="AW1211" s="15">
        <v>28</v>
      </c>
      <c r="AX1211" s="15">
        <v>26.82</v>
      </c>
      <c r="AY1211" s="15">
        <v>56.97</v>
      </c>
      <c r="AZ1211" s="15">
        <v>53.34</v>
      </c>
      <c r="BC1211" s="15">
        <v>25</v>
      </c>
      <c r="BD1211" s="15">
        <v>132.6</v>
      </c>
      <c r="BF1211" s="15">
        <v>141.18</v>
      </c>
      <c r="BG1211" s="15">
        <v>148.6</v>
      </c>
    </row>
    <row r="1212" spans="1:59">
      <c r="A1212" s="71">
        <v>42049</v>
      </c>
      <c r="B1212" s="16">
        <v>90.08</v>
      </c>
      <c r="C1212" s="16">
        <v>112.66</v>
      </c>
      <c r="D1212" s="75"/>
      <c r="F1212" s="16">
        <v>140.84</v>
      </c>
      <c r="G1212" s="15">
        <v>166.02</v>
      </c>
      <c r="H1212" s="15">
        <v>119.38</v>
      </c>
      <c r="I1212" s="15">
        <v>102.84</v>
      </c>
      <c r="J1212" s="15">
        <v>44.15</v>
      </c>
      <c r="K1212" s="15">
        <v>37.18</v>
      </c>
      <c r="L1212" s="15">
        <v>49.17</v>
      </c>
      <c r="M1212" s="15">
        <v>73.400000000000006</v>
      </c>
      <c r="N1212" s="15">
        <v>99.67</v>
      </c>
      <c r="O1212" s="16">
        <v>200.22</v>
      </c>
      <c r="P1212" s="15">
        <v>18</v>
      </c>
      <c r="Q1212" s="15">
        <v>56.2</v>
      </c>
      <c r="R1212" s="15">
        <v>78.819999999999993</v>
      </c>
      <c r="T1212" s="16">
        <v>100.47</v>
      </c>
      <c r="U1212" s="16">
        <v>100.38</v>
      </c>
      <c r="V1212" s="16">
        <v>112.53</v>
      </c>
      <c r="W1212" s="16">
        <v>112.53</v>
      </c>
      <c r="X1212" s="75"/>
      <c r="Y1212" s="75"/>
      <c r="AA1212" s="15">
        <v>127.46</v>
      </c>
      <c r="AB1212" s="15">
        <v>177.14</v>
      </c>
      <c r="AC1212" s="15">
        <v>116.33</v>
      </c>
      <c r="AD1212" s="15">
        <v>61.32</v>
      </c>
      <c r="AE1212" s="15">
        <v>63.79</v>
      </c>
      <c r="AF1212" s="15">
        <v>100.23</v>
      </c>
      <c r="AG1212" s="15">
        <v>53.38</v>
      </c>
      <c r="AH1212" s="15">
        <v>82.25</v>
      </c>
      <c r="AI1212" s="15">
        <v>101.13</v>
      </c>
      <c r="AJ1212" s="15">
        <v>196.04</v>
      </c>
      <c r="AK1212" s="15">
        <v>48.26</v>
      </c>
      <c r="AL1212" s="15">
        <v>44.94</v>
      </c>
      <c r="AM1212" s="15">
        <v>293.33</v>
      </c>
      <c r="AN1212" s="15">
        <v>310</v>
      </c>
      <c r="AO1212" s="15">
        <v>135.08000000000001</v>
      </c>
      <c r="AP1212" s="15">
        <v>140.06</v>
      </c>
      <c r="AQ1212" s="15">
        <v>159.75</v>
      </c>
      <c r="AR1212" s="15">
        <v>223</v>
      </c>
      <c r="AT1212" s="15">
        <v>280.5</v>
      </c>
      <c r="AU1212" s="15">
        <v>280</v>
      </c>
      <c r="AW1212" s="15">
        <v>29</v>
      </c>
      <c r="AX1212" s="15">
        <v>28.65</v>
      </c>
      <c r="AY1212" s="15">
        <v>51</v>
      </c>
      <c r="AZ1212" s="15">
        <v>56.48</v>
      </c>
      <c r="BB1212" s="15">
        <v>61</v>
      </c>
      <c r="BC1212" s="15">
        <v>30.66</v>
      </c>
      <c r="BD1212" s="15">
        <v>132</v>
      </c>
      <c r="BF1212" s="15">
        <v>144.72</v>
      </c>
      <c r="BG1212" s="15">
        <v>147.6</v>
      </c>
    </row>
    <row r="1213" spans="1:59">
      <c r="A1213" s="71">
        <v>42056</v>
      </c>
      <c r="B1213" s="16">
        <v>92.88</v>
      </c>
      <c r="C1213" s="16">
        <v>112.67</v>
      </c>
      <c r="D1213" s="75"/>
      <c r="F1213" s="16">
        <v>137.15</v>
      </c>
      <c r="G1213" s="15">
        <v>166.09</v>
      </c>
      <c r="H1213" s="15">
        <v>116.16</v>
      </c>
      <c r="I1213" s="15">
        <v>100.94</v>
      </c>
      <c r="J1213" s="15">
        <v>44.47</v>
      </c>
      <c r="K1213" s="15">
        <v>35.630000000000003</v>
      </c>
      <c r="L1213" s="15">
        <v>48.26</v>
      </c>
      <c r="M1213" s="15">
        <v>71.28</v>
      </c>
      <c r="N1213" s="15">
        <v>99.01</v>
      </c>
      <c r="O1213" s="16">
        <v>193.16</v>
      </c>
      <c r="P1213" s="15">
        <v>18</v>
      </c>
      <c r="Q1213" s="15">
        <v>56.93</v>
      </c>
      <c r="R1213" s="15">
        <v>78.75</v>
      </c>
      <c r="T1213" s="16">
        <v>99.25</v>
      </c>
      <c r="U1213" s="16">
        <v>98.5</v>
      </c>
      <c r="V1213" s="16">
        <v>112.53</v>
      </c>
      <c r="W1213" s="16">
        <v>112.5</v>
      </c>
      <c r="X1213" s="75"/>
      <c r="Y1213" s="75"/>
      <c r="AA1213" s="15">
        <v>129</v>
      </c>
      <c r="AB1213" s="15">
        <v>172.67</v>
      </c>
      <c r="AD1213" s="15">
        <v>64.150000000000006</v>
      </c>
      <c r="AE1213" s="15">
        <v>64.099999999999994</v>
      </c>
      <c r="AG1213" s="15">
        <v>53.44</v>
      </c>
      <c r="AH1213" s="15">
        <v>83</v>
      </c>
      <c r="AI1213" s="15">
        <v>102</v>
      </c>
      <c r="AJ1213" s="15">
        <v>195</v>
      </c>
      <c r="AK1213" s="15">
        <v>46.88</v>
      </c>
      <c r="AL1213" s="15">
        <v>43</v>
      </c>
      <c r="AM1213" s="15">
        <v>282.27</v>
      </c>
      <c r="AN1213" s="15">
        <v>303.49</v>
      </c>
      <c r="AO1213" s="15">
        <v>131.94</v>
      </c>
      <c r="AP1213" s="15">
        <v>138.56</v>
      </c>
      <c r="AQ1213" s="15">
        <v>155</v>
      </c>
      <c r="AS1213" s="15">
        <v>128</v>
      </c>
      <c r="AV1213" s="15">
        <v>281.67</v>
      </c>
      <c r="AW1213" s="15">
        <v>26.5</v>
      </c>
      <c r="AX1213" s="15">
        <v>28.62</v>
      </c>
      <c r="AY1213" s="15">
        <v>62</v>
      </c>
      <c r="AZ1213" s="15">
        <v>56.33</v>
      </c>
      <c r="BA1213" s="15">
        <v>80</v>
      </c>
      <c r="BD1213" s="15">
        <v>133</v>
      </c>
      <c r="BF1213" s="15">
        <v>140.18</v>
      </c>
      <c r="BG1213" s="15">
        <v>142</v>
      </c>
    </row>
    <row r="1214" spans="1:59">
      <c r="A1214" s="71">
        <v>42063</v>
      </c>
      <c r="B1214" s="16">
        <v>94.6</v>
      </c>
      <c r="C1214" s="16">
        <v>112.72</v>
      </c>
      <c r="D1214" s="75"/>
      <c r="F1214" s="16">
        <v>138.09</v>
      </c>
      <c r="G1214" s="15">
        <v>165.93</v>
      </c>
      <c r="H1214" s="15">
        <v>115.89</v>
      </c>
      <c r="I1214" s="15">
        <v>101.31</v>
      </c>
      <c r="J1214" s="15">
        <v>44.51</v>
      </c>
      <c r="K1214" s="15">
        <v>36.869999999999997</v>
      </c>
      <c r="L1214" s="15">
        <v>48.5</v>
      </c>
      <c r="M1214" s="15">
        <v>71.53</v>
      </c>
      <c r="N1214" s="15">
        <v>96.1</v>
      </c>
      <c r="O1214" s="16">
        <v>185.1</v>
      </c>
      <c r="P1214" s="15">
        <v>18</v>
      </c>
      <c r="Q1214" s="15">
        <v>56.5</v>
      </c>
      <c r="R1214" s="15">
        <v>79.61</v>
      </c>
      <c r="T1214" s="16">
        <v>100.08</v>
      </c>
      <c r="U1214" s="16">
        <v>100.7</v>
      </c>
      <c r="V1214" s="16">
        <v>112.2</v>
      </c>
      <c r="W1214" s="16">
        <v>112.11</v>
      </c>
      <c r="X1214" s="75"/>
      <c r="Y1214" s="75"/>
      <c r="AB1214" s="15">
        <v>171.43</v>
      </c>
      <c r="AD1214" s="15">
        <v>62.7</v>
      </c>
      <c r="AE1214" s="15">
        <v>64.73</v>
      </c>
      <c r="AF1214" s="15">
        <v>92</v>
      </c>
      <c r="AG1214" s="15">
        <v>54.61</v>
      </c>
      <c r="AH1214" s="15">
        <v>83</v>
      </c>
      <c r="AI1214" s="15">
        <v>84.78</v>
      </c>
      <c r="AJ1214" s="15">
        <v>210</v>
      </c>
      <c r="AK1214" s="15">
        <v>46.17</v>
      </c>
      <c r="AL1214" s="15">
        <v>43</v>
      </c>
      <c r="AM1214" s="15">
        <v>280</v>
      </c>
      <c r="AN1214" s="15">
        <v>299.32</v>
      </c>
      <c r="AO1214" s="15">
        <v>130</v>
      </c>
      <c r="AP1214" s="15">
        <v>136.61000000000001</v>
      </c>
      <c r="AQ1214" s="15">
        <v>155</v>
      </c>
      <c r="AR1214" s="15">
        <v>222.09</v>
      </c>
      <c r="AS1214" s="15">
        <v>130.5</v>
      </c>
      <c r="AT1214" s="15">
        <v>280</v>
      </c>
      <c r="AV1214" s="15">
        <v>285</v>
      </c>
      <c r="AW1214" s="15">
        <v>27.5</v>
      </c>
      <c r="AX1214" s="15">
        <v>29.2</v>
      </c>
      <c r="AZ1214" s="15">
        <v>58.77</v>
      </c>
      <c r="BF1214" s="15">
        <v>133.88</v>
      </c>
      <c r="BG1214" s="15">
        <v>142.19999999999999</v>
      </c>
    </row>
    <row r="1215" spans="1:59">
      <c r="A1215" s="71">
        <v>42070</v>
      </c>
      <c r="B1215" s="16">
        <v>96.47</v>
      </c>
      <c r="C1215" s="16">
        <v>112.92</v>
      </c>
      <c r="D1215" s="75"/>
      <c r="F1215" s="16">
        <v>135.46</v>
      </c>
      <c r="G1215" s="15">
        <v>167.03</v>
      </c>
      <c r="H1215" s="15">
        <v>116.28</v>
      </c>
      <c r="I1215" s="15">
        <v>101.89</v>
      </c>
      <c r="J1215" s="15">
        <v>43.45</v>
      </c>
      <c r="K1215" s="15">
        <v>36.72</v>
      </c>
      <c r="L1215" s="15">
        <v>46.87</v>
      </c>
      <c r="M1215" s="15">
        <v>71.08</v>
      </c>
      <c r="N1215" s="15">
        <v>96.06</v>
      </c>
      <c r="O1215" s="16">
        <v>188.18</v>
      </c>
      <c r="P1215" s="15">
        <v>18</v>
      </c>
      <c r="Q1215" s="15">
        <v>56.51</v>
      </c>
      <c r="R1215" s="15">
        <v>79.8</v>
      </c>
      <c r="T1215" s="16">
        <v>102.5</v>
      </c>
      <c r="U1215" s="16">
        <v>100.5</v>
      </c>
      <c r="V1215" s="16">
        <v>115.56</v>
      </c>
      <c r="W1215" s="16">
        <v>115.22</v>
      </c>
      <c r="X1215" s="75"/>
      <c r="Y1215" s="75"/>
      <c r="AA1215" s="15">
        <v>129</v>
      </c>
      <c r="AB1215" s="15">
        <v>175.08</v>
      </c>
      <c r="AD1215" s="15">
        <v>63.78</v>
      </c>
      <c r="AE1215" s="15">
        <v>62.95</v>
      </c>
      <c r="AF1215" s="15">
        <v>84.88</v>
      </c>
      <c r="AG1215" s="15">
        <v>55.23</v>
      </c>
      <c r="AH1215" s="15">
        <v>83</v>
      </c>
      <c r="AI1215" s="15">
        <v>102</v>
      </c>
      <c r="AJ1215" s="15">
        <v>198.8</v>
      </c>
      <c r="AK1215" s="15">
        <v>43.32</v>
      </c>
      <c r="AL1215" s="15">
        <v>41.33</v>
      </c>
      <c r="AN1215" s="15">
        <v>292.33</v>
      </c>
      <c r="AO1215" s="15">
        <v>128.15</v>
      </c>
      <c r="AP1215" s="15">
        <v>135.93</v>
      </c>
      <c r="AQ1215" s="15">
        <v>148</v>
      </c>
      <c r="AR1215" s="15">
        <v>222.35</v>
      </c>
      <c r="AS1215" s="15">
        <v>130</v>
      </c>
      <c r="AW1215" s="15">
        <v>28.5</v>
      </c>
      <c r="AX1215" s="15">
        <v>30.81</v>
      </c>
      <c r="AY1215" s="15">
        <v>51.38</v>
      </c>
      <c r="AZ1215" s="15">
        <v>55</v>
      </c>
      <c r="BB1215" s="15">
        <v>57.86</v>
      </c>
      <c r="BC1215" s="15">
        <v>33.5</v>
      </c>
      <c r="BF1215" s="15">
        <v>135.88</v>
      </c>
      <c r="BG1215" s="15">
        <v>153.19999999999999</v>
      </c>
    </row>
    <row r="1216" spans="1:59">
      <c r="A1216" s="71">
        <v>42077</v>
      </c>
      <c r="B1216" s="16">
        <v>98.28</v>
      </c>
      <c r="C1216" s="16">
        <v>113.01</v>
      </c>
      <c r="D1216" s="75"/>
      <c r="F1216" s="16">
        <v>137.16</v>
      </c>
      <c r="G1216" s="15">
        <v>171.73</v>
      </c>
      <c r="H1216" s="15">
        <v>118.02</v>
      </c>
      <c r="I1216" s="15">
        <v>101.77</v>
      </c>
      <c r="J1216" s="15">
        <v>48.02</v>
      </c>
      <c r="K1216" s="15">
        <v>37.54</v>
      </c>
      <c r="L1216" s="15">
        <v>51.21</v>
      </c>
      <c r="M1216" s="15">
        <v>73.510000000000005</v>
      </c>
      <c r="N1216" s="15">
        <v>97.3</v>
      </c>
      <c r="O1216" s="16">
        <v>183.4</v>
      </c>
      <c r="P1216" s="15">
        <v>18</v>
      </c>
      <c r="Q1216" s="15">
        <v>58.04</v>
      </c>
      <c r="R1216" s="15">
        <v>79.09</v>
      </c>
      <c r="T1216" s="16">
        <v>100.44</v>
      </c>
      <c r="U1216" s="16">
        <v>100.4</v>
      </c>
      <c r="V1216" s="16">
        <v>115.46</v>
      </c>
      <c r="W1216" s="16">
        <v>115.23</v>
      </c>
      <c r="X1216" s="75"/>
      <c r="Y1216" s="75"/>
      <c r="AB1216" s="15">
        <v>168.57</v>
      </c>
      <c r="AD1216" s="15">
        <v>63.61</v>
      </c>
      <c r="AE1216" s="15">
        <v>64.56</v>
      </c>
      <c r="AF1216" s="15">
        <v>85.31</v>
      </c>
      <c r="AG1216" s="15">
        <v>56.57</v>
      </c>
      <c r="AI1216" s="15">
        <v>76.290000000000006</v>
      </c>
      <c r="AJ1216" s="15">
        <v>200.18</v>
      </c>
      <c r="AK1216" s="15">
        <v>42.48</v>
      </c>
      <c r="AL1216" s="15">
        <v>43</v>
      </c>
      <c r="AM1216" s="15">
        <v>282.12</v>
      </c>
      <c r="AN1216" s="15">
        <v>290.45</v>
      </c>
      <c r="AO1216" s="15">
        <v>127.47</v>
      </c>
      <c r="AP1216" s="15">
        <v>136.59</v>
      </c>
      <c r="AQ1216" s="15">
        <v>140</v>
      </c>
      <c r="AS1216" s="15">
        <v>130</v>
      </c>
      <c r="AV1216" s="15">
        <v>283.39999999999998</v>
      </c>
      <c r="AW1216" s="15">
        <v>30</v>
      </c>
      <c r="AX1216" s="15">
        <v>32.200000000000003</v>
      </c>
      <c r="AY1216" s="15">
        <v>62</v>
      </c>
      <c r="BA1216" s="15">
        <v>63.36</v>
      </c>
      <c r="BB1216" s="15">
        <v>61</v>
      </c>
      <c r="BC1216" s="15">
        <v>33.18</v>
      </c>
      <c r="BD1216" s="15">
        <v>128.91</v>
      </c>
      <c r="BF1216" s="15">
        <v>149.88999999999999</v>
      </c>
      <c r="BG1216" s="15">
        <v>165.3</v>
      </c>
    </row>
    <row r="1217" spans="1:59">
      <c r="A1217" s="71">
        <v>42084</v>
      </c>
      <c r="B1217" s="16">
        <v>100.04</v>
      </c>
      <c r="C1217" s="16">
        <v>113.3</v>
      </c>
      <c r="D1217" s="75"/>
      <c r="F1217" s="16">
        <v>138.88</v>
      </c>
      <c r="G1217" s="15">
        <v>175.36</v>
      </c>
      <c r="H1217" s="15">
        <v>116.77</v>
      </c>
      <c r="I1217" s="15">
        <v>102.06</v>
      </c>
      <c r="J1217" s="15">
        <v>45.01</v>
      </c>
      <c r="K1217" s="15">
        <v>37.450000000000003</v>
      </c>
      <c r="L1217" s="15">
        <v>46.61</v>
      </c>
      <c r="M1217" s="15">
        <v>71.87</v>
      </c>
      <c r="N1217" s="15">
        <v>100.74</v>
      </c>
      <c r="O1217" s="16">
        <v>183.32</v>
      </c>
      <c r="P1217" s="15">
        <v>18</v>
      </c>
      <c r="Q1217" s="15">
        <v>55.8</v>
      </c>
      <c r="R1217" s="15">
        <v>79.7</v>
      </c>
      <c r="T1217" s="16">
        <v>101.63</v>
      </c>
      <c r="U1217" s="16">
        <v>102.5</v>
      </c>
      <c r="V1217" s="16">
        <v>115.36</v>
      </c>
      <c r="W1217" s="16">
        <v>114.99</v>
      </c>
      <c r="X1217" s="75"/>
      <c r="Y1217" s="75"/>
      <c r="AB1217" s="15">
        <v>170.95</v>
      </c>
      <c r="AC1217" s="15">
        <v>118</v>
      </c>
      <c r="AD1217" s="15">
        <v>64.08</v>
      </c>
      <c r="AE1217" s="15">
        <v>63.84</v>
      </c>
      <c r="AF1217" s="15">
        <v>85.33</v>
      </c>
      <c r="AG1217" s="15">
        <v>61.17</v>
      </c>
      <c r="AH1217" s="15">
        <v>83</v>
      </c>
      <c r="AI1217" s="15">
        <v>75.39</v>
      </c>
      <c r="AJ1217" s="15">
        <v>198.9</v>
      </c>
      <c r="AK1217" s="15">
        <v>43.58</v>
      </c>
      <c r="AL1217" s="15">
        <v>43</v>
      </c>
      <c r="AM1217" s="15">
        <v>275.45</v>
      </c>
      <c r="AN1217" s="15">
        <v>292.14999999999998</v>
      </c>
      <c r="AO1217" s="15">
        <v>128.69</v>
      </c>
      <c r="AP1217" s="15">
        <v>136.01</v>
      </c>
      <c r="AQ1217" s="15">
        <v>133</v>
      </c>
      <c r="AR1217" s="15">
        <v>225</v>
      </c>
      <c r="AT1217" s="15">
        <v>280</v>
      </c>
      <c r="AV1217" s="15">
        <v>285</v>
      </c>
      <c r="AW1217" s="15">
        <v>30.09</v>
      </c>
      <c r="AX1217" s="15">
        <v>32.479999999999997</v>
      </c>
      <c r="AY1217" s="15">
        <v>67</v>
      </c>
      <c r="AZ1217" s="15">
        <v>62</v>
      </c>
      <c r="BA1217" s="15">
        <v>61.8</v>
      </c>
      <c r="BD1217" s="15">
        <v>130</v>
      </c>
      <c r="BF1217" s="15">
        <v>160.88</v>
      </c>
      <c r="BG1217" s="15">
        <v>177.2</v>
      </c>
    </row>
    <row r="1218" spans="1:59">
      <c r="A1218" s="71">
        <v>42091</v>
      </c>
      <c r="B1218" s="16">
        <v>100.67</v>
      </c>
      <c r="C1218" s="16">
        <v>113.37</v>
      </c>
      <c r="D1218" s="75"/>
      <c r="F1218" s="16">
        <v>148.28</v>
      </c>
      <c r="G1218" s="15">
        <v>185.05</v>
      </c>
      <c r="H1218" s="15">
        <v>117.16</v>
      </c>
      <c r="I1218" s="15">
        <v>98.84</v>
      </c>
      <c r="J1218" s="15">
        <v>45.93</v>
      </c>
      <c r="K1218" s="15">
        <v>36.409999999999997</v>
      </c>
      <c r="L1218" s="15">
        <v>42.99</v>
      </c>
      <c r="M1218" s="15">
        <v>68.849999999999994</v>
      </c>
      <c r="N1218" s="15">
        <v>103.95</v>
      </c>
      <c r="O1218" s="16">
        <v>184.81</v>
      </c>
      <c r="P1218" s="15">
        <v>18</v>
      </c>
      <c r="Q1218" s="15">
        <v>55.76</v>
      </c>
      <c r="R1218" s="15">
        <v>79.7</v>
      </c>
      <c r="T1218" s="16">
        <v>98.5</v>
      </c>
      <c r="U1218" s="16">
        <v>101.19</v>
      </c>
      <c r="V1218" s="16">
        <v>117.09</v>
      </c>
      <c r="W1218" s="16">
        <v>116.64</v>
      </c>
      <c r="X1218" s="75"/>
      <c r="Y1218" s="75"/>
      <c r="AA1218" s="15">
        <v>128.84</v>
      </c>
      <c r="AB1218" s="15">
        <v>175.85</v>
      </c>
      <c r="AC1218" s="15">
        <v>118</v>
      </c>
      <c r="AD1218" s="15">
        <v>62.66</v>
      </c>
      <c r="AE1218" s="15">
        <v>64.13</v>
      </c>
      <c r="AF1218" s="15">
        <v>84.67</v>
      </c>
      <c r="AG1218" s="15">
        <v>62.57</v>
      </c>
      <c r="AH1218" s="15">
        <v>83</v>
      </c>
      <c r="AK1218" s="15">
        <v>44.48</v>
      </c>
      <c r="AL1218" s="15">
        <v>41.07</v>
      </c>
      <c r="AM1218" s="15">
        <v>280</v>
      </c>
      <c r="AN1218" s="15">
        <v>293.23</v>
      </c>
      <c r="AO1218" s="15">
        <v>132</v>
      </c>
      <c r="AP1218" s="15">
        <v>137.19999999999999</v>
      </c>
      <c r="AQ1218" s="15">
        <v>123</v>
      </c>
      <c r="AR1218" s="15">
        <v>225</v>
      </c>
      <c r="AS1218" s="15">
        <v>131.66999999999999</v>
      </c>
      <c r="AT1218" s="15">
        <v>280</v>
      </c>
      <c r="AU1218" s="15">
        <v>280</v>
      </c>
      <c r="AV1218" s="15">
        <v>282.5</v>
      </c>
      <c r="AW1218" s="15">
        <v>32.75</v>
      </c>
      <c r="AX1218" s="15">
        <v>32.840000000000003</v>
      </c>
      <c r="AY1218" s="15">
        <v>64</v>
      </c>
      <c r="BA1218" s="15">
        <v>64</v>
      </c>
      <c r="BB1218" s="15">
        <v>52</v>
      </c>
      <c r="BD1218" s="15">
        <v>130</v>
      </c>
      <c r="BF1218" s="15">
        <v>172.41</v>
      </c>
      <c r="BG1218" s="15">
        <v>183</v>
      </c>
    </row>
    <row r="1219" spans="1:59">
      <c r="A1219" s="71">
        <v>42098</v>
      </c>
      <c r="B1219" s="16">
        <v>100.68</v>
      </c>
      <c r="C1219" s="16">
        <v>113.42</v>
      </c>
      <c r="D1219" s="75"/>
      <c r="F1219" s="16">
        <v>152.47999999999999</v>
      </c>
      <c r="G1219" s="15">
        <v>192.37</v>
      </c>
      <c r="H1219" s="15">
        <v>117.42</v>
      </c>
      <c r="I1219" s="15">
        <v>98.18</v>
      </c>
      <c r="J1219" s="15">
        <v>45.84</v>
      </c>
      <c r="K1219" s="15">
        <v>35.35</v>
      </c>
      <c r="L1219" s="15">
        <v>41.98</v>
      </c>
      <c r="M1219" s="15">
        <v>71.239999999999995</v>
      </c>
      <c r="N1219" s="15">
        <v>107.48</v>
      </c>
      <c r="O1219" s="16">
        <v>187.16</v>
      </c>
      <c r="P1219" s="15">
        <v>18</v>
      </c>
      <c r="Q1219" s="15">
        <v>56.45</v>
      </c>
      <c r="R1219" s="15">
        <v>79.739999999999995</v>
      </c>
      <c r="T1219" s="16">
        <v>102.74</v>
      </c>
      <c r="U1219" s="16">
        <v>102.9</v>
      </c>
      <c r="V1219" s="16">
        <v>117.09</v>
      </c>
      <c r="W1219" s="16">
        <v>116.64</v>
      </c>
      <c r="X1219" s="75"/>
      <c r="Y1219" s="75"/>
      <c r="AA1219" s="15">
        <v>125</v>
      </c>
      <c r="AB1219" s="15">
        <v>172</v>
      </c>
      <c r="AD1219" s="15">
        <v>63.47</v>
      </c>
      <c r="AE1219" s="15">
        <v>63</v>
      </c>
      <c r="AF1219" s="15">
        <v>81.650000000000006</v>
      </c>
      <c r="AG1219" s="15">
        <v>62.58</v>
      </c>
      <c r="AH1219" s="15">
        <v>83</v>
      </c>
      <c r="AI1219" s="15">
        <v>80.14</v>
      </c>
      <c r="AJ1219" s="15">
        <v>201.98</v>
      </c>
      <c r="AK1219" s="15">
        <v>44.53</v>
      </c>
      <c r="AL1219" s="15">
        <v>40.229999999999997</v>
      </c>
      <c r="AM1219" s="15">
        <v>285</v>
      </c>
      <c r="AN1219" s="15">
        <v>294.41000000000003</v>
      </c>
      <c r="AO1219" s="15">
        <v>131.46</v>
      </c>
      <c r="AP1219" s="15">
        <v>137.34</v>
      </c>
      <c r="AQ1219" s="15">
        <v>123</v>
      </c>
      <c r="AR1219" s="15">
        <v>222.39</v>
      </c>
      <c r="AS1219" s="15">
        <v>133</v>
      </c>
      <c r="AT1219" s="15">
        <v>280</v>
      </c>
      <c r="AU1219" s="15">
        <v>280</v>
      </c>
      <c r="AV1219" s="15">
        <v>285</v>
      </c>
      <c r="AW1219" s="15">
        <v>33.72</v>
      </c>
      <c r="AX1219" s="15">
        <v>33.01</v>
      </c>
      <c r="AY1219" s="15">
        <v>63</v>
      </c>
      <c r="BD1219" s="15">
        <v>138</v>
      </c>
      <c r="BF1219" s="15">
        <v>174.64</v>
      </c>
      <c r="BG1219" s="15">
        <v>151.19999999999999</v>
      </c>
    </row>
    <row r="1220" spans="1:59">
      <c r="A1220" s="71">
        <v>42105</v>
      </c>
      <c r="B1220" s="16">
        <v>103.07</v>
      </c>
      <c r="C1220" s="74">
        <v>113.58</v>
      </c>
      <c r="D1220" s="75"/>
      <c r="F1220" s="16">
        <v>151.88</v>
      </c>
      <c r="G1220" s="15">
        <v>193.14</v>
      </c>
      <c r="H1220" s="15">
        <v>118.58</v>
      </c>
      <c r="I1220" s="15">
        <v>102.99</v>
      </c>
      <c r="J1220" s="15">
        <v>46.03</v>
      </c>
      <c r="K1220" s="15">
        <v>33.1</v>
      </c>
      <c r="L1220" s="15">
        <v>40.64</v>
      </c>
      <c r="M1220" s="15">
        <v>70.14</v>
      </c>
      <c r="N1220" s="15">
        <v>107.57</v>
      </c>
      <c r="O1220" s="16">
        <v>185.31</v>
      </c>
      <c r="P1220" s="15">
        <v>18</v>
      </c>
      <c r="Q1220" s="15">
        <v>56.09</v>
      </c>
      <c r="R1220" s="15">
        <v>79.400000000000006</v>
      </c>
      <c r="T1220" s="16">
        <v>105.36</v>
      </c>
      <c r="U1220" s="16">
        <v>103.36</v>
      </c>
      <c r="V1220" s="16">
        <v>118</v>
      </c>
      <c r="W1220" s="16">
        <v>117.44</v>
      </c>
      <c r="X1220" s="75"/>
      <c r="Y1220" s="75"/>
      <c r="AA1220" s="15">
        <v>125.74</v>
      </c>
      <c r="AB1220" s="15">
        <v>171.43</v>
      </c>
      <c r="AC1220" s="15">
        <v>117</v>
      </c>
      <c r="AD1220" s="15">
        <v>63.95</v>
      </c>
      <c r="AE1220" s="15">
        <v>62.62</v>
      </c>
      <c r="AF1220" s="15">
        <v>71.39</v>
      </c>
      <c r="AG1220" s="15">
        <v>62.6</v>
      </c>
      <c r="AH1220" s="15">
        <v>83</v>
      </c>
      <c r="AI1220" s="15">
        <v>80</v>
      </c>
      <c r="AJ1220" s="15">
        <v>197</v>
      </c>
      <c r="AK1220" s="15">
        <v>43.84</v>
      </c>
      <c r="AL1220" s="15">
        <v>42</v>
      </c>
      <c r="AM1220" s="15">
        <v>290</v>
      </c>
      <c r="AN1220" s="15">
        <v>298.37</v>
      </c>
      <c r="AO1220" s="15">
        <v>132</v>
      </c>
      <c r="AP1220" s="15">
        <v>138</v>
      </c>
      <c r="AR1220" s="15">
        <v>225.68</v>
      </c>
      <c r="AT1220" s="15">
        <v>280</v>
      </c>
      <c r="AV1220" s="15">
        <v>286.47000000000003</v>
      </c>
      <c r="AW1220" s="15">
        <v>33</v>
      </c>
      <c r="AX1220" s="15">
        <v>33.119999999999997</v>
      </c>
      <c r="AY1220" s="15">
        <v>61.15</v>
      </c>
      <c r="AZ1220" s="15">
        <v>62.61</v>
      </c>
      <c r="BA1220" s="15">
        <v>67.94</v>
      </c>
      <c r="BB1220" s="15">
        <v>41</v>
      </c>
      <c r="BD1220" s="15">
        <v>132</v>
      </c>
      <c r="BF1220" s="15">
        <v>127.64</v>
      </c>
      <c r="BG1220" s="15">
        <v>122.6</v>
      </c>
    </row>
    <row r="1221" spans="1:59">
      <c r="A1221" s="71">
        <v>42112</v>
      </c>
      <c r="B1221" s="16">
        <v>105.73</v>
      </c>
      <c r="C1221" s="16">
        <v>113.87</v>
      </c>
      <c r="D1221" s="75"/>
      <c r="F1221" s="16">
        <v>152.24</v>
      </c>
      <c r="G1221" s="15">
        <v>193.11</v>
      </c>
      <c r="H1221" s="15">
        <v>119.2</v>
      </c>
      <c r="I1221" s="15">
        <v>104.68</v>
      </c>
      <c r="J1221" s="15">
        <v>52.45</v>
      </c>
      <c r="K1221" s="15">
        <v>32.69</v>
      </c>
      <c r="L1221" s="15">
        <v>40.44</v>
      </c>
      <c r="M1221" s="15">
        <v>72.510000000000005</v>
      </c>
      <c r="N1221" s="15">
        <v>107.41</v>
      </c>
      <c r="O1221" s="16">
        <v>182.64</v>
      </c>
      <c r="P1221" s="15">
        <v>18</v>
      </c>
      <c r="Q1221" s="15">
        <v>56.31</v>
      </c>
      <c r="R1221" s="15">
        <v>78.63</v>
      </c>
      <c r="T1221" s="16">
        <v>103.9</v>
      </c>
      <c r="U1221" s="16">
        <v>104.83</v>
      </c>
      <c r="V1221" s="16">
        <v>117.61</v>
      </c>
      <c r="W1221" s="16">
        <v>117.29</v>
      </c>
      <c r="X1221" s="75"/>
      <c r="Y1221" s="75"/>
      <c r="AA1221" s="15">
        <v>124.5</v>
      </c>
      <c r="AB1221" s="15">
        <v>170.17</v>
      </c>
      <c r="AD1221" s="15">
        <v>62.31</v>
      </c>
      <c r="AE1221" s="15">
        <v>61.46</v>
      </c>
      <c r="AF1221" s="15">
        <v>60.21</v>
      </c>
      <c r="AG1221" s="15">
        <v>62.15</v>
      </c>
      <c r="AH1221" s="15">
        <v>83</v>
      </c>
      <c r="AI1221" s="15">
        <v>80</v>
      </c>
      <c r="AJ1221" s="15">
        <v>205.92</v>
      </c>
      <c r="AK1221" s="15">
        <v>44.38</v>
      </c>
      <c r="AL1221" s="15">
        <v>40</v>
      </c>
      <c r="AM1221" s="15">
        <v>297.33</v>
      </c>
      <c r="AN1221" s="15">
        <v>305.58</v>
      </c>
      <c r="AO1221" s="15">
        <v>131.04</v>
      </c>
      <c r="AP1221" s="15">
        <v>136.55000000000001</v>
      </c>
      <c r="AQ1221" s="15">
        <v>120.76</v>
      </c>
      <c r="AR1221" s="15">
        <v>223.54</v>
      </c>
      <c r="AS1221" s="15">
        <v>131</v>
      </c>
      <c r="AT1221" s="15">
        <v>275</v>
      </c>
      <c r="AU1221" s="15">
        <v>280</v>
      </c>
      <c r="AV1221" s="15">
        <v>290</v>
      </c>
      <c r="AW1221" s="15">
        <v>34.25</v>
      </c>
      <c r="AX1221" s="15">
        <v>33.61</v>
      </c>
      <c r="AY1221" s="15">
        <v>61.2</v>
      </c>
      <c r="AZ1221" s="15">
        <v>63</v>
      </c>
      <c r="BB1221" s="15">
        <v>42.2</v>
      </c>
      <c r="BF1221" s="15">
        <v>110.35</v>
      </c>
      <c r="BG1221" s="15">
        <v>118</v>
      </c>
    </row>
    <row r="1222" spans="1:59">
      <c r="A1222" s="71">
        <v>42119</v>
      </c>
      <c r="B1222" s="16">
        <v>107.1</v>
      </c>
      <c r="C1222" s="16">
        <v>114.12</v>
      </c>
      <c r="D1222" s="75"/>
      <c r="F1222" s="16">
        <v>153.85</v>
      </c>
      <c r="G1222" s="15">
        <v>195.35</v>
      </c>
      <c r="H1222" s="15">
        <v>119.31</v>
      </c>
      <c r="I1222" s="15">
        <v>105.88</v>
      </c>
      <c r="J1222" s="15">
        <v>53.27</v>
      </c>
      <c r="K1222" s="15">
        <v>33.4</v>
      </c>
      <c r="L1222" s="15">
        <v>40.57</v>
      </c>
      <c r="M1222" s="15">
        <v>71.89</v>
      </c>
      <c r="N1222" s="15">
        <v>107.94</v>
      </c>
      <c r="O1222" s="16">
        <v>172.11</v>
      </c>
      <c r="P1222" s="15">
        <v>18</v>
      </c>
      <c r="Q1222" s="15">
        <v>56.77</v>
      </c>
      <c r="R1222" s="15">
        <v>79.48</v>
      </c>
      <c r="T1222" s="16">
        <v>107.25</v>
      </c>
      <c r="U1222" s="16">
        <v>107.19</v>
      </c>
      <c r="V1222" s="16">
        <v>116.95</v>
      </c>
      <c r="W1222" s="16">
        <v>116.95</v>
      </c>
      <c r="X1222" s="75"/>
      <c r="Y1222" s="75"/>
      <c r="AA1222" s="15">
        <v>127.4</v>
      </c>
      <c r="AB1222" s="15">
        <v>171.43</v>
      </c>
      <c r="AD1222" s="15">
        <v>62.31</v>
      </c>
      <c r="AE1222" s="15">
        <v>61.49</v>
      </c>
      <c r="AF1222" s="15">
        <v>61.26</v>
      </c>
      <c r="AG1222" s="15">
        <v>60.89</v>
      </c>
      <c r="AH1222" s="15">
        <v>83.78</v>
      </c>
      <c r="AI1222" s="15">
        <v>80</v>
      </c>
      <c r="AJ1222" s="15">
        <v>198.52</v>
      </c>
      <c r="AK1222" s="15">
        <v>43.17</v>
      </c>
      <c r="AL1222" s="15">
        <v>32</v>
      </c>
      <c r="AM1222" s="15">
        <v>306.04000000000002</v>
      </c>
      <c r="AN1222" s="15">
        <v>314.35000000000002</v>
      </c>
      <c r="AO1222" s="15">
        <v>130.61000000000001</v>
      </c>
      <c r="AP1222" s="15">
        <v>136.44999999999999</v>
      </c>
      <c r="AQ1222" s="15">
        <v>110</v>
      </c>
      <c r="AR1222" s="15">
        <v>225</v>
      </c>
      <c r="AT1222" s="15">
        <v>270.76</v>
      </c>
      <c r="AU1222" s="15">
        <v>283.70999999999998</v>
      </c>
      <c r="AV1222" s="15">
        <v>290</v>
      </c>
      <c r="AW1222" s="15">
        <v>34.69</v>
      </c>
      <c r="AX1222" s="15">
        <v>34.049999999999997</v>
      </c>
      <c r="AY1222" s="15">
        <v>61</v>
      </c>
      <c r="AZ1222" s="15">
        <v>58</v>
      </c>
      <c r="BB1222" s="15">
        <v>47</v>
      </c>
      <c r="BC1222" s="15">
        <v>35.049999999999997</v>
      </c>
      <c r="BD1222" s="15">
        <v>130.13</v>
      </c>
      <c r="BF1222" s="15">
        <v>110.35</v>
      </c>
      <c r="BG1222" s="15">
        <v>118</v>
      </c>
    </row>
    <row r="1223" spans="1:59">
      <c r="A1223" s="71">
        <v>42126</v>
      </c>
      <c r="B1223" s="16">
        <v>107.78</v>
      </c>
      <c r="C1223" s="16">
        <v>114.32</v>
      </c>
      <c r="D1223" s="75"/>
      <c r="F1223" s="16">
        <v>158.59</v>
      </c>
      <c r="G1223" s="15">
        <v>200.08</v>
      </c>
      <c r="H1223" s="15">
        <v>119.75</v>
      </c>
      <c r="I1223" s="15">
        <v>104.44</v>
      </c>
      <c r="J1223" s="15">
        <v>44.9</v>
      </c>
      <c r="K1223" s="15">
        <v>33.56</v>
      </c>
      <c r="L1223" s="15">
        <v>40.22</v>
      </c>
      <c r="M1223" s="15">
        <v>71.77</v>
      </c>
      <c r="N1223" s="15">
        <v>109.16</v>
      </c>
      <c r="O1223" s="16">
        <v>172.69</v>
      </c>
      <c r="P1223" s="15">
        <v>18</v>
      </c>
      <c r="Q1223" s="15">
        <v>55.47</v>
      </c>
      <c r="R1223" s="15">
        <v>79.989999999999995</v>
      </c>
      <c r="T1223" s="16">
        <v>105.2</v>
      </c>
      <c r="U1223" s="16">
        <v>104.29</v>
      </c>
      <c r="V1223" s="16">
        <v>117.37</v>
      </c>
      <c r="W1223" s="16">
        <v>117.37</v>
      </c>
      <c r="X1223" s="75"/>
      <c r="Y1223" s="75"/>
      <c r="AA1223" s="15">
        <v>129</v>
      </c>
      <c r="AB1223" s="15">
        <v>173.53</v>
      </c>
      <c r="AD1223" s="15">
        <v>61.39</v>
      </c>
      <c r="AE1223" s="15">
        <v>60.7</v>
      </c>
      <c r="AF1223" s="15">
        <v>61.43</v>
      </c>
      <c r="AG1223" s="15">
        <v>57.25</v>
      </c>
      <c r="AH1223" s="15">
        <v>83</v>
      </c>
      <c r="AI1223" s="15">
        <v>73.78</v>
      </c>
      <c r="AJ1223" s="15">
        <v>199.86</v>
      </c>
      <c r="AK1223" s="15">
        <v>43.11</v>
      </c>
      <c r="AL1223" s="15">
        <v>37</v>
      </c>
      <c r="AM1223" s="15">
        <v>324.93</v>
      </c>
      <c r="AN1223" s="15">
        <v>330.03</v>
      </c>
      <c r="AO1223" s="15">
        <v>131.52000000000001</v>
      </c>
      <c r="AP1223" s="15">
        <v>136.88999999999999</v>
      </c>
      <c r="AQ1223" s="15">
        <v>107.53</v>
      </c>
      <c r="AR1223" s="15">
        <v>225</v>
      </c>
      <c r="AS1223" s="15">
        <v>129</v>
      </c>
      <c r="AT1223" s="15">
        <v>290</v>
      </c>
      <c r="AV1223" s="15">
        <v>306</v>
      </c>
      <c r="AW1223" s="15">
        <v>34.29</v>
      </c>
      <c r="AX1223" s="15">
        <v>33.93</v>
      </c>
      <c r="AY1223" s="15">
        <v>61.33</v>
      </c>
      <c r="AZ1223" s="15">
        <v>57</v>
      </c>
      <c r="BB1223" s="15">
        <v>47</v>
      </c>
      <c r="BD1223" s="15">
        <v>130.5</v>
      </c>
      <c r="BF1223" s="15">
        <v>110.35</v>
      </c>
      <c r="BG1223" s="15">
        <v>118</v>
      </c>
    </row>
    <row r="1224" spans="1:59">
      <c r="A1224" s="71">
        <v>42133</v>
      </c>
      <c r="B1224" s="16">
        <v>107.95</v>
      </c>
      <c r="C1224" s="16">
        <v>114.44</v>
      </c>
      <c r="D1224" s="75"/>
      <c r="F1224" s="16">
        <v>165.77</v>
      </c>
      <c r="G1224" s="15">
        <v>204.02</v>
      </c>
      <c r="H1224" s="15">
        <v>121.07</v>
      </c>
      <c r="I1224" s="15">
        <v>109.98</v>
      </c>
      <c r="J1224" s="15">
        <v>43.58</v>
      </c>
      <c r="K1224" s="15">
        <v>34.64</v>
      </c>
      <c r="L1224" s="15">
        <v>41.34</v>
      </c>
      <c r="M1224" s="15">
        <v>72.28</v>
      </c>
      <c r="N1224" s="15">
        <v>110.04</v>
      </c>
      <c r="O1224" s="16">
        <v>174.07</v>
      </c>
      <c r="P1224" s="15">
        <v>18</v>
      </c>
      <c r="Q1224" s="15">
        <v>56.93</v>
      </c>
      <c r="R1224" s="15">
        <v>78.94</v>
      </c>
      <c r="T1224" s="16">
        <v>106.7</v>
      </c>
      <c r="U1224" s="16">
        <v>108.62</v>
      </c>
      <c r="V1224" s="16">
        <v>117.21</v>
      </c>
      <c r="W1224" s="16">
        <v>117.21</v>
      </c>
      <c r="X1224" s="75"/>
      <c r="Y1224" s="75"/>
      <c r="AA1224" s="15">
        <v>126</v>
      </c>
      <c r="AC1224" s="15">
        <v>116</v>
      </c>
      <c r="AD1224" s="15">
        <v>60.46</v>
      </c>
      <c r="AE1224" s="15">
        <v>61.12</v>
      </c>
      <c r="AF1224" s="15">
        <v>62.21</v>
      </c>
      <c r="AG1224" s="15">
        <v>58.69</v>
      </c>
      <c r="AH1224" s="15">
        <v>83</v>
      </c>
      <c r="AI1224" s="15">
        <v>79.540000000000006</v>
      </c>
      <c r="AJ1224" s="15">
        <v>201.79</v>
      </c>
      <c r="AK1224" s="15">
        <v>43.84</v>
      </c>
      <c r="AL1224" s="15">
        <v>39.11</v>
      </c>
      <c r="AM1224" s="15">
        <v>366.73</v>
      </c>
      <c r="AN1224" s="15">
        <v>337.33</v>
      </c>
      <c r="AO1224" s="15">
        <v>131.71</v>
      </c>
      <c r="AP1224" s="15">
        <v>136.52000000000001</v>
      </c>
      <c r="AQ1224" s="15">
        <v>118.57</v>
      </c>
      <c r="AR1224" s="15">
        <v>225</v>
      </c>
      <c r="AS1224" s="15">
        <v>131</v>
      </c>
      <c r="AT1224" s="15">
        <v>299.23</v>
      </c>
      <c r="AU1224" s="15">
        <v>300.33999999999997</v>
      </c>
      <c r="AV1224" s="15">
        <v>320</v>
      </c>
      <c r="AW1224" s="15">
        <v>35.67</v>
      </c>
      <c r="AX1224" s="15">
        <v>33.409999999999997</v>
      </c>
      <c r="AY1224" s="15">
        <v>59.33</v>
      </c>
      <c r="BC1224" s="15">
        <v>31</v>
      </c>
      <c r="BF1224" s="15">
        <v>110.35</v>
      </c>
      <c r="BG1224" s="15">
        <v>123.4</v>
      </c>
    </row>
    <row r="1225" spans="1:59">
      <c r="A1225" s="71">
        <v>42140</v>
      </c>
      <c r="B1225" s="16">
        <v>107.19</v>
      </c>
      <c r="C1225" s="16">
        <v>114.46</v>
      </c>
      <c r="D1225" s="75"/>
      <c r="F1225" s="16">
        <v>166.95</v>
      </c>
      <c r="G1225" s="15">
        <v>202.52</v>
      </c>
      <c r="H1225" s="15">
        <v>121.92</v>
      </c>
      <c r="I1225" s="15">
        <v>107.81</v>
      </c>
      <c r="J1225" s="15">
        <v>42.76</v>
      </c>
      <c r="K1225" s="15">
        <v>33.67</v>
      </c>
      <c r="L1225" s="15">
        <v>42.44</v>
      </c>
      <c r="M1225" s="15">
        <v>71.41</v>
      </c>
      <c r="N1225" s="15">
        <v>109.84</v>
      </c>
      <c r="O1225" s="16">
        <v>178.63</v>
      </c>
      <c r="P1225" s="15">
        <v>18</v>
      </c>
      <c r="Q1225" s="15">
        <v>56.84</v>
      </c>
      <c r="R1225" s="15">
        <v>79.319999999999993</v>
      </c>
      <c r="T1225" s="16">
        <v>108.94</v>
      </c>
      <c r="U1225" s="16">
        <v>110.9</v>
      </c>
      <c r="V1225" s="16">
        <v>116.64</v>
      </c>
      <c r="W1225" s="16">
        <v>116.9</v>
      </c>
      <c r="X1225" s="75"/>
      <c r="Y1225" s="75"/>
      <c r="AA1225" s="15">
        <v>129.9</v>
      </c>
      <c r="AB1225" s="15">
        <v>175.33</v>
      </c>
      <c r="AC1225" s="15">
        <v>116</v>
      </c>
      <c r="AD1225" s="15">
        <v>60.76</v>
      </c>
      <c r="AE1225" s="15">
        <v>61.1</v>
      </c>
      <c r="AF1225" s="15">
        <v>60.18</v>
      </c>
      <c r="AG1225" s="15">
        <v>59.1</v>
      </c>
      <c r="AH1225" s="15">
        <v>83</v>
      </c>
      <c r="AI1225" s="15">
        <v>66</v>
      </c>
      <c r="AJ1225" s="15">
        <v>221.09</v>
      </c>
      <c r="AK1225" s="15">
        <v>41.39</v>
      </c>
      <c r="AL1225" s="15">
        <v>41.93</v>
      </c>
      <c r="AM1225" s="15">
        <v>385</v>
      </c>
      <c r="AN1225" s="15">
        <v>376.39</v>
      </c>
      <c r="AO1225" s="15">
        <v>132.66999999999999</v>
      </c>
      <c r="AP1225" s="15">
        <v>136.55000000000001</v>
      </c>
      <c r="AQ1225" s="15">
        <v>114.56</v>
      </c>
      <c r="AR1225" s="15">
        <v>225</v>
      </c>
      <c r="AU1225" s="15">
        <v>350</v>
      </c>
      <c r="AV1225" s="15">
        <v>325.58999999999997</v>
      </c>
      <c r="AW1225" s="15">
        <v>37.33</v>
      </c>
      <c r="AX1225" s="15">
        <v>33.81</v>
      </c>
      <c r="BB1225" s="15">
        <v>43</v>
      </c>
      <c r="BF1225" s="15">
        <v>120.12</v>
      </c>
      <c r="BG1225" s="15">
        <v>148.6</v>
      </c>
    </row>
    <row r="1226" spans="1:59">
      <c r="A1226" s="71">
        <v>42147</v>
      </c>
      <c r="B1226" s="16">
        <v>107.05</v>
      </c>
      <c r="C1226" s="16">
        <v>114.53</v>
      </c>
      <c r="D1226" s="75"/>
      <c r="F1226" s="16">
        <v>163.24</v>
      </c>
      <c r="G1226" s="15">
        <v>191.71</v>
      </c>
      <c r="H1226" s="15">
        <v>121.96</v>
      </c>
      <c r="I1226" s="15">
        <v>107.81</v>
      </c>
      <c r="J1226" s="15">
        <v>40.36</v>
      </c>
      <c r="K1226" s="15">
        <v>32.799999999999997</v>
      </c>
      <c r="L1226" s="15">
        <v>39.42</v>
      </c>
      <c r="M1226" s="15">
        <v>69.72</v>
      </c>
      <c r="N1226" s="15">
        <v>110.06</v>
      </c>
      <c r="O1226" s="16">
        <v>180.08</v>
      </c>
      <c r="P1226" s="15">
        <v>18</v>
      </c>
      <c r="Q1226" s="15">
        <v>56.05</v>
      </c>
      <c r="R1226" s="15">
        <v>78.56</v>
      </c>
      <c r="T1226" s="16">
        <v>111.06</v>
      </c>
      <c r="U1226" s="16">
        <v>111.41</v>
      </c>
      <c r="V1226" s="16">
        <v>122.17</v>
      </c>
      <c r="W1226" s="16">
        <v>120.29</v>
      </c>
      <c r="X1226" s="75"/>
      <c r="Y1226" s="75"/>
      <c r="AA1226" s="15">
        <v>134.99</v>
      </c>
      <c r="AB1226" s="15">
        <v>182.65</v>
      </c>
      <c r="AC1226" s="15">
        <v>124.5</v>
      </c>
      <c r="AD1226" s="15">
        <v>58.72</v>
      </c>
      <c r="AE1226" s="15">
        <v>61.54</v>
      </c>
      <c r="AF1226" s="15">
        <v>60.83</v>
      </c>
      <c r="AG1226" s="15">
        <v>58.34</v>
      </c>
      <c r="AI1226" s="15">
        <v>73.47</v>
      </c>
      <c r="AJ1226" s="15">
        <v>200</v>
      </c>
      <c r="AK1226" s="15">
        <v>41.21</v>
      </c>
      <c r="AL1226" s="15">
        <v>39.33</v>
      </c>
      <c r="AN1226" s="15">
        <v>397.83</v>
      </c>
      <c r="AO1226" s="15">
        <v>131.24</v>
      </c>
      <c r="AP1226" s="15">
        <v>135.88</v>
      </c>
      <c r="AQ1226" s="15">
        <v>127.38</v>
      </c>
      <c r="AR1226" s="15">
        <v>224.62</v>
      </c>
      <c r="AS1226" s="15">
        <v>143</v>
      </c>
      <c r="AT1226" s="15">
        <v>359.75</v>
      </c>
      <c r="AV1226" s="15">
        <v>345</v>
      </c>
      <c r="AW1226" s="15">
        <v>34.67</v>
      </c>
      <c r="AX1226" s="15">
        <v>33.299999999999997</v>
      </c>
      <c r="AY1226" s="15">
        <v>60.17</v>
      </c>
      <c r="AZ1226" s="15">
        <v>56.28</v>
      </c>
      <c r="BA1226" s="15">
        <v>69.5</v>
      </c>
      <c r="BB1226" s="15">
        <v>43.09</v>
      </c>
      <c r="BC1226" s="15">
        <v>34.75</v>
      </c>
      <c r="BD1226" s="15">
        <v>131.38</v>
      </c>
      <c r="BF1226" s="15">
        <v>150.6</v>
      </c>
      <c r="BG1226" s="15">
        <v>197.4</v>
      </c>
    </row>
    <row r="1227" spans="1:59">
      <c r="A1227" s="71">
        <v>42154</v>
      </c>
      <c r="B1227" s="16">
        <v>104.76</v>
      </c>
      <c r="C1227" s="16">
        <v>114.54</v>
      </c>
      <c r="D1227" s="75"/>
      <c r="F1227" s="16">
        <v>158.9</v>
      </c>
      <c r="G1227" s="15">
        <v>185.76</v>
      </c>
      <c r="H1227" s="15">
        <v>122.47</v>
      </c>
      <c r="I1227" s="15">
        <v>110.33</v>
      </c>
      <c r="J1227" s="15">
        <v>38.479999999999997</v>
      </c>
      <c r="K1227" s="15">
        <v>33.35</v>
      </c>
      <c r="L1227" s="15">
        <v>41.97</v>
      </c>
      <c r="M1227" s="15">
        <v>70.75</v>
      </c>
      <c r="N1227" s="15">
        <v>110.13</v>
      </c>
      <c r="O1227" s="16">
        <v>177.76</v>
      </c>
      <c r="P1227" s="15">
        <v>18</v>
      </c>
      <c r="Q1227" s="15">
        <v>56.43</v>
      </c>
      <c r="R1227" s="15">
        <v>79.8</v>
      </c>
      <c r="T1227" s="16">
        <v>111.55</v>
      </c>
      <c r="U1227" s="16">
        <v>112.5</v>
      </c>
      <c r="V1227" s="16">
        <v>116.51</v>
      </c>
      <c r="W1227" s="16">
        <v>116.74</v>
      </c>
      <c r="X1227" s="75"/>
      <c r="Y1227" s="75"/>
      <c r="AB1227" s="15">
        <v>173.14</v>
      </c>
      <c r="AD1227" s="15">
        <v>59.05</v>
      </c>
      <c r="AE1227" s="15">
        <v>61</v>
      </c>
      <c r="AF1227" s="15">
        <v>62</v>
      </c>
      <c r="AG1227" s="15">
        <v>55.52</v>
      </c>
      <c r="AJ1227" s="15">
        <v>197</v>
      </c>
      <c r="AK1227" s="15">
        <v>37.78</v>
      </c>
      <c r="AM1227" s="15">
        <v>400</v>
      </c>
      <c r="AN1227" s="15">
        <v>401.11</v>
      </c>
      <c r="AO1227" s="15">
        <v>132.97999999999999</v>
      </c>
      <c r="AP1227" s="15">
        <v>136.83000000000001</v>
      </c>
      <c r="AQ1227" s="15">
        <v>135</v>
      </c>
      <c r="AR1227" s="15">
        <v>225</v>
      </c>
      <c r="AT1227" s="15">
        <v>345</v>
      </c>
      <c r="AV1227" s="15">
        <v>372</v>
      </c>
      <c r="AW1227" s="15">
        <v>34.5</v>
      </c>
      <c r="AX1227" s="15">
        <v>35.28</v>
      </c>
      <c r="AY1227" s="15">
        <v>59</v>
      </c>
      <c r="BA1227" s="15">
        <v>70</v>
      </c>
      <c r="BC1227" s="15">
        <v>36</v>
      </c>
      <c r="BD1227" s="15">
        <v>128</v>
      </c>
      <c r="BF1227" s="15">
        <v>207.32</v>
      </c>
      <c r="BG1227" s="15">
        <v>242.25</v>
      </c>
    </row>
    <row r="1228" spans="1:59">
      <c r="A1228" s="71">
        <v>42161</v>
      </c>
      <c r="B1228" s="16">
        <v>102.19</v>
      </c>
      <c r="C1228" s="16">
        <v>114.49</v>
      </c>
      <c r="D1228" s="75"/>
      <c r="F1228" s="16">
        <v>153.6</v>
      </c>
      <c r="G1228" s="15">
        <v>184.24</v>
      </c>
      <c r="H1228" s="15">
        <v>123.21</v>
      </c>
      <c r="I1228" s="15">
        <v>108.33</v>
      </c>
      <c r="J1228" s="15">
        <v>38.380000000000003</v>
      </c>
      <c r="K1228" s="15">
        <v>30.51</v>
      </c>
      <c r="L1228" s="15">
        <v>40.31</v>
      </c>
      <c r="M1228" s="15">
        <v>70.38</v>
      </c>
      <c r="N1228" s="15">
        <v>110.2</v>
      </c>
      <c r="O1228" s="16">
        <v>179.86</v>
      </c>
      <c r="P1228" s="15">
        <v>18</v>
      </c>
      <c r="Q1228" s="15">
        <v>56.73</v>
      </c>
      <c r="R1228" s="15">
        <v>79.069999999999993</v>
      </c>
      <c r="T1228" s="16">
        <v>111.4</v>
      </c>
      <c r="U1228" s="16">
        <v>113.5</v>
      </c>
      <c r="V1228" s="16">
        <v>119.55</v>
      </c>
      <c r="W1228" s="16">
        <v>119.85</v>
      </c>
      <c r="X1228" s="75"/>
      <c r="Y1228" s="75"/>
      <c r="AA1228" s="15">
        <v>134.6</v>
      </c>
      <c r="AB1228" s="15">
        <v>176.43</v>
      </c>
      <c r="AC1228" s="15">
        <v>122</v>
      </c>
      <c r="AD1228" s="15">
        <v>61</v>
      </c>
      <c r="AE1228" s="15">
        <v>62.5</v>
      </c>
      <c r="AF1228" s="15">
        <v>60.48</v>
      </c>
      <c r="AG1228" s="15">
        <v>58.18</v>
      </c>
      <c r="AH1228" s="15">
        <v>83</v>
      </c>
      <c r="AI1228" s="15">
        <v>80</v>
      </c>
      <c r="AJ1228" s="15">
        <v>199.79</v>
      </c>
      <c r="AK1228" s="15">
        <v>42.67</v>
      </c>
      <c r="AL1228" s="15">
        <v>37.67</v>
      </c>
      <c r="AM1228" s="15">
        <v>450</v>
      </c>
      <c r="AN1228" s="15">
        <v>416.11</v>
      </c>
      <c r="AO1228" s="15">
        <v>132</v>
      </c>
      <c r="AP1228" s="15">
        <v>136.33000000000001</v>
      </c>
      <c r="AQ1228" s="15">
        <v>150</v>
      </c>
      <c r="AT1228" s="15">
        <v>367.5</v>
      </c>
      <c r="AV1228" s="15">
        <v>365.56</v>
      </c>
      <c r="AW1228" s="15">
        <v>36</v>
      </c>
      <c r="AX1228" s="15">
        <v>34.6</v>
      </c>
      <c r="BC1228" s="15">
        <v>34</v>
      </c>
      <c r="BF1228" s="15">
        <v>242.82</v>
      </c>
      <c r="BG1228" s="15">
        <v>249</v>
      </c>
    </row>
    <row r="1229" spans="1:59">
      <c r="A1229" s="71">
        <v>42168</v>
      </c>
      <c r="B1229" s="16">
        <v>100.2</v>
      </c>
      <c r="C1229" s="16">
        <v>114.11</v>
      </c>
      <c r="D1229" s="75"/>
      <c r="F1229" s="16">
        <v>148.38</v>
      </c>
      <c r="G1229" s="15">
        <v>178.61</v>
      </c>
      <c r="H1229" s="15">
        <v>123.55</v>
      </c>
      <c r="I1229" s="15">
        <v>108.52</v>
      </c>
      <c r="J1229" s="15">
        <v>37.119999999999997</v>
      </c>
      <c r="K1229" s="15">
        <v>29.55</v>
      </c>
      <c r="L1229" s="15">
        <v>40.869999999999997</v>
      </c>
      <c r="M1229" s="15">
        <v>69.14</v>
      </c>
      <c r="N1229" s="15">
        <v>110.66</v>
      </c>
      <c r="O1229" s="16">
        <v>181.76</v>
      </c>
      <c r="P1229" s="15">
        <v>18</v>
      </c>
      <c r="Q1229" s="15">
        <v>56.57</v>
      </c>
      <c r="R1229" s="15">
        <v>78.72</v>
      </c>
      <c r="T1229" s="16">
        <v>114.4</v>
      </c>
      <c r="U1229" s="16">
        <v>115.82</v>
      </c>
      <c r="V1229" s="16">
        <v>119.69</v>
      </c>
      <c r="W1229" s="16">
        <v>119.97</v>
      </c>
      <c r="X1229" s="75"/>
      <c r="Y1229" s="75"/>
      <c r="AA1229" s="15">
        <v>136</v>
      </c>
      <c r="AB1229" s="15">
        <v>178.36</v>
      </c>
      <c r="AC1229" s="15">
        <v>125</v>
      </c>
      <c r="AD1229" s="15">
        <v>59.1</v>
      </c>
      <c r="AE1229" s="15">
        <v>59.1</v>
      </c>
      <c r="AF1229" s="15">
        <v>61.23</v>
      </c>
      <c r="AG1229" s="15">
        <v>56.16</v>
      </c>
      <c r="AH1229" s="15">
        <v>82.77</v>
      </c>
      <c r="AI1229" s="15">
        <v>74.69</v>
      </c>
      <c r="AJ1229" s="15">
        <v>217.02</v>
      </c>
      <c r="AK1229" s="15">
        <v>40.39</v>
      </c>
      <c r="AL1229" s="15">
        <v>36.72</v>
      </c>
      <c r="AM1229" s="15">
        <v>475</v>
      </c>
      <c r="AN1229" s="15">
        <v>460.4</v>
      </c>
      <c r="AO1229" s="15">
        <v>129.38999999999999</v>
      </c>
      <c r="AP1229" s="15">
        <v>137.91999999999999</v>
      </c>
      <c r="AQ1229" s="15">
        <v>157.56</v>
      </c>
      <c r="AR1229" s="15">
        <v>228.41</v>
      </c>
      <c r="AT1229" s="15">
        <v>384</v>
      </c>
      <c r="AU1229" s="15">
        <v>410</v>
      </c>
      <c r="AV1229" s="15">
        <v>425</v>
      </c>
      <c r="AW1229" s="15">
        <v>31.62</v>
      </c>
      <c r="AX1229" s="15">
        <v>34.549999999999997</v>
      </c>
      <c r="AY1229" s="15">
        <v>63</v>
      </c>
      <c r="AZ1229" s="15">
        <v>61</v>
      </c>
      <c r="BF1229" s="15">
        <v>246.4</v>
      </c>
      <c r="BG1229" s="15">
        <v>240</v>
      </c>
    </row>
    <row r="1230" spans="1:59">
      <c r="A1230" s="71">
        <v>42175</v>
      </c>
      <c r="B1230" s="16">
        <v>99.27</v>
      </c>
      <c r="C1230" s="16">
        <v>114.22</v>
      </c>
      <c r="D1230" s="75"/>
      <c r="F1230" s="16">
        <v>142.88999999999999</v>
      </c>
      <c r="G1230" s="15">
        <v>176.93</v>
      </c>
      <c r="H1230" s="15">
        <v>124.71</v>
      </c>
      <c r="I1230" s="15">
        <v>108.54</v>
      </c>
      <c r="J1230" s="15">
        <v>38.159999999999997</v>
      </c>
      <c r="K1230" s="15">
        <v>28.47</v>
      </c>
      <c r="L1230" s="15">
        <v>40.65</v>
      </c>
      <c r="M1230" s="15">
        <v>66.25</v>
      </c>
      <c r="N1230" s="15">
        <v>110.84</v>
      </c>
      <c r="O1230" s="16">
        <v>180.21</v>
      </c>
      <c r="P1230" s="15">
        <v>18</v>
      </c>
      <c r="Q1230" s="15">
        <v>56.6</v>
      </c>
      <c r="R1230" s="15">
        <v>78.959999999999994</v>
      </c>
      <c r="T1230" s="16">
        <v>117.98</v>
      </c>
      <c r="U1230" s="16">
        <v>121.61</v>
      </c>
      <c r="V1230" s="16">
        <v>120.62</v>
      </c>
      <c r="W1230" s="16">
        <v>121</v>
      </c>
      <c r="X1230" s="75"/>
      <c r="Y1230" s="75"/>
      <c r="AA1230" s="15">
        <v>135</v>
      </c>
      <c r="AC1230" s="15">
        <v>125</v>
      </c>
      <c r="AD1230" s="15">
        <v>58.92</v>
      </c>
      <c r="AE1230" s="15">
        <v>61.33</v>
      </c>
      <c r="AG1230" s="15">
        <v>61.77</v>
      </c>
      <c r="AI1230" s="15">
        <v>67.180000000000007</v>
      </c>
      <c r="AJ1230" s="15">
        <v>212.77</v>
      </c>
      <c r="AK1230" s="15">
        <v>38.54</v>
      </c>
      <c r="AL1230" s="15">
        <v>37</v>
      </c>
      <c r="AM1230" s="15">
        <v>455</v>
      </c>
      <c r="AN1230" s="15">
        <v>469.63</v>
      </c>
      <c r="AO1230" s="15">
        <v>130.4</v>
      </c>
      <c r="AP1230" s="15">
        <v>138.88999999999999</v>
      </c>
      <c r="AT1230" s="15">
        <v>400</v>
      </c>
      <c r="AW1230" s="15">
        <v>35</v>
      </c>
      <c r="AX1230" s="15">
        <v>35.1</v>
      </c>
      <c r="BC1230" s="15">
        <v>34</v>
      </c>
      <c r="BF1230" s="15">
        <v>240.67</v>
      </c>
      <c r="BG1230" s="15">
        <v>201.6</v>
      </c>
    </row>
    <row r="1231" spans="1:59">
      <c r="A1231" s="71">
        <v>42182</v>
      </c>
      <c r="B1231" s="16">
        <v>103.1</v>
      </c>
      <c r="C1231" s="16">
        <v>114.42</v>
      </c>
      <c r="D1231" s="75"/>
      <c r="F1231" s="16">
        <v>143.15</v>
      </c>
      <c r="G1231" s="15">
        <v>180.34</v>
      </c>
      <c r="H1231" s="15">
        <v>119.95</v>
      </c>
      <c r="I1231" s="15">
        <v>106.73</v>
      </c>
      <c r="J1231" s="15">
        <v>39</v>
      </c>
      <c r="K1231" s="15">
        <v>28.97</v>
      </c>
      <c r="L1231" s="15">
        <v>39.979999999999997</v>
      </c>
      <c r="M1231" s="15">
        <v>68.87</v>
      </c>
      <c r="N1231" s="15">
        <v>111.33</v>
      </c>
      <c r="O1231" s="16">
        <v>182.61</v>
      </c>
      <c r="P1231" s="15">
        <v>18</v>
      </c>
      <c r="Q1231" s="15">
        <v>55.74</v>
      </c>
      <c r="R1231" s="15">
        <v>79.8</v>
      </c>
      <c r="T1231" s="16">
        <v>120.14</v>
      </c>
      <c r="U1231" s="16">
        <v>116.14</v>
      </c>
      <c r="V1231" s="16">
        <v>124.24</v>
      </c>
      <c r="W1231" s="16">
        <v>123.22</v>
      </c>
      <c r="X1231" s="75"/>
      <c r="Y1231" s="75"/>
      <c r="AA1231" s="15">
        <v>142</v>
      </c>
      <c r="AC1231" s="15">
        <v>134.22999999999999</v>
      </c>
      <c r="AD1231" s="15">
        <v>59.3</v>
      </c>
      <c r="AE1231" s="15">
        <v>62.65</v>
      </c>
      <c r="AF1231" s="15">
        <v>62.26</v>
      </c>
      <c r="AG1231" s="15">
        <v>59.24</v>
      </c>
      <c r="AH1231" s="15">
        <v>79.5</v>
      </c>
      <c r="AI1231" s="15">
        <v>78.33</v>
      </c>
      <c r="AJ1231" s="15">
        <v>199.4</v>
      </c>
      <c r="AK1231" s="15">
        <v>38.81</v>
      </c>
      <c r="AL1231" s="15">
        <v>32.29</v>
      </c>
      <c r="AM1231" s="15">
        <v>505.7</v>
      </c>
      <c r="AN1231" s="15">
        <v>461.67</v>
      </c>
      <c r="AO1231" s="15">
        <v>130.61000000000001</v>
      </c>
      <c r="AP1231" s="15">
        <v>139.88999999999999</v>
      </c>
      <c r="AQ1231" s="15">
        <v>165</v>
      </c>
      <c r="AR1231" s="15">
        <v>229.25</v>
      </c>
      <c r="AT1231" s="15">
        <v>400</v>
      </c>
      <c r="AW1231" s="15">
        <v>32.25</v>
      </c>
      <c r="AX1231" s="15">
        <v>37.35</v>
      </c>
      <c r="AZ1231" s="15">
        <v>62</v>
      </c>
      <c r="BF1231" s="15">
        <v>193.96</v>
      </c>
      <c r="BG1231" s="15">
        <v>189</v>
      </c>
    </row>
    <row r="1232" spans="1:59">
      <c r="A1232" s="71">
        <v>42189</v>
      </c>
      <c r="B1232" s="16">
        <v>104.39</v>
      </c>
      <c r="C1232" s="16">
        <v>114.44</v>
      </c>
      <c r="D1232" s="75"/>
      <c r="F1232" s="16">
        <v>142.65</v>
      </c>
      <c r="G1232" s="15">
        <v>181.27</v>
      </c>
      <c r="H1232" s="15">
        <v>118.37</v>
      </c>
      <c r="I1232" s="15">
        <v>103.22</v>
      </c>
      <c r="J1232" s="15">
        <v>37.53</v>
      </c>
      <c r="K1232" s="15">
        <v>28.51</v>
      </c>
      <c r="L1232" s="15">
        <v>40.54</v>
      </c>
      <c r="M1232" s="15">
        <v>62.5</v>
      </c>
      <c r="N1232" s="15">
        <v>110.74</v>
      </c>
      <c r="O1232" s="16">
        <v>178.01</v>
      </c>
      <c r="P1232" s="15">
        <v>18</v>
      </c>
      <c r="Q1232" s="15">
        <v>60</v>
      </c>
      <c r="R1232" s="15">
        <v>80</v>
      </c>
      <c r="T1232" s="16">
        <v>124.57</v>
      </c>
      <c r="U1232" s="16">
        <v>118.45</v>
      </c>
      <c r="V1232" s="16">
        <v>124.48</v>
      </c>
      <c r="W1232" s="16">
        <v>127.6</v>
      </c>
      <c r="X1232" s="75"/>
      <c r="Y1232" s="75"/>
      <c r="AA1232" s="15">
        <v>139</v>
      </c>
      <c r="AB1232" s="15">
        <v>182.54</v>
      </c>
      <c r="AD1232" s="15">
        <v>58.3</v>
      </c>
      <c r="AE1232" s="15">
        <v>61.5</v>
      </c>
      <c r="AF1232" s="15">
        <v>62</v>
      </c>
      <c r="AG1232" s="15">
        <v>61</v>
      </c>
      <c r="AH1232" s="15">
        <v>83</v>
      </c>
      <c r="AJ1232" s="15">
        <v>224.32</v>
      </c>
      <c r="AK1232" s="15">
        <v>41.48</v>
      </c>
      <c r="AL1232" s="15">
        <v>35</v>
      </c>
      <c r="AM1232" s="15">
        <v>506.43</v>
      </c>
      <c r="AN1232" s="15">
        <v>500</v>
      </c>
      <c r="AO1232" s="15">
        <v>130</v>
      </c>
      <c r="AP1232" s="15">
        <v>145</v>
      </c>
      <c r="AQ1232" s="15">
        <v>169.2</v>
      </c>
      <c r="AR1232" s="15">
        <v>232</v>
      </c>
      <c r="AS1232" s="15">
        <v>142</v>
      </c>
      <c r="AU1232" s="15">
        <v>455</v>
      </c>
      <c r="AV1232" s="15">
        <v>445</v>
      </c>
      <c r="AW1232" s="15">
        <v>34</v>
      </c>
      <c r="AX1232" s="15">
        <v>36.67</v>
      </c>
      <c r="AZ1232" s="15">
        <v>60</v>
      </c>
      <c r="BF1232" s="15">
        <v>188.94</v>
      </c>
      <c r="BG1232" s="15">
        <v>189</v>
      </c>
    </row>
    <row r="1233" spans="1:59">
      <c r="A1233" s="71">
        <v>42196</v>
      </c>
      <c r="B1233" s="16">
        <v>98.02</v>
      </c>
      <c r="C1233" s="16">
        <v>114.37</v>
      </c>
      <c r="D1233" s="75"/>
      <c r="F1233" s="16">
        <v>141.69</v>
      </c>
      <c r="G1233" s="15">
        <v>178.96</v>
      </c>
      <c r="H1233" s="15">
        <v>119.86</v>
      </c>
      <c r="I1233" s="15">
        <v>106.51</v>
      </c>
      <c r="J1233" s="15">
        <v>35.479999999999997</v>
      </c>
      <c r="K1233" s="15">
        <v>27.72</v>
      </c>
      <c r="L1233" s="15">
        <v>38.15</v>
      </c>
      <c r="M1233" s="15">
        <v>63.14</v>
      </c>
      <c r="N1233" s="15">
        <v>109.68</v>
      </c>
      <c r="O1233" s="16">
        <v>177.58</v>
      </c>
      <c r="P1233" s="15">
        <v>18</v>
      </c>
      <c r="Q1233" s="15">
        <v>56.04</v>
      </c>
      <c r="R1233" s="15">
        <v>78.489999999999995</v>
      </c>
      <c r="T1233" s="16">
        <v>118.17</v>
      </c>
      <c r="U1233" s="16">
        <v>122.5</v>
      </c>
      <c r="V1233" s="16">
        <v>124.92</v>
      </c>
      <c r="W1233" s="16">
        <v>125.39</v>
      </c>
      <c r="X1233" s="75"/>
      <c r="Y1233" s="75"/>
      <c r="AA1233" s="15">
        <v>136</v>
      </c>
      <c r="AB1233" s="15">
        <v>182.38</v>
      </c>
      <c r="AC1233" s="15">
        <v>125</v>
      </c>
      <c r="AD1233" s="15">
        <v>59.58</v>
      </c>
      <c r="AE1233" s="15">
        <v>61.19</v>
      </c>
      <c r="AF1233" s="15">
        <v>59.75</v>
      </c>
      <c r="AG1233" s="15">
        <v>60.13</v>
      </c>
      <c r="AH1233" s="15">
        <v>82.85</v>
      </c>
      <c r="AI1233" s="15">
        <v>74.19</v>
      </c>
      <c r="AJ1233" s="15">
        <v>206.78</v>
      </c>
      <c r="AK1233" s="15">
        <v>38.53</v>
      </c>
      <c r="AL1233" s="15">
        <v>34.479999999999997</v>
      </c>
      <c r="AM1233" s="15">
        <v>514</v>
      </c>
      <c r="AN1233" s="15">
        <v>511.85</v>
      </c>
      <c r="AO1233" s="15">
        <v>130</v>
      </c>
      <c r="AP1233" s="15">
        <v>139.57</v>
      </c>
      <c r="AQ1233" s="15">
        <v>185</v>
      </c>
      <c r="AR1233" s="15">
        <v>232.83</v>
      </c>
      <c r="AT1233" s="15">
        <v>412.72</v>
      </c>
      <c r="AU1233" s="15">
        <v>452</v>
      </c>
      <c r="AX1233" s="15">
        <v>37.81</v>
      </c>
      <c r="AY1233" s="15">
        <v>60.5</v>
      </c>
      <c r="BA1233" s="15">
        <v>54</v>
      </c>
      <c r="BB1233" s="15">
        <v>40</v>
      </c>
      <c r="BC1233" s="15">
        <v>35.5</v>
      </c>
      <c r="BF1233" s="15">
        <v>188.48</v>
      </c>
      <c r="BG1233" s="15">
        <v>189.6</v>
      </c>
    </row>
    <row r="1234" spans="1:59">
      <c r="A1234" s="71">
        <v>42203</v>
      </c>
      <c r="B1234" s="16">
        <v>89.13</v>
      </c>
      <c r="C1234" s="16">
        <v>114.03</v>
      </c>
      <c r="D1234" s="75"/>
      <c r="F1234" s="16">
        <v>137.57</v>
      </c>
      <c r="G1234" s="15">
        <v>173.77</v>
      </c>
      <c r="H1234" s="15">
        <v>119.55</v>
      </c>
      <c r="I1234" s="15">
        <v>102.98</v>
      </c>
      <c r="J1234" s="15">
        <v>36.020000000000003</v>
      </c>
      <c r="K1234" s="15">
        <v>27.06</v>
      </c>
      <c r="L1234" s="15">
        <v>38.479999999999997</v>
      </c>
      <c r="M1234" s="15">
        <v>64.97</v>
      </c>
      <c r="N1234" s="15">
        <v>103.95</v>
      </c>
      <c r="O1234" s="16">
        <v>184.76</v>
      </c>
      <c r="P1234" s="15">
        <v>18</v>
      </c>
      <c r="Q1234" s="15">
        <v>56.81</v>
      </c>
      <c r="R1234" s="15">
        <v>79.569999999999993</v>
      </c>
      <c r="T1234" s="16">
        <v>120.3</v>
      </c>
      <c r="U1234" s="16">
        <v>120.26</v>
      </c>
      <c r="V1234" s="16">
        <v>125.14</v>
      </c>
      <c r="W1234" s="16">
        <v>125.6</v>
      </c>
      <c r="X1234" s="75"/>
      <c r="Y1234" s="75"/>
      <c r="AA1234" s="15">
        <v>141</v>
      </c>
      <c r="AB1234" s="15">
        <v>177.87</v>
      </c>
      <c r="AD1234" s="15">
        <v>60.49</v>
      </c>
      <c r="AE1234" s="15">
        <v>61.23</v>
      </c>
      <c r="AF1234" s="15">
        <v>61.83</v>
      </c>
      <c r="AG1234" s="15">
        <v>60.41</v>
      </c>
      <c r="AH1234" s="15">
        <v>82</v>
      </c>
      <c r="AI1234" s="15">
        <v>75</v>
      </c>
      <c r="AJ1234" s="15">
        <v>208.4</v>
      </c>
      <c r="AK1234" s="15">
        <v>40.950000000000003</v>
      </c>
      <c r="AL1234" s="15">
        <v>31</v>
      </c>
      <c r="AN1234" s="15">
        <v>520.5</v>
      </c>
      <c r="AO1234" s="15">
        <v>128.61000000000001</v>
      </c>
      <c r="AP1234" s="15">
        <v>140.08000000000001</v>
      </c>
      <c r="AQ1234" s="15">
        <v>192.21</v>
      </c>
      <c r="AR1234" s="15">
        <v>232.64</v>
      </c>
      <c r="AS1234" s="15">
        <v>142</v>
      </c>
      <c r="AW1234" s="15">
        <v>32.08</v>
      </c>
      <c r="AX1234" s="15">
        <v>39.340000000000003</v>
      </c>
      <c r="AY1234" s="15">
        <v>60.9</v>
      </c>
      <c r="AZ1234" s="15">
        <v>58.92</v>
      </c>
      <c r="BA1234" s="15">
        <v>68</v>
      </c>
      <c r="BC1234" s="15">
        <v>33</v>
      </c>
      <c r="BD1234" s="15">
        <v>130.5</v>
      </c>
      <c r="BF1234" s="15">
        <v>188.48</v>
      </c>
      <c r="BG1234" s="15">
        <v>209.4</v>
      </c>
    </row>
    <row r="1235" spans="1:59">
      <c r="A1235" s="71">
        <v>42210</v>
      </c>
      <c r="B1235" s="16">
        <v>82.19</v>
      </c>
      <c r="C1235" s="16">
        <v>113.14</v>
      </c>
      <c r="D1235" s="75"/>
      <c r="F1235" s="16">
        <v>134.1</v>
      </c>
      <c r="G1235" s="15">
        <v>166.29</v>
      </c>
      <c r="H1235" s="15">
        <v>116.26</v>
      </c>
      <c r="I1235" s="15">
        <v>99.76</v>
      </c>
      <c r="J1235" s="15">
        <v>34.86</v>
      </c>
      <c r="K1235" s="15">
        <v>26.15</v>
      </c>
      <c r="L1235" s="15">
        <v>32.619999999999997</v>
      </c>
      <c r="M1235" s="15">
        <v>62.9</v>
      </c>
      <c r="N1235" s="15">
        <v>100.43</v>
      </c>
      <c r="O1235" s="16">
        <v>182.34</v>
      </c>
      <c r="P1235" s="15">
        <v>18</v>
      </c>
      <c r="Q1235" s="15">
        <v>56.84</v>
      </c>
      <c r="R1235" s="15">
        <v>79.87</v>
      </c>
      <c r="T1235" s="16">
        <v>120</v>
      </c>
      <c r="U1235" s="16">
        <v>121</v>
      </c>
      <c r="V1235" s="16">
        <v>129.38999999999999</v>
      </c>
      <c r="W1235" s="16">
        <v>129.07</v>
      </c>
      <c r="X1235" s="75"/>
      <c r="Y1235" s="75"/>
      <c r="AA1235" s="15">
        <v>142</v>
      </c>
      <c r="AB1235" s="15">
        <v>180.86</v>
      </c>
      <c r="AD1235" s="15">
        <v>60.41</v>
      </c>
      <c r="AE1235" s="15">
        <v>61.08</v>
      </c>
      <c r="AF1235" s="15">
        <v>61</v>
      </c>
      <c r="AG1235" s="15">
        <v>60.68</v>
      </c>
      <c r="AI1235" s="15">
        <v>73</v>
      </c>
      <c r="AJ1235" s="15">
        <v>205</v>
      </c>
      <c r="AK1235" s="15">
        <v>40.39</v>
      </c>
      <c r="AL1235" s="15">
        <v>32</v>
      </c>
      <c r="AM1235" s="15">
        <v>537.5</v>
      </c>
      <c r="AN1235" s="15">
        <v>530.49</v>
      </c>
      <c r="AO1235" s="15">
        <v>130</v>
      </c>
      <c r="AP1235" s="15">
        <v>139.52000000000001</v>
      </c>
      <c r="AQ1235" s="15">
        <v>203.11</v>
      </c>
      <c r="AR1235" s="15">
        <v>240</v>
      </c>
      <c r="AV1235" s="15">
        <v>460</v>
      </c>
      <c r="AX1235" s="15">
        <v>41.48</v>
      </c>
      <c r="BF1235" s="15">
        <v>217.95</v>
      </c>
      <c r="BG1235" s="15">
        <v>249.8</v>
      </c>
    </row>
    <row r="1236" spans="1:59">
      <c r="A1236" s="71">
        <v>42217</v>
      </c>
      <c r="B1236" s="16">
        <v>80.94</v>
      </c>
      <c r="C1236" s="16">
        <v>113.42</v>
      </c>
      <c r="D1236" s="75"/>
      <c r="F1236" s="16">
        <v>134.22999999999999</v>
      </c>
      <c r="G1236" s="15">
        <v>156.85</v>
      </c>
      <c r="H1236" s="15">
        <v>113.14</v>
      </c>
      <c r="I1236" s="15">
        <v>94.49</v>
      </c>
      <c r="J1236" s="15">
        <v>34.47</v>
      </c>
      <c r="K1236" s="15">
        <v>24.63</v>
      </c>
      <c r="L1236" s="15">
        <v>32.22</v>
      </c>
      <c r="M1236" s="15">
        <v>60.47</v>
      </c>
      <c r="N1236" s="15">
        <v>98.14</v>
      </c>
      <c r="O1236" s="16">
        <v>182.45</v>
      </c>
      <c r="P1236" s="15">
        <v>18</v>
      </c>
      <c r="Q1236" s="15">
        <v>56.63</v>
      </c>
      <c r="R1236" s="15">
        <v>76.06</v>
      </c>
      <c r="T1236" s="16">
        <v>121.5</v>
      </c>
      <c r="U1236" s="16">
        <v>128</v>
      </c>
      <c r="V1236" s="16">
        <v>129.56</v>
      </c>
      <c r="W1236" s="16">
        <v>128.94999999999999</v>
      </c>
      <c r="X1236" s="75"/>
      <c r="Y1236" s="75"/>
      <c r="AA1236" s="15">
        <v>143</v>
      </c>
      <c r="AB1236" s="15">
        <v>179.83</v>
      </c>
      <c r="AD1236" s="15">
        <v>59.08</v>
      </c>
      <c r="AE1236" s="15">
        <v>61.03</v>
      </c>
      <c r="AF1236" s="15">
        <v>62</v>
      </c>
      <c r="AG1236" s="15">
        <v>58.55</v>
      </c>
      <c r="AH1236" s="15">
        <v>83</v>
      </c>
      <c r="AJ1236" s="15">
        <v>200</v>
      </c>
      <c r="AK1236" s="15">
        <v>41</v>
      </c>
      <c r="AL1236" s="15">
        <v>31.43</v>
      </c>
      <c r="AM1236" s="15">
        <v>550</v>
      </c>
      <c r="AN1236" s="15">
        <v>552.5</v>
      </c>
      <c r="AO1236" s="15">
        <v>140</v>
      </c>
      <c r="AP1236" s="15">
        <v>138.99</v>
      </c>
      <c r="AQ1236" s="15">
        <v>208.35</v>
      </c>
      <c r="AR1236" s="15">
        <v>248.38</v>
      </c>
      <c r="AS1236" s="15">
        <v>140</v>
      </c>
      <c r="AV1236" s="15">
        <v>455</v>
      </c>
      <c r="AW1236" s="15">
        <v>36.049999999999997</v>
      </c>
      <c r="AX1236" s="15">
        <v>43.83</v>
      </c>
      <c r="BF1236" s="15">
        <v>256.73</v>
      </c>
      <c r="BG1236" s="15">
        <v>259.8</v>
      </c>
    </row>
    <row r="1237" spans="1:59">
      <c r="A1237" s="71">
        <v>42224</v>
      </c>
      <c r="B1237" s="16">
        <v>81.69</v>
      </c>
      <c r="C1237" s="16">
        <v>113.4</v>
      </c>
      <c r="D1237" s="75"/>
      <c r="F1237" s="16">
        <v>131.16</v>
      </c>
      <c r="G1237" s="15">
        <v>150.97999999999999</v>
      </c>
      <c r="H1237" s="15">
        <v>103.44</v>
      </c>
      <c r="I1237" s="15">
        <v>91.34</v>
      </c>
      <c r="J1237" s="15">
        <v>38.090000000000003</v>
      </c>
      <c r="K1237" s="15">
        <v>25.31</v>
      </c>
      <c r="L1237" s="15">
        <v>34.11</v>
      </c>
      <c r="M1237" s="15">
        <v>58.9</v>
      </c>
      <c r="N1237" s="15">
        <v>93.61</v>
      </c>
      <c r="O1237" s="16">
        <v>175.56</v>
      </c>
      <c r="P1237" s="15">
        <v>18</v>
      </c>
      <c r="Q1237" s="15">
        <v>56.52</v>
      </c>
      <c r="R1237" s="15">
        <v>79</v>
      </c>
      <c r="T1237" s="16">
        <v>126</v>
      </c>
      <c r="U1237" s="16">
        <v>126.23</v>
      </c>
      <c r="V1237" s="16">
        <v>130.13999999999999</v>
      </c>
      <c r="W1237" s="16">
        <v>130.21</v>
      </c>
      <c r="X1237" s="75"/>
      <c r="Y1237" s="75"/>
      <c r="AA1237" s="15">
        <v>142</v>
      </c>
      <c r="AB1237" s="15">
        <v>181.57</v>
      </c>
      <c r="AC1237" s="15">
        <v>129</v>
      </c>
      <c r="AD1237" s="15">
        <v>60.52</v>
      </c>
      <c r="AE1237" s="15">
        <v>61</v>
      </c>
      <c r="AF1237" s="15">
        <v>56</v>
      </c>
      <c r="AG1237" s="15">
        <v>58.74</v>
      </c>
      <c r="AH1237" s="15">
        <v>82</v>
      </c>
      <c r="AI1237" s="15">
        <v>71.73</v>
      </c>
      <c r="AJ1237" s="15">
        <v>205</v>
      </c>
      <c r="AK1237" s="15">
        <v>40.880000000000003</v>
      </c>
      <c r="AL1237" s="15">
        <v>32.53</v>
      </c>
      <c r="AM1237" s="15">
        <v>550</v>
      </c>
      <c r="AN1237" s="15">
        <v>562.5</v>
      </c>
      <c r="AO1237" s="15">
        <v>129.22999999999999</v>
      </c>
      <c r="AP1237" s="15">
        <v>140.15</v>
      </c>
      <c r="AQ1237" s="15">
        <v>215</v>
      </c>
      <c r="AR1237" s="15">
        <v>248.25</v>
      </c>
      <c r="AS1237" s="15">
        <v>143.57</v>
      </c>
      <c r="AU1237" s="15">
        <v>456.67</v>
      </c>
      <c r="AV1237" s="15">
        <v>471.7</v>
      </c>
      <c r="AW1237" s="15">
        <v>37</v>
      </c>
      <c r="AX1237" s="15">
        <v>44.54</v>
      </c>
      <c r="AY1237" s="15">
        <v>61</v>
      </c>
      <c r="BB1237" s="15">
        <v>42.92</v>
      </c>
      <c r="BF1237" s="15">
        <v>265.77</v>
      </c>
      <c r="BG1237" s="15">
        <v>271</v>
      </c>
    </row>
    <row r="1238" spans="1:59">
      <c r="A1238" s="71">
        <v>42231</v>
      </c>
      <c r="B1238" s="16">
        <v>83.45</v>
      </c>
      <c r="C1238" s="16">
        <v>113.41</v>
      </c>
      <c r="D1238" s="75"/>
      <c r="F1238" s="16">
        <v>138.72999999999999</v>
      </c>
      <c r="G1238" s="15">
        <v>149.99</v>
      </c>
      <c r="H1238" s="15">
        <v>105.79</v>
      </c>
      <c r="I1238" s="15">
        <v>90.96</v>
      </c>
      <c r="J1238" s="15">
        <v>36.5</v>
      </c>
      <c r="K1238" s="15">
        <v>24.23</v>
      </c>
      <c r="L1238" s="15">
        <v>32.49</v>
      </c>
      <c r="M1238" s="15">
        <v>60.9</v>
      </c>
      <c r="N1238" s="15">
        <v>92.27</v>
      </c>
      <c r="O1238" s="16">
        <v>178.29</v>
      </c>
      <c r="P1238" s="15">
        <v>18</v>
      </c>
      <c r="Q1238" s="15">
        <v>57.1</v>
      </c>
      <c r="R1238" s="15">
        <v>79.959999999999994</v>
      </c>
      <c r="T1238" s="16">
        <v>126.79</v>
      </c>
      <c r="U1238" s="16">
        <v>129.15</v>
      </c>
      <c r="V1238" s="16">
        <v>130.04</v>
      </c>
      <c r="W1238" s="16">
        <v>130.21</v>
      </c>
      <c r="X1238" s="75"/>
      <c r="Y1238" s="75"/>
      <c r="AB1238" s="15">
        <v>189.7</v>
      </c>
      <c r="AD1238" s="15">
        <v>60.52</v>
      </c>
      <c r="AE1238" s="15">
        <v>61.4</v>
      </c>
      <c r="AG1238" s="15">
        <v>57.52</v>
      </c>
      <c r="AI1238" s="15">
        <v>80</v>
      </c>
      <c r="AJ1238" s="15">
        <v>200</v>
      </c>
      <c r="AK1238" s="15">
        <v>41.17</v>
      </c>
      <c r="AL1238" s="15">
        <v>31.33</v>
      </c>
      <c r="AM1238" s="15">
        <v>555.66999999999996</v>
      </c>
      <c r="AN1238" s="15">
        <v>565</v>
      </c>
      <c r="AO1238" s="15">
        <v>130</v>
      </c>
      <c r="AP1238" s="15">
        <v>138.77000000000001</v>
      </c>
      <c r="AT1238" s="15">
        <v>405</v>
      </c>
      <c r="AU1238" s="15">
        <v>460.5</v>
      </c>
      <c r="AV1238" s="15">
        <v>467.5</v>
      </c>
      <c r="AW1238" s="15">
        <v>40</v>
      </c>
      <c r="AX1238" s="15">
        <v>47.23</v>
      </c>
      <c r="BF1238" s="15">
        <v>276.82</v>
      </c>
      <c r="BG1238" s="15">
        <v>274</v>
      </c>
    </row>
    <row r="1239" spans="1:59">
      <c r="A1239" s="71">
        <v>42238</v>
      </c>
      <c r="B1239" s="16">
        <v>82.8</v>
      </c>
      <c r="C1239" s="16">
        <v>113.47</v>
      </c>
      <c r="D1239" s="75"/>
      <c r="F1239" s="16">
        <v>145.31</v>
      </c>
      <c r="G1239" s="15">
        <v>149.16</v>
      </c>
      <c r="H1239" s="15">
        <v>104.65</v>
      </c>
      <c r="I1239" s="15">
        <v>91.12</v>
      </c>
      <c r="J1239" s="15">
        <v>36.58</v>
      </c>
      <c r="K1239" s="15">
        <v>25.49</v>
      </c>
      <c r="L1239" s="15">
        <v>33.130000000000003</v>
      </c>
      <c r="M1239" s="15">
        <v>61.34</v>
      </c>
      <c r="N1239" s="15">
        <v>92.3</v>
      </c>
      <c r="O1239" s="16">
        <v>179.5</v>
      </c>
      <c r="P1239" s="15">
        <v>18</v>
      </c>
      <c r="Q1239" s="15">
        <v>56.16</v>
      </c>
      <c r="R1239" s="15">
        <v>79.75</v>
      </c>
      <c r="T1239" s="16">
        <v>127.91</v>
      </c>
      <c r="U1239" s="15">
        <v>129.5</v>
      </c>
      <c r="V1239" s="15">
        <v>130.58000000000001</v>
      </c>
      <c r="W1239" s="15">
        <v>130.99</v>
      </c>
      <c r="X1239" s="75"/>
      <c r="Y1239" s="75"/>
      <c r="AB1239" s="15">
        <v>182.54</v>
      </c>
      <c r="AC1239" s="15">
        <v>129</v>
      </c>
      <c r="AD1239" s="15">
        <v>60.82</v>
      </c>
      <c r="AE1239" s="15">
        <v>61.88</v>
      </c>
      <c r="AF1239" s="15">
        <v>59.74</v>
      </c>
      <c r="AG1239" s="15">
        <v>58</v>
      </c>
      <c r="AH1239" s="15">
        <v>77</v>
      </c>
      <c r="AI1239" s="15">
        <v>72.45</v>
      </c>
      <c r="AJ1239" s="15">
        <v>214.92</v>
      </c>
      <c r="AK1239" s="15">
        <v>41</v>
      </c>
      <c r="AL1239" s="15">
        <v>33.549999999999997</v>
      </c>
      <c r="AM1239" s="15">
        <v>560</v>
      </c>
      <c r="AN1239" s="15">
        <v>565</v>
      </c>
      <c r="AO1239" s="15">
        <v>134.38</v>
      </c>
      <c r="AP1239" s="15">
        <v>140.02000000000001</v>
      </c>
      <c r="AQ1239" s="15">
        <v>223</v>
      </c>
      <c r="AR1239" s="15">
        <v>249.47</v>
      </c>
      <c r="AS1239" s="15">
        <v>147</v>
      </c>
      <c r="AT1239" s="15">
        <v>405</v>
      </c>
      <c r="AU1239" s="15">
        <v>463.6</v>
      </c>
      <c r="AX1239" s="15">
        <v>49.22</v>
      </c>
      <c r="BF1239" s="15">
        <v>276.82</v>
      </c>
      <c r="BG1239" s="15">
        <v>260.39999999999998</v>
      </c>
    </row>
    <row r="1240" spans="1:59">
      <c r="A1240" s="71">
        <v>42245</v>
      </c>
      <c r="B1240" s="16">
        <v>82.31</v>
      </c>
      <c r="C1240" s="16">
        <v>113.43</v>
      </c>
      <c r="D1240" s="75"/>
      <c r="F1240" s="16">
        <v>144.63</v>
      </c>
      <c r="G1240" s="15">
        <v>150.4</v>
      </c>
      <c r="H1240" s="15">
        <v>101.34</v>
      </c>
      <c r="I1240" s="15">
        <v>90.22</v>
      </c>
      <c r="J1240" s="15">
        <v>35.86</v>
      </c>
      <c r="K1240" s="15">
        <v>24.88</v>
      </c>
      <c r="L1240" s="15">
        <v>31.2</v>
      </c>
      <c r="M1240" s="15">
        <v>60.12</v>
      </c>
      <c r="N1240" s="15">
        <v>92.62</v>
      </c>
      <c r="O1240" s="16">
        <v>171.79</v>
      </c>
      <c r="P1240" s="15">
        <v>18</v>
      </c>
      <c r="Q1240" s="15">
        <v>56.02</v>
      </c>
      <c r="R1240" s="15">
        <v>79.89</v>
      </c>
      <c r="T1240" s="16">
        <v>129.1</v>
      </c>
      <c r="U1240" s="16">
        <v>137</v>
      </c>
      <c r="V1240" s="16">
        <v>133.91999999999999</v>
      </c>
      <c r="W1240" s="16">
        <v>134.66</v>
      </c>
      <c r="X1240" s="75"/>
      <c r="Y1240" s="75"/>
      <c r="AA1240" s="15">
        <v>144</v>
      </c>
      <c r="AB1240" s="15">
        <v>184.14</v>
      </c>
      <c r="AD1240" s="15">
        <v>58.5</v>
      </c>
      <c r="AE1240" s="15">
        <v>61.88</v>
      </c>
      <c r="AF1240" s="15">
        <v>56</v>
      </c>
      <c r="AG1240" s="15">
        <v>55.57</v>
      </c>
      <c r="AI1240" s="15">
        <v>70.400000000000006</v>
      </c>
      <c r="AJ1240" s="15">
        <v>205</v>
      </c>
      <c r="AK1240" s="15">
        <v>36.75</v>
      </c>
      <c r="AL1240" s="15">
        <v>31</v>
      </c>
      <c r="AM1240" s="15">
        <v>565</v>
      </c>
      <c r="AN1240" s="15">
        <v>565</v>
      </c>
      <c r="AO1240" s="15">
        <v>129.33000000000001</v>
      </c>
      <c r="AP1240" s="15">
        <v>139.19999999999999</v>
      </c>
      <c r="AQ1240" s="15">
        <v>221</v>
      </c>
      <c r="AR1240" s="15">
        <v>257.95999999999998</v>
      </c>
      <c r="AS1240" s="15">
        <v>147.57</v>
      </c>
      <c r="AV1240" s="15">
        <v>481.25</v>
      </c>
      <c r="AW1240" s="15">
        <v>40</v>
      </c>
      <c r="AX1240" s="15">
        <v>49.97</v>
      </c>
      <c r="BA1240" s="15">
        <v>45.72</v>
      </c>
      <c r="BF1240" s="15">
        <v>250.46</v>
      </c>
      <c r="BG1240" s="15">
        <v>241.6</v>
      </c>
    </row>
    <row r="1241" spans="1:59">
      <c r="A1241" s="71">
        <v>42252</v>
      </c>
      <c r="B1241" s="16">
        <v>78.11</v>
      </c>
      <c r="C1241" s="16">
        <v>113.22</v>
      </c>
      <c r="D1241" s="75"/>
      <c r="F1241" s="16">
        <v>142.19999999999999</v>
      </c>
      <c r="G1241" s="15">
        <v>149.41</v>
      </c>
      <c r="H1241" s="15">
        <v>101.26</v>
      </c>
      <c r="I1241" s="15">
        <v>86.17</v>
      </c>
      <c r="J1241" s="15">
        <v>34.630000000000003</v>
      </c>
      <c r="K1241" s="15">
        <v>25.9</v>
      </c>
      <c r="L1241" s="15">
        <v>32.21</v>
      </c>
      <c r="M1241" s="15">
        <v>59.25</v>
      </c>
      <c r="N1241" s="15">
        <v>91.97</v>
      </c>
      <c r="O1241" s="16">
        <v>165.58</v>
      </c>
      <c r="P1241" s="15">
        <v>18</v>
      </c>
      <c r="Q1241" s="15">
        <v>56.37</v>
      </c>
      <c r="R1241" s="15">
        <v>76.900000000000006</v>
      </c>
      <c r="T1241" s="16">
        <v>131.5</v>
      </c>
      <c r="U1241" s="16">
        <v>131</v>
      </c>
      <c r="V1241" s="16">
        <v>134.82</v>
      </c>
      <c r="W1241" s="16">
        <v>135.84</v>
      </c>
      <c r="X1241" s="75"/>
      <c r="Y1241" s="75"/>
      <c r="AA1241" s="15">
        <v>145.09</v>
      </c>
      <c r="AB1241" s="15">
        <v>182.57</v>
      </c>
      <c r="AC1241" s="15">
        <v>132</v>
      </c>
      <c r="AD1241" s="15">
        <v>60.24</v>
      </c>
      <c r="AE1241" s="15">
        <v>61.4</v>
      </c>
      <c r="AF1241" s="15">
        <v>59.28</v>
      </c>
      <c r="AG1241" s="15">
        <v>54.47</v>
      </c>
      <c r="AH1241" s="15">
        <v>74.33</v>
      </c>
      <c r="AI1241" s="15">
        <v>68.349999999999994</v>
      </c>
      <c r="AJ1241" s="15">
        <v>206.74</v>
      </c>
      <c r="AK1241" s="15">
        <v>33.07</v>
      </c>
      <c r="AL1241" s="15">
        <v>30.04</v>
      </c>
      <c r="AM1241" s="15">
        <v>565.75</v>
      </c>
      <c r="AN1241" s="15">
        <v>573.75</v>
      </c>
      <c r="AO1241" s="15">
        <v>127.71</v>
      </c>
      <c r="AP1241" s="15">
        <v>139.63</v>
      </c>
      <c r="AQ1241" s="15">
        <v>234.27</v>
      </c>
      <c r="AR1241" s="15">
        <v>256.14999999999998</v>
      </c>
      <c r="AS1241" s="15">
        <v>147.75</v>
      </c>
      <c r="AT1241" s="15">
        <v>405</v>
      </c>
      <c r="AU1241" s="15">
        <v>475</v>
      </c>
      <c r="AW1241" s="15">
        <v>39</v>
      </c>
      <c r="AX1241" s="15">
        <v>50</v>
      </c>
      <c r="AZ1241" s="15">
        <v>55</v>
      </c>
      <c r="BB1241" s="15">
        <v>42</v>
      </c>
      <c r="BC1241" s="15">
        <v>41</v>
      </c>
      <c r="BF1241" s="15">
        <v>235.69</v>
      </c>
      <c r="BG1241" s="15">
        <v>239</v>
      </c>
    </row>
    <row r="1242" spans="1:59">
      <c r="A1242" s="71">
        <v>42259</v>
      </c>
      <c r="B1242" s="16">
        <v>79.62</v>
      </c>
      <c r="C1242" s="16">
        <v>113.13</v>
      </c>
      <c r="D1242" s="75"/>
      <c r="F1242" s="16">
        <v>135.91999999999999</v>
      </c>
      <c r="G1242" s="15">
        <v>145.72</v>
      </c>
      <c r="H1242" s="15">
        <v>97.03</v>
      </c>
      <c r="I1242" s="15">
        <v>84.95</v>
      </c>
      <c r="J1242" s="15">
        <v>33.81</v>
      </c>
      <c r="K1242" s="15">
        <v>22.98</v>
      </c>
      <c r="L1242" s="15">
        <v>29.7</v>
      </c>
      <c r="M1242" s="15">
        <v>59.24</v>
      </c>
      <c r="N1242" s="15">
        <v>92.22</v>
      </c>
      <c r="O1242" s="16">
        <v>165.29</v>
      </c>
      <c r="P1242" s="15">
        <v>18</v>
      </c>
      <c r="Q1242" s="15">
        <v>55.27</v>
      </c>
      <c r="R1242" s="15">
        <v>79.53</v>
      </c>
      <c r="T1242" s="16">
        <v>128</v>
      </c>
      <c r="U1242" s="16">
        <v>136.30000000000001</v>
      </c>
      <c r="V1242" s="16">
        <v>138.01</v>
      </c>
      <c r="W1242" s="16">
        <v>137.69999999999999</v>
      </c>
      <c r="X1242" s="75"/>
      <c r="Y1242" s="75"/>
      <c r="AB1242" s="15">
        <v>182.14</v>
      </c>
      <c r="AD1242" s="15">
        <v>58.98</v>
      </c>
      <c r="AE1242" s="15">
        <v>61.61</v>
      </c>
      <c r="AF1242" s="15">
        <v>59.14</v>
      </c>
      <c r="AG1242" s="15">
        <v>54.37</v>
      </c>
      <c r="AH1242" s="15">
        <v>74.709999999999994</v>
      </c>
      <c r="AI1242" s="15">
        <v>70.89</v>
      </c>
      <c r="AJ1242" s="15">
        <v>203.72</v>
      </c>
      <c r="AK1242" s="15">
        <v>37.450000000000003</v>
      </c>
      <c r="AL1242" s="15">
        <v>32</v>
      </c>
      <c r="AN1242" s="15">
        <v>578</v>
      </c>
      <c r="AO1242" s="15">
        <v>130</v>
      </c>
      <c r="AP1242" s="15">
        <v>139.13</v>
      </c>
      <c r="AQ1242" s="15">
        <v>227</v>
      </c>
      <c r="AR1242" s="15">
        <v>257</v>
      </c>
      <c r="AS1242" s="15">
        <v>147</v>
      </c>
      <c r="AT1242" s="15">
        <v>405</v>
      </c>
      <c r="AU1242" s="15">
        <v>475</v>
      </c>
      <c r="AV1242" s="15">
        <v>493.33</v>
      </c>
      <c r="AW1242" s="15">
        <v>40</v>
      </c>
      <c r="AX1242" s="15">
        <v>48.87</v>
      </c>
      <c r="AY1242" s="15">
        <v>61.5</v>
      </c>
      <c r="BA1242" s="15">
        <v>67</v>
      </c>
      <c r="BB1242" s="15">
        <v>42</v>
      </c>
      <c r="BF1242" s="15">
        <v>235.69</v>
      </c>
      <c r="BG1242" s="15">
        <v>235.5</v>
      </c>
    </row>
    <row r="1243" spans="1:59">
      <c r="A1243" s="71">
        <v>42266</v>
      </c>
      <c r="B1243" s="16">
        <v>78.930000000000007</v>
      </c>
      <c r="C1243" s="16">
        <v>113.09</v>
      </c>
      <c r="D1243" s="75"/>
      <c r="F1243" s="16">
        <v>130.28</v>
      </c>
      <c r="G1243" s="15">
        <v>146.22</v>
      </c>
      <c r="H1243" s="15">
        <v>89.21</v>
      </c>
      <c r="I1243" s="15">
        <v>83.72</v>
      </c>
      <c r="J1243" s="15">
        <v>35.479999999999997</v>
      </c>
      <c r="K1243" s="15">
        <v>23.46</v>
      </c>
      <c r="L1243" s="15">
        <v>30.69</v>
      </c>
      <c r="M1243" s="15">
        <v>59.59</v>
      </c>
      <c r="N1243" s="15">
        <v>92.13</v>
      </c>
      <c r="O1243" s="16">
        <v>166.27</v>
      </c>
      <c r="P1243" s="15">
        <v>18</v>
      </c>
      <c r="Q1243" s="15">
        <v>55.56</v>
      </c>
      <c r="R1243" s="15">
        <v>79.989999999999995</v>
      </c>
      <c r="T1243" s="16">
        <v>132.1</v>
      </c>
      <c r="U1243" s="16">
        <v>133</v>
      </c>
      <c r="V1243" s="16">
        <v>139.11000000000001</v>
      </c>
      <c r="W1243" s="16">
        <v>138.86000000000001</v>
      </c>
      <c r="X1243" s="75"/>
      <c r="Y1243" s="75"/>
      <c r="AA1243" s="15">
        <v>142.69</v>
      </c>
      <c r="AB1243" s="15">
        <v>186.18</v>
      </c>
      <c r="AD1243" s="15">
        <v>60.6</v>
      </c>
      <c r="AE1243" s="15">
        <v>61.82</v>
      </c>
      <c r="AF1243" s="15">
        <v>61.2</v>
      </c>
      <c r="AG1243" s="15">
        <v>55.18</v>
      </c>
      <c r="AH1243" s="15">
        <v>75</v>
      </c>
      <c r="AI1243" s="15">
        <v>70.08</v>
      </c>
      <c r="AJ1243" s="15">
        <v>205</v>
      </c>
      <c r="AK1243" s="15">
        <v>38.869999999999997</v>
      </c>
      <c r="AL1243" s="15">
        <v>31.67</v>
      </c>
      <c r="AM1243" s="15">
        <v>580</v>
      </c>
      <c r="AN1243" s="15">
        <v>575</v>
      </c>
      <c r="AO1243" s="15">
        <v>128.63</v>
      </c>
      <c r="AP1243" s="15">
        <v>139.07</v>
      </c>
      <c r="AQ1243" s="15">
        <v>235</v>
      </c>
      <c r="AR1243" s="15">
        <v>266.25</v>
      </c>
      <c r="AW1243" s="15">
        <v>40.5</v>
      </c>
      <c r="AX1243" s="15">
        <v>48.84</v>
      </c>
      <c r="BB1243" s="15">
        <v>43</v>
      </c>
      <c r="BD1243" s="15">
        <v>125</v>
      </c>
      <c r="BF1243" s="15">
        <v>230.71</v>
      </c>
      <c r="BG1243" s="15">
        <v>218.6</v>
      </c>
    </row>
    <row r="1244" spans="1:59">
      <c r="A1244" s="71">
        <v>42273</v>
      </c>
      <c r="B1244" s="16">
        <v>76.849999999999994</v>
      </c>
      <c r="C1244" s="16">
        <v>113.1</v>
      </c>
      <c r="D1244" s="75"/>
      <c r="F1244" s="16">
        <v>124.55</v>
      </c>
      <c r="G1244" s="15">
        <v>136.68</v>
      </c>
      <c r="H1244" s="15">
        <v>99.11</v>
      </c>
      <c r="I1244" s="15">
        <v>83.6</v>
      </c>
      <c r="J1244" s="15">
        <v>42.94</v>
      </c>
      <c r="K1244" s="15">
        <v>25.73</v>
      </c>
      <c r="L1244" s="15">
        <v>30.74</v>
      </c>
      <c r="M1244" s="15">
        <v>54.99</v>
      </c>
      <c r="N1244" s="15">
        <v>92.75</v>
      </c>
      <c r="O1244" s="16">
        <v>167.54</v>
      </c>
      <c r="P1244" s="15">
        <v>18</v>
      </c>
      <c r="Q1244" s="15">
        <v>56.02</v>
      </c>
      <c r="R1244" s="15">
        <v>80.03</v>
      </c>
      <c r="T1244" s="16">
        <v>133.58000000000001</v>
      </c>
      <c r="U1244" s="16">
        <v>130.75</v>
      </c>
      <c r="V1244" s="16">
        <v>138.22999999999999</v>
      </c>
      <c r="W1244" s="16">
        <v>141.44999999999999</v>
      </c>
      <c r="X1244" s="75"/>
      <c r="Y1244" s="75"/>
      <c r="AA1244" s="15">
        <v>148.71</v>
      </c>
      <c r="AB1244" s="15">
        <v>203.12</v>
      </c>
      <c r="AD1244" s="15">
        <v>61</v>
      </c>
      <c r="AE1244" s="15">
        <v>62.6</v>
      </c>
      <c r="AF1244" s="15">
        <v>62</v>
      </c>
      <c r="AG1244" s="15">
        <v>55.09</v>
      </c>
      <c r="AI1244" s="15">
        <v>72</v>
      </c>
      <c r="AJ1244" s="15">
        <v>207.75</v>
      </c>
      <c r="AK1244" s="15">
        <v>39.93</v>
      </c>
      <c r="AL1244" s="15">
        <v>32.909999999999997</v>
      </c>
      <c r="AM1244" s="15">
        <v>580</v>
      </c>
      <c r="AN1244" s="15">
        <v>577</v>
      </c>
      <c r="AO1244" s="15">
        <v>129.26</v>
      </c>
      <c r="AP1244" s="15">
        <v>139.68</v>
      </c>
      <c r="AQ1244" s="15">
        <v>235</v>
      </c>
      <c r="AR1244" s="15">
        <v>267.68</v>
      </c>
      <c r="AS1244" s="15">
        <v>147</v>
      </c>
      <c r="AT1244" s="15">
        <v>405</v>
      </c>
      <c r="AU1244" s="15">
        <v>480</v>
      </c>
      <c r="AV1244" s="15">
        <v>489.83</v>
      </c>
      <c r="AX1244" s="15">
        <v>47.27</v>
      </c>
      <c r="AY1244" s="15">
        <v>57</v>
      </c>
      <c r="BD1244" s="15">
        <v>128</v>
      </c>
      <c r="BF1244" s="15">
        <v>207.88</v>
      </c>
      <c r="BG1244" s="15">
        <v>212</v>
      </c>
    </row>
    <row r="1245" spans="1:59">
      <c r="A1245" s="71">
        <v>42280</v>
      </c>
      <c r="B1245" s="16">
        <v>73.84</v>
      </c>
      <c r="C1245" s="16">
        <v>112.93</v>
      </c>
      <c r="D1245" s="75"/>
      <c r="F1245" s="16">
        <v>118.29</v>
      </c>
      <c r="G1245" s="15">
        <v>129.16999999999999</v>
      </c>
      <c r="H1245" s="15">
        <v>95.06</v>
      </c>
      <c r="I1245" s="15">
        <v>79.06</v>
      </c>
      <c r="J1245" s="15">
        <v>35.79</v>
      </c>
      <c r="K1245" s="15">
        <v>23.41</v>
      </c>
      <c r="L1245" s="15">
        <v>29.61</v>
      </c>
      <c r="M1245" s="15">
        <v>51.28</v>
      </c>
      <c r="N1245" s="15">
        <v>92.48</v>
      </c>
      <c r="O1245" s="16">
        <v>170.45</v>
      </c>
      <c r="P1245" s="15">
        <v>18</v>
      </c>
      <c r="Q1245" s="15">
        <v>56.07</v>
      </c>
      <c r="R1245" s="15">
        <v>79.180000000000007</v>
      </c>
      <c r="T1245" s="16">
        <v>135.43</v>
      </c>
      <c r="U1245" s="16">
        <v>133.75</v>
      </c>
      <c r="V1245" s="16">
        <v>143.57</v>
      </c>
      <c r="W1245" s="16">
        <v>141.69</v>
      </c>
      <c r="X1245" s="75"/>
      <c r="Y1245" s="75"/>
      <c r="AB1245" s="15">
        <v>204.63</v>
      </c>
      <c r="AD1245" s="15">
        <v>60.27</v>
      </c>
      <c r="AE1245" s="15">
        <v>62.52</v>
      </c>
      <c r="AF1245" s="15">
        <v>56</v>
      </c>
      <c r="AG1245" s="15">
        <v>54.54</v>
      </c>
      <c r="AI1245" s="15">
        <v>67</v>
      </c>
      <c r="AJ1245" s="15">
        <v>205</v>
      </c>
      <c r="AK1245" s="15">
        <v>38.090000000000003</v>
      </c>
      <c r="AL1245" s="15">
        <v>25.78</v>
      </c>
      <c r="AM1245" s="15">
        <v>575</v>
      </c>
      <c r="AN1245" s="15">
        <v>576.66999999999996</v>
      </c>
      <c r="AO1245" s="15">
        <v>129.19</v>
      </c>
      <c r="AP1245" s="15">
        <v>139.46</v>
      </c>
      <c r="AQ1245" s="15">
        <v>235</v>
      </c>
      <c r="AR1245" s="15">
        <v>269.5</v>
      </c>
      <c r="AS1245" s="15">
        <v>147</v>
      </c>
      <c r="AU1245" s="15">
        <v>494.51</v>
      </c>
      <c r="AV1245" s="15">
        <v>497.7</v>
      </c>
      <c r="AW1245" s="15">
        <v>40</v>
      </c>
      <c r="AX1245" s="15">
        <v>47.69</v>
      </c>
      <c r="AZ1245" s="15">
        <v>56</v>
      </c>
      <c r="BD1245" s="15">
        <v>129</v>
      </c>
      <c r="BF1245" s="15">
        <v>206.04</v>
      </c>
      <c r="BG1245" s="15">
        <v>203</v>
      </c>
    </row>
    <row r="1246" spans="1:59">
      <c r="A1246" s="71">
        <v>42287</v>
      </c>
      <c r="B1246" s="16">
        <v>74.790000000000006</v>
      </c>
      <c r="C1246" s="16">
        <v>112.77</v>
      </c>
      <c r="D1246" s="75"/>
      <c r="F1246" s="16">
        <v>116.48</v>
      </c>
      <c r="G1246" s="15">
        <v>117.73</v>
      </c>
      <c r="H1246" s="15">
        <v>91.67</v>
      </c>
      <c r="I1246" s="15">
        <v>77.97</v>
      </c>
      <c r="J1246" s="15">
        <v>33.14</v>
      </c>
      <c r="K1246" s="15">
        <v>23.24</v>
      </c>
      <c r="L1246" s="15">
        <v>29.88</v>
      </c>
      <c r="M1246" s="15">
        <v>51.18</v>
      </c>
      <c r="N1246" s="15">
        <v>88.68</v>
      </c>
      <c r="O1246" s="16">
        <v>168.87</v>
      </c>
      <c r="P1246" s="15">
        <v>18</v>
      </c>
      <c r="Q1246" s="15">
        <v>56.4</v>
      </c>
      <c r="R1246" s="15">
        <v>79.37</v>
      </c>
      <c r="T1246" s="16">
        <v>138.25</v>
      </c>
      <c r="U1246" s="16">
        <v>139.08000000000001</v>
      </c>
      <c r="V1246" s="16">
        <v>144.74</v>
      </c>
      <c r="W1246" s="16">
        <v>141.27000000000001</v>
      </c>
      <c r="X1246" s="75"/>
      <c r="Y1246" s="75"/>
      <c r="AA1246" s="15">
        <v>147</v>
      </c>
      <c r="AB1246" s="15">
        <v>182.43</v>
      </c>
      <c r="AD1246" s="15">
        <v>60.86</v>
      </c>
      <c r="AE1246" s="15">
        <v>61</v>
      </c>
      <c r="AF1246" s="15">
        <v>61</v>
      </c>
      <c r="AG1246" s="15">
        <v>57.64</v>
      </c>
      <c r="AH1246" s="15">
        <v>75</v>
      </c>
      <c r="AI1246" s="15">
        <v>66.400000000000006</v>
      </c>
      <c r="AJ1246" s="15">
        <v>197.22</v>
      </c>
      <c r="AK1246" s="15">
        <v>40.450000000000003</v>
      </c>
      <c r="AL1246" s="15">
        <v>32</v>
      </c>
      <c r="AO1246" s="15">
        <v>130</v>
      </c>
      <c r="AP1246" s="15">
        <v>138.87</v>
      </c>
      <c r="AQ1246" s="15">
        <v>235</v>
      </c>
      <c r="AR1246" s="15">
        <v>264</v>
      </c>
      <c r="AU1246" s="15">
        <v>495</v>
      </c>
      <c r="AX1246" s="15">
        <v>46.79</v>
      </c>
      <c r="BA1246" s="15">
        <v>66</v>
      </c>
      <c r="BD1246" s="15">
        <v>135</v>
      </c>
      <c r="BF1246" s="15">
        <v>189.83</v>
      </c>
      <c r="BG1246" s="15">
        <v>171.2</v>
      </c>
    </row>
    <row r="1247" spans="1:59">
      <c r="A1247" s="71">
        <v>42294</v>
      </c>
      <c r="B1247" s="16">
        <v>74.790000000000006</v>
      </c>
      <c r="C1247" s="16">
        <v>112.63</v>
      </c>
      <c r="D1247" s="75"/>
      <c r="F1247" s="16">
        <v>109.95</v>
      </c>
      <c r="G1247" s="15">
        <v>117.34</v>
      </c>
      <c r="H1247" s="15">
        <v>90.19</v>
      </c>
      <c r="I1247" s="15">
        <v>77.650000000000006</v>
      </c>
      <c r="J1247" s="15">
        <v>32.590000000000003</v>
      </c>
      <c r="K1247" s="15">
        <v>23.23</v>
      </c>
      <c r="L1247" s="15">
        <v>28.92</v>
      </c>
      <c r="M1247" s="15">
        <v>51.76</v>
      </c>
      <c r="N1247" s="15">
        <v>87.43</v>
      </c>
      <c r="O1247" s="16">
        <v>170.57</v>
      </c>
      <c r="P1247" s="15">
        <v>18</v>
      </c>
      <c r="Q1247" s="15">
        <v>56.01</v>
      </c>
      <c r="R1247" s="15">
        <v>78.89</v>
      </c>
      <c r="T1247" s="16">
        <v>135.5</v>
      </c>
      <c r="U1247" s="16">
        <v>136</v>
      </c>
      <c r="V1247" s="16">
        <v>143.28</v>
      </c>
      <c r="W1247" s="16">
        <v>140.13</v>
      </c>
      <c r="X1247" s="75"/>
      <c r="Y1247" s="75"/>
      <c r="AA1247" s="15">
        <v>148</v>
      </c>
      <c r="AB1247" s="15">
        <v>187</v>
      </c>
      <c r="AC1247" s="15">
        <v>138</v>
      </c>
      <c r="AD1247" s="15">
        <v>61.08</v>
      </c>
      <c r="AE1247" s="15">
        <v>61.81</v>
      </c>
      <c r="AG1247" s="15">
        <v>55.1</v>
      </c>
      <c r="AI1247" s="15">
        <v>63.25</v>
      </c>
      <c r="AJ1247" s="15">
        <v>205</v>
      </c>
      <c r="AK1247" s="15">
        <v>42.95</v>
      </c>
      <c r="AL1247" s="15">
        <v>32</v>
      </c>
      <c r="AN1247" s="15">
        <v>580.55999999999995</v>
      </c>
      <c r="AO1247" s="15">
        <v>130</v>
      </c>
      <c r="AP1247" s="15">
        <v>138.96</v>
      </c>
      <c r="AR1247" s="15">
        <v>268</v>
      </c>
      <c r="AS1247" s="15">
        <v>147</v>
      </c>
      <c r="AT1247" s="15">
        <v>405</v>
      </c>
      <c r="AV1247" s="15">
        <v>498</v>
      </c>
      <c r="AW1247" s="15">
        <v>38</v>
      </c>
      <c r="AX1247" s="15">
        <v>45.88</v>
      </c>
      <c r="BA1247" s="15">
        <v>60</v>
      </c>
      <c r="BF1247" s="15">
        <v>153.26</v>
      </c>
      <c r="BG1247" s="15">
        <v>156</v>
      </c>
    </row>
    <row r="1248" spans="1:59">
      <c r="A1248" s="71">
        <v>42301</v>
      </c>
      <c r="B1248" s="16">
        <v>73.89</v>
      </c>
      <c r="C1248" s="16">
        <v>112.55</v>
      </c>
      <c r="D1248" s="75"/>
      <c r="F1248" s="16">
        <v>106.61</v>
      </c>
      <c r="G1248" s="15">
        <v>114.02</v>
      </c>
      <c r="H1248" s="15">
        <v>88.77</v>
      </c>
      <c r="I1248" s="15">
        <v>77.42</v>
      </c>
      <c r="J1248" s="15">
        <v>31.28</v>
      </c>
      <c r="K1248" s="15">
        <v>23.54</v>
      </c>
      <c r="L1248" s="15">
        <v>29.1</v>
      </c>
      <c r="M1248" s="15">
        <v>49.98</v>
      </c>
      <c r="N1248" s="15">
        <v>85.03</v>
      </c>
      <c r="O1248" s="16">
        <v>171.64</v>
      </c>
      <c r="P1248" s="15">
        <v>18</v>
      </c>
      <c r="Q1248" s="15">
        <v>56.12</v>
      </c>
      <c r="R1248" s="15">
        <v>77.2</v>
      </c>
      <c r="T1248" s="16">
        <v>136.96</v>
      </c>
      <c r="U1248" s="16">
        <v>135.69999999999999</v>
      </c>
      <c r="V1248" s="16">
        <v>143.91999999999999</v>
      </c>
      <c r="W1248" s="16">
        <v>140.91</v>
      </c>
      <c r="X1248" s="75"/>
      <c r="Y1248" s="75"/>
      <c r="AB1248" s="15">
        <v>186</v>
      </c>
      <c r="AC1248" s="15">
        <v>136</v>
      </c>
      <c r="AD1248" s="15">
        <v>59.78</v>
      </c>
      <c r="AE1248" s="15">
        <v>61.33</v>
      </c>
      <c r="AF1248" s="15">
        <v>57.44</v>
      </c>
      <c r="AG1248" s="15">
        <v>54.15</v>
      </c>
      <c r="AH1248" s="15">
        <v>70</v>
      </c>
      <c r="AI1248" s="15">
        <v>62.71</v>
      </c>
      <c r="AJ1248" s="15">
        <v>205</v>
      </c>
      <c r="AK1248" s="15">
        <v>44.93</v>
      </c>
      <c r="AL1248" s="15">
        <v>31.6</v>
      </c>
      <c r="AM1248" s="15">
        <v>583</v>
      </c>
      <c r="AN1248" s="15">
        <v>582</v>
      </c>
      <c r="AO1248" s="15">
        <v>129.59</v>
      </c>
      <c r="AP1248" s="15">
        <v>139.4</v>
      </c>
      <c r="AQ1248" s="15">
        <v>235</v>
      </c>
      <c r="AR1248" s="15">
        <v>270</v>
      </c>
      <c r="AS1248" s="15">
        <v>148</v>
      </c>
      <c r="AT1248" s="15">
        <v>405</v>
      </c>
      <c r="AU1248" s="15">
        <v>495</v>
      </c>
      <c r="AV1248" s="15">
        <v>502.14</v>
      </c>
      <c r="AW1248" s="15">
        <v>40</v>
      </c>
      <c r="AX1248" s="15">
        <v>44</v>
      </c>
      <c r="AY1248" s="15">
        <v>56</v>
      </c>
      <c r="BB1248" s="15">
        <v>47.5</v>
      </c>
      <c r="BC1248" s="15">
        <v>38</v>
      </c>
      <c r="BD1248" s="15">
        <v>130</v>
      </c>
      <c r="BF1248" s="15">
        <v>149.26</v>
      </c>
      <c r="BG1248" s="15">
        <v>156</v>
      </c>
    </row>
    <row r="1249" spans="1:59">
      <c r="A1249" s="71">
        <v>42308</v>
      </c>
      <c r="B1249" s="16">
        <v>73.09</v>
      </c>
      <c r="C1249" s="16">
        <v>112.33</v>
      </c>
      <c r="D1249" s="75"/>
      <c r="F1249" s="16">
        <v>107.96</v>
      </c>
      <c r="G1249" s="15">
        <v>102.31</v>
      </c>
      <c r="H1249" s="15">
        <v>93.93</v>
      </c>
      <c r="I1249" s="15">
        <v>76.84</v>
      </c>
      <c r="J1249" s="15">
        <v>31.53</v>
      </c>
      <c r="K1249" s="15">
        <v>27.72</v>
      </c>
      <c r="L1249" s="15">
        <v>30.92</v>
      </c>
      <c r="M1249" s="15">
        <v>49.62</v>
      </c>
      <c r="N1249" s="15">
        <v>82.26</v>
      </c>
      <c r="O1249" s="16">
        <v>167.53</v>
      </c>
      <c r="P1249" s="15">
        <v>18</v>
      </c>
      <c r="Q1249" s="15">
        <v>56.67</v>
      </c>
      <c r="R1249" s="15">
        <v>79.010000000000005</v>
      </c>
      <c r="T1249" s="16">
        <v>138.5</v>
      </c>
      <c r="U1249" s="16">
        <v>135.5</v>
      </c>
      <c r="V1249" s="16">
        <v>159.68</v>
      </c>
      <c r="W1249" s="16">
        <v>159.88</v>
      </c>
      <c r="X1249" s="75"/>
      <c r="Y1249" s="75"/>
      <c r="AA1249" s="15">
        <v>148</v>
      </c>
      <c r="AB1249" s="15">
        <v>204.55</v>
      </c>
      <c r="AD1249" s="15">
        <v>60.28</v>
      </c>
      <c r="AE1249" s="15">
        <v>61.43</v>
      </c>
      <c r="AF1249" s="15">
        <v>57.04</v>
      </c>
      <c r="AG1249" s="15">
        <v>53.03</v>
      </c>
      <c r="AI1249" s="15">
        <v>61.41</v>
      </c>
      <c r="AJ1249" s="15">
        <v>204.65</v>
      </c>
      <c r="AK1249" s="15">
        <v>44.47</v>
      </c>
      <c r="AL1249" s="15">
        <v>31.45</v>
      </c>
      <c r="AM1249" s="15">
        <v>585</v>
      </c>
      <c r="AN1249" s="15">
        <v>584.79999999999995</v>
      </c>
      <c r="AO1249" s="15">
        <v>130.21</v>
      </c>
      <c r="AP1249" s="15">
        <v>139.6</v>
      </c>
      <c r="AQ1249" s="15">
        <v>237</v>
      </c>
      <c r="AR1249" s="15">
        <v>274.58</v>
      </c>
      <c r="AT1249" s="15">
        <v>412</v>
      </c>
      <c r="AV1249" s="15">
        <v>505</v>
      </c>
      <c r="AX1249" s="15">
        <v>43.17</v>
      </c>
      <c r="AZ1249" s="15">
        <v>57</v>
      </c>
      <c r="BB1249" s="15">
        <v>43.67</v>
      </c>
      <c r="BC1249" s="15">
        <v>38</v>
      </c>
      <c r="BD1249" s="15">
        <v>128</v>
      </c>
      <c r="BF1249" s="15">
        <v>149.26</v>
      </c>
      <c r="BG1249" s="15">
        <v>167.2</v>
      </c>
    </row>
    <row r="1250" spans="1:59">
      <c r="A1250" s="71">
        <v>42315</v>
      </c>
      <c r="B1250" s="16">
        <v>73.62</v>
      </c>
      <c r="C1250" s="16">
        <v>112.23</v>
      </c>
      <c r="D1250" s="75"/>
      <c r="F1250" s="16">
        <v>107.79</v>
      </c>
      <c r="G1250" s="15">
        <v>102.8</v>
      </c>
      <c r="H1250" s="15">
        <v>92.36</v>
      </c>
      <c r="I1250" s="15">
        <v>77.510000000000005</v>
      </c>
      <c r="J1250" s="15">
        <v>32.71</v>
      </c>
      <c r="K1250" s="15">
        <v>24.57</v>
      </c>
      <c r="L1250" s="15">
        <v>27.75</v>
      </c>
      <c r="M1250" s="15">
        <v>49.65</v>
      </c>
      <c r="N1250" s="15">
        <v>79.36</v>
      </c>
      <c r="O1250" s="16">
        <v>164.71</v>
      </c>
      <c r="P1250" s="15">
        <v>18</v>
      </c>
      <c r="Q1250" s="15">
        <v>56.15</v>
      </c>
      <c r="R1250" s="15">
        <v>78.709999999999994</v>
      </c>
      <c r="T1250" s="16">
        <v>130.9</v>
      </c>
      <c r="U1250" s="16">
        <v>135.5</v>
      </c>
      <c r="V1250" s="16">
        <v>159.93</v>
      </c>
      <c r="W1250" s="16">
        <v>160.15</v>
      </c>
      <c r="X1250" s="75"/>
      <c r="Y1250" s="75"/>
      <c r="AD1250" s="15">
        <v>58.12</v>
      </c>
      <c r="AE1250" s="15">
        <v>60.71</v>
      </c>
      <c r="AF1250" s="15">
        <v>50.85</v>
      </c>
      <c r="AG1250" s="15">
        <v>54.09</v>
      </c>
      <c r="AH1250" s="15">
        <v>75</v>
      </c>
      <c r="AI1250" s="15">
        <v>69.13</v>
      </c>
      <c r="AJ1250" s="15">
        <v>205</v>
      </c>
      <c r="AK1250" s="15">
        <v>44.73</v>
      </c>
      <c r="AL1250" s="15">
        <v>30.27</v>
      </c>
      <c r="AM1250" s="15">
        <v>585</v>
      </c>
      <c r="AN1250" s="15">
        <v>585</v>
      </c>
      <c r="AO1250" s="15">
        <v>130</v>
      </c>
      <c r="AP1250" s="15">
        <v>139.66999999999999</v>
      </c>
      <c r="AQ1250" s="15">
        <v>237</v>
      </c>
      <c r="AR1250" s="15">
        <v>279.76</v>
      </c>
      <c r="AU1250" s="15">
        <v>500</v>
      </c>
      <c r="AV1250" s="15">
        <v>503</v>
      </c>
      <c r="AW1250" s="15">
        <v>37.33</v>
      </c>
      <c r="AX1250" s="15">
        <v>44.1</v>
      </c>
      <c r="AY1250" s="15">
        <v>63.49</v>
      </c>
      <c r="BA1250" s="15">
        <v>59</v>
      </c>
      <c r="BB1250" s="15">
        <v>42</v>
      </c>
      <c r="BF1250" s="15">
        <v>165.85</v>
      </c>
      <c r="BG1250" s="15">
        <v>189.6</v>
      </c>
    </row>
    <row r="1251" spans="1:59">
      <c r="A1251" s="71">
        <v>42322</v>
      </c>
      <c r="B1251" s="16">
        <v>73.84</v>
      </c>
      <c r="C1251" s="16">
        <v>112.13</v>
      </c>
      <c r="D1251" s="75"/>
      <c r="F1251" s="16">
        <v>106.07</v>
      </c>
      <c r="G1251" s="15">
        <v>101.09</v>
      </c>
      <c r="H1251" s="15">
        <v>91.32</v>
      </c>
      <c r="I1251" s="15">
        <v>77.319999999999993</v>
      </c>
      <c r="J1251" s="15">
        <v>33.78</v>
      </c>
      <c r="K1251" s="15">
        <v>23.19</v>
      </c>
      <c r="L1251" s="15">
        <v>28.95</v>
      </c>
      <c r="M1251" s="15">
        <v>49.75</v>
      </c>
      <c r="N1251" s="15">
        <v>73.66</v>
      </c>
      <c r="O1251" s="16">
        <v>162.34</v>
      </c>
      <c r="P1251" s="15">
        <v>18</v>
      </c>
      <c r="Q1251" s="15">
        <v>56.2</v>
      </c>
      <c r="R1251" s="15">
        <v>79.52</v>
      </c>
      <c r="T1251" s="16">
        <v>134.16999999999999</v>
      </c>
      <c r="U1251" s="16">
        <v>135.13999999999999</v>
      </c>
      <c r="V1251" s="16">
        <v>159.68</v>
      </c>
      <c r="W1251" s="16">
        <v>159.82</v>
      </c>
      <c r="X1251" s="75"/>
      <c r="Y1251" s="75"/>
      <c r="AA1251" s="15">
        <v>148</v>
      </c>
      <c r="AB1251" s="15">
        <v>180.03</v>
      </c>
      <c r="AC1251" s="15">
        <v>142</v>
      </c>
      <c r="AD1251" s="15">
        <v>60.04</v>
      </c>
      <c r="AE1251" s="15">
        <v>61</v>
      </c>
      <c r="AF1251" s="15">
        <v>58</v>
      </c>
      <c r="AG1251" s="15">
        <v>53.79</v>
      </c>
      <c r="AH1251" s="15">
        <v>70</v>
      </c>
      <c r="AI1251" s="15">
        <v>69</v>
      </c>
      <c r="AK1251" s="15">
        <v>44.45</v>
      </c>
      <c r="AM1251" s="15">
        <v>585</v>
      </c>
      <c r="AN1251" s="15">
        <v>585</v>
      </c>
      <c r="AO1251" s="15">
        <v>130.26</v>
      </c>
      <c r="AP1251" s="15">
        <v>139.02000000000001</v>
      </c>
      <c r="AQ1251" s="15">
        <v>240.2</v>
      </c>
      <c r="AR1251" s="15">
        <v>278.98</v>
      </c>
      <c r="AT1251" s="15">
        <v>395</v>
      </c>
      <c r="AU1251" s="15">
        <v>500</v>
      </c>
      <c r="AV1251" s="15">
        <v>503</v>
      </c>
      <c r="AW1251" s="15">
        <v>36</v>
      </c>
      <c r="AX1251" s="15">
        <v>41.86</v>
      </c>
      <c r="AY1251" s="15">
        <v>59</v>
      </c>
      <c r="BA1251" s="15">
        <v>69</v>
      </c>
      <c r="BF1251" s="15">
        <v>190.61</v>
      </c>
      <c r="BG1251" s="15">
        <v>204.8</v>
      </c>
    </row>
    <row r="1252" spans="1:59">
      <c r="A1252" s="71">
        <v>42329</v>
      </c>
      <c r="B1252" s="16">
        <v>75.180000000000007</v>
      </c>
      <c r="C1252" s="16">
        <v>112.36</v>
      </c>
      <c r="D1252" s="75"/>
      <c r="F1252" s="16">
        <v>105.06</v>
      </c>
      <c r="G1252" s="15">
        <v>101.89</v>
      </c>
      <c r="H1252" s="15">
        <v>93.28</v>
      </c>
      <c r="I1252" s="15">
        <v>77.55</v>
      </c>
      <c r="J1252" s="15">
        <v>30.26</v>
      </c>
      <c r="K1252" s="15">
        <v>23.7</v>
      </c>
      <c r="L1252" s="15">
        <v>26.13</v>
      </c>
      <c r="M1252" s="15">
        <v>49.53</v>
      </c>
      <c r="N1252" s="15">
        <v>71.58</v>
      </c>
      <c r="O1252" s="16">
        <v>161.54</v>
      </c>
      <c r="P1252" s="15">
        <v>18</v>
      </c>
      <c r="Q1252" s="15">
        <v>55.53</v>
      </c>
      <c r="R1252" s="15">
        <v>78.709999999999994</v>
      </c>
      <c r="T1252" s="16">
        <v>129.22</v>
      </c>
      <c r="U1252" s="16">
        <v>129.44999999999999</v>
      </c>
      <c r="V1252" s="16">
        <v>156.16</v>
      </c>
      <c r="W1252" s="16">
        <v>159.18</v>
      </c>
      <c r="X1252" s="75"/>
      <c r="Y1252" s="75"/>
      <c r="AA1252" s="15">
        <v>148.5</v>
      </c>
      <c r="AB1252" s="15">
        <v>181.53</v>
      </c>
      <c r="AC1252" s="15">
        <v>142</v>
      </c>
      <c r="AD1252" s="15">
        <v>60.25</v>
      </c>
      <c r="AE1252" s="15">
        <v>63</v>
      </c>
      <c r="AF1252" s="15">
        <v>55</v>
      </c>
      <c r="AG1252" s="15">
        <v>53.05</v>
      </c>
      <c r="AH1252" s="15">
        <v>72</v>
      </c>
      <c r="AI1252" s="15">
        <v>65</v>
      </c>
      <c r="AJ1252" s="15">
        <v>205</v>
      </c>
      <c r="AK1252" s="15">
        <v>38.79</v>
      </c>
      <c r="AL1252" s="15">
        <v>28</v>
      </c>
      <c r="AM1252" s="15">
        <v>585</v>
      </c>
      <c r="AN1252" s="15">
        <v>587.96</v>
      </c>
      <c r="AO1252" s="15">
        <v>128.19999999999999</v>
      </c>
      <c r="AP1252" s="15">
        <v>139.88</v>
      </c>
      <c r="AQ1252" s="15">
        <v>243.4</v>
      </c>
      <c r="AS1252" s="15">
        <v>150</v>
      </c>
      <c r="AU1252" s="15">
        <v>500</v>
      </c>
      <c r="AV1252" s="15">
        <v>500</v>
      </c>
      <c r="AW1252" s="15">
        <v>38</v>
      </c>
      <c r="AX1252" s="15">
        <v>40.6</v>
      </c>
      <c r="BB1252" s="15">
        <v>42.73</v>
      </c>
      <c r="BD1252" s="15">
        <v>128.02000000000001</v>
      </c>
      <c r="BF1252" s="15">
        <v>207.71</v>
      </c>
      <c r="BG1252" s="15">
        <v>218.8</v>
      </c>
    </row>
    <row r="1253" spans="1:59">
      <c r="A1253" s="71">
        <v>42336</v>
      </c>
      <c r="B1253" s="16">
        <v>79.209999999999994</v>
      </c>
      <c r="C1253" s="16">
        <v>112.07</v>
      </c>
      <c r="D1253" s="75"/>
      <c r="F1253" s="16">
        <v>105.35</v>
      </c>
      <c r="G1253" s="15">
        <v>103.23</v>
      </c>
      <c r="H1253" s="15">
        <v>91.48</v>
      </c>
      <c r="I1253" s="15">
        <v>77.5</v>
      </c>
      <c r="J1253" s="15">
        <v>34.53</v>
      </c>
      <c r="K1253" s="15">
        <v>22.81</v>
      </c>
      <c r="L1253" s="15">
        <v>31.14</v>
      </c>
      <c r="M1253" s="15">
        <v>49.21</v>
      </c>
      <c r="N1253" s="15">
        <v>70.38</v>
      </c>
      <c r="O1253" s="16">
        <v>162.38999999999999</v>
      </c>
      <c r="P1253" s="15">
        <v>18</v>
      </c>
      <c r="Q1253" s="15">
        <v>55.98</v>
      </c>
      <c r="R1253" s="15">
        <v>78.3</v>
      </c>
      <c r="T1253" s="16">
        <v>126.83</v>
      </c>
      <c r="U1253" s="16">
        <v>132.5</v>
      </c>
      <c r="V1253" s="16">
        <v>157.07</v>
      </c>
      <c r="W1253" s="16">
        <v>146.56</v>
      </c>
      <c r="X1253" s="75"/>
      <c r="Y1253" s="75"/>
      <c r="AA1253" s="15">
        <v>146.04</v>
      </c>
      <c r="AB1253" s="15">
        <v>181.77</v>
      </c>
      <c r="AD1253" s="15">
        <v>60.29</v>
      </c>
      <c r="AE1253" s="15">
        <v>60.71</v>
      </c>
      <c r="AF1253" s="15">
        <v>58</v>
      </c>
      <c r="AG1253" s="15">
        <v>53</v>
      </c>
      <c r="AH1253" s="15">
        <v>72</v>
      </c>
      <c r="AI1253" s="15">
        <v>62.88</v>
      </c>
      <c r="AJ1253" s="15">
        <v>205</v>
      </c>
      <c r="AK1253" s="15">
        <v>40.53</v>
      </c>
      <c r="AN1253" s="15">
        <v>585</v>
      </c>
      <c r="AO1253" s="15">
        <v>126.73</v>
      </c>
      <c r="AP1253" s="15">
        <v>137.66999999999999</v>
      </c>
      <c r="AR1253" s="15">
        <v>274</v>
      </c>
      <c r="AT1253" s="15">
        <v>500</v>
      </c>
      <c r="AV1253" s="15">
        <v>500.33</v>
      </c>
      <c r="AW1253" s="15">
        <v>38</v>
      </c>
      <c r="AX1253" s="15">
        <v>38.58</v>
      </c>
      <c r="AY1253" s="15">
        <v>63</v>
      </c>
      <c r="BD1253" s="15">
        <v>127</v>
      </c>
      <c r="BF1253" s="15">
        <v>221.72</v>
      </c>
      <c r="BG1253" s="15">
        <v>223</v>
      </c>
    </row>
    <row r="1254" spans="1:59">
      <c r="A1254" s="71">
        <v>42343</v>
      </c>
      <c r="B1254" s="16">
        <v>82.04</v>
      </c>
      <c r="C1254" s="16">
        <v>112.13</v>
      </c>
      <c r="D1254" s="75"/>
      <c r="F1254" s="16">
        <v>105.12</v>
      </c>
      <c r="G1254" s="15">
        <v>101.48</v>
      </c>
      <c r="H1254" s="15">
        <v>91.93</v>
      </c>
      <c r="I1254" s="15">
        <v>77.42</v>
      </c>
      <c r="J1254" s="15">
        <v>27.59</v>
      </c>
      <c r="K1254" s="15">
        <v>24.42</v>
      </c>
      <c r="L1254" s="15">
        <v>32.369999999999997</v>
      </c>
      <c r="M1254" s="15">
        <v>49.63</v>
      </c>
      <c r="N1254" s="15">
        <v>69.819999999999993</v>
      </c>
      <c r="O1254" s="16">
        <v>163.46</v>
      </c>
      <c r="P1254" s="15">
        <v>18</v>
      </c>
      <c r="Q1254" s="15">
        <v>57.37</v>
      </c>
      <c r="R1254" s="15">
        <v>78.930000000000007</v>
      </c>
      <c r="T1254" s="16">
        <v>127.43</v>
      </c>
      <c r="U1254" s="16">
        <v>125.93</v>
      </c>
      <c r="V1254" s="16">
        <v>153.75</v>
      </c>
      <c r="W1254" s="16">
        <v>146.56</v>
      </c>
      <c r="X1254" s="75"/>
      <c r="Y1254" s="75"/>
      <c r="AB1254" s="15">
        <v>188.69</v>
      </c>
      <c r="AD1254" s="15">
        <v>58.79</v>
      </c>
      <c r="AE1254" s="15">
        <v>58</v>
      </c>
      <c r="AF1254" s="15">
        <v>53.43</v>
      </c>
      <c r="AG1254" s="15">
        <v>50.65</v>
      </c>
      <c r="AH1254" s="15">
        <v>70</v>
      </c>
      <c r="AI1254" s="15">
        <v>65.430000000000007</v>
      </c>
      <c r="AJ1254" s="15">
        <v>205</v>
      </c>
      <c r="AK1254" s="15">
        <v>39.159999999999997</v>
      </c>
      <c r="AL1254" s="15">
        <v>30.82</v>
      </c>
      <c r="AM1254" s="15">
        <v>585</v>
      </c>
      <c r="AN1254" s="15">
        <v>585</v>
      </c>
      <c r="AO1254" s="15">
        <v>125.77</v>
      </c>
      <c r="AP1254" s="15">
        <v>131.19</v>
      </c>
      <c r="AQ1254" s="15">
        <v>240</v>
      </c>
      <c r="AR1254" s="15">
        <v>283</v>
      </c>
      <c r="AS1254" s="15">
        <v>148.5</v>
      </c>
      <c r="AT1254" s="15">
        <v>409</v>
      </c>
      <c r="AU1254" s="15">
        <v>500</v>
      </c>
      <c r="AV1254" s="15">
        <v>500</v>
      </c>
      <c r="AW1254" s="15">
        <v>34.33</v>
      </c>
      <c r="AX1254" s="15">
        <v>36.29</v>
      </c>
      <c r="AY1254" s="15">
        <v>58.69</v>
      </c>
      <c r="BA1254" s="15">
        <v>48</v>
      </c>
      <c r="BB1254" s="15">
        <v>44</v>
      </c>
      <c r="BD1254" s="15">
        <v>125</v>
      </c>
      <c r="BF1254" s="15">
        <v>222.72</v>
      </c>
      <c r="BG1254" s="15">
        <v>212.8</v>
      </c>
    </row>
    <row r="1255" spans="1:59">
      <c r="A1255" s="71">
        <v>42350</v>
      </c>
      <c r="B1255" s="16">
        <v>80.349999999999994</v>
      </c>
      <c r="C1255" s="16">
        <v>112.16</v>
      </c>
      <c r="D1255" s="75"/>
      <c r="F1255" s="16">
        <v>103.67</v>
      </c>
      <c r="G1255" s="15">
        <v>104.02</v>
      </c>
      <c r="H1255" s="15">
        <v>93.65</v>
      </c>
      <c r="I1255" s="15">
        <v>77.400000000000006</v>
      </c>
      <c r="J1255" s="15">
        <v>31.04</v>
      </c>
      <c r="K1255" s="15">
        <v>24.26</v>
      </c>
      <c r="L1255" s="15">
        <v>29.67</v>
      </c>
      <c r="M1255" s="15">
        <v>48.58</v>
      </c>
      <c r="N1255" s="15">
        <v>66.84</v>
      </c>
      <c r="O1255" s="16">
        <v>160.04</v>
      </c>
      <c r="P1255" s="15">
        <v>16</v>
      </c>
      <c r="Q1255" s="15">
        <v>55.9</v>
      </c>
      <c r="R1255" s="15">
        <v>76.3</v>
      </c>
      <c r="T1255" s="16">
        <v>124.5</v>
      </c>
      <c r="U1255" s="16">
        <v>124.5</v>
      </c>
      <c r="V1255" s="16">
        <v>155.88999999999999</v>
      </c>
      <c r="W1255" s="16">
        <v>157.02000000000001</v>
      </c>
      <c r="X1255" s="75"/>
      <c r="Y1255" s="75"/>
      <c r="AA1255" s="15">
        <v>148.83000000000001</v>
      </c>
      <c r="AB1255" s="15">
        <v>186.42</v>
      </c>
      <c r="AD1255" s="15">
        <v>56.74</v>
      </c>
      <c r="AE1255" s="15">
        <v>56</v>
      </c>
      <c r="AF1255" s="15">
        <v>56</v>
      </c>
      <c r="AG1255" s="15">
        <v>49.93</v>
      </c>
      <c r="AH1255" s="15">
        <v>69</v>
      </c>
      <c r="AI1255" s="15">
        <v>69</v>
      </c>
      <c r="AK1255" s="15">
        <v>38.200000000000003</v>
      </c>
      <c r="AL1255" s="15">
        <v>31.48</v>
      </c>
      <c r="AM1255" s="15">
        <v>585</v>
      </c>
      <c r="AN1255" s="15">
        <v>585</v>
      </c>
      <c r="AO1255" s="15">
        <v>120</v>
      </c>
      <c r="AP1255" s="15">
        <v>127.33</v>
      </c>
      <c r="AQ1255" s="15">
        <v>237</v>
      </c>
      <c r="AR1255" s="15">
        <v>275</v>
      </c>
      <c r="AS1255" s="15">
        <v>145.30000000000001</v>
      </c>
      <c r="AW1255" s="15">
        <v>30</v>
      </c>
      <c r="AX1255" s="15">
        <v>35.69</v>
      </c>
      <c r="AY1255" s="15">
        <v>61</v>
      </c>
      <c r="BB1255" s="15">
        <v>44</v>
      </c>
      <c r="BF1255" s="15">
        <v>204.72</v>
      </c>
      <c r="BG1255" s="15">
        <v>157</v>
      </c>
    </row>
    <row r="1256" spans="1:59">
      <c r="A1256" s="71">
        <v>42357</v>
      </c>
      <c r="B1256" s="16">
        <v>79.260000000000005</v>
      </c>
      <c r="C1256" s="16">
        <v>112.35</v>
      </c>
      <c r="D1256" s="75"/>
      <c r="F1256" s="16">
        <v>101.6</v>
      </c>
      <c r="G1256" s="15">
        <v>108.1</v>
      </c>
      <c r="H1256" s="15">
        <v>90.64</v>
      </c>
      <c r="I1256" s="15">
        <v>76.55</v>
      </c>
      <c r="J1256" s="15">
        <v>32.14</v>
      </c>
      <c r="K1256" s="15">
        <v>23.79</v>
      </c>
      <c r="L1256" s="15">
        <v>30.09</v>
      </c>
      <c r="M1256" s="15">
        <v>49.28</v>
      </c>
      <c r="N1256" s="15">
        <v>68.63</v>
      </c>
      <c r="O1256" s="16">
        <v>163.04</v>
      </c>
      <c r="P1256" s="15">
        <v>16</v>
      </c>
      <c r="Q1256" s="15">
        <v>55.55</v>
      </c>
      <c r="R1256" s="15">
        <v>74.23</v>
      </c>
      <c r="T1256" s="16">
        <v>127.3</v>
      </c>
      <c r="U1256" s="16">
        <v>127.79</v>
      </c>
      <c r="V1256" s="16">
        <v>154.72</v>
      </c>
      <c r="W1256" s="16">
        <v>155.38999999999999</v>
      </c>
      <c r="X1256" s="75"/>
      <c r="Y1256" s="75"/>
      <c r="AA1256" s="15">
        <v>144.78</v>
      </c>
      <c r="AD1256" s="15">
        <v>54.76</v>
      </c>
      <c r="AE1256" s="15">
        <v>54.33</v>
      </c>
      <c r="AF1256" s="15">
        <v>54.67</v>
      </c>
      <c r="AG1256" s="15">
        <v>48.08</v>
      </c>
      <c r="AI1256" s="15">
        <v>67.58</v>
      </c>
      <c r="AJ1256" s="15">
        <v>205</v>
      </c>
      <c r="AK1256" s="15">
        <v>36.99</v>
      </c>
      <c r="AL1256" s="15">
        <v>28.29</v>
      </c>
      <c r="AM1256" s="15">
        <v>557</v>
      </c>
      <c r="AO1256" s="15">
        <v>115.87</v>
      </c>
      <c r="AP1256" s="15">
        <v>120.25</v>
      </c>
      <c r="AQ1256" s="15">
        <v>238</v>
      </c>
      <c r="AS1256" s="15">
        <v>149.33000000000001</v>
      </c>
      <c r="AT1256" s="15">
        <v>395</v>
      </c>
      <c r="AV1256" s="15">
        <v>502.5</v>
      </c>
      <c r="AW1256" s="15">
        <v>28</v>
      </c>
      <c r="AX1256" s="15">
        <v>35.590000000000003</v>
      </c>
      <c r="AY1256" s="15">
        <v>53.58</v>
      </c>
      <c r="BA1256" s="15">
        <v>66.2</v>
      </c>
      <c r="BB1256" s="15">
        <v>39.53</v>
      </c>
      <c r="BF1256" s="15">
        <v>139.01</v>
      </c>
      <c r="BG1256" s="15">
        <v>132.6</v>
      </c>
    </row>
    <row r="1257" spans="1:59">
      <c r="A1257" s="71">
        <v>42364</v>
      </c>
      <c r="B1257" s="16">
        <v>82.29</v>
      </c>
      <c r="C1257" s="16">
        <v>112.37</v>
      </c>
      <c r="D1257" s="75"/>
      <c r="F1257" s="16">
        <v>102.86</v>
      </c>
      <c r="G1257" s="15">
        <v>114.1</v>
      </c>
      <c r="H1257" s="15">
        <v>93.18</v>
      </c>
      <c r="I1257" s="15">
        <v>77.56</v>
      </c>
      <c r="J1257" s="15">
        <v>30.66</v>
      </c>
      <c r="K1257" s="15">
        <v>24.08</v>
      </c>
      <c r="L1257" s="15">
        <v>28.63</v>
      </c>
      <c r="M1257" s="15">
        <v>49.15</v>
      </c>
      <c r="N1257" s="15">
        <v>68.900000000000006</v>
      </c>
      <c r="O1257" s="16">
        <v>164.16</v>
      </c>
      <c r="P1257" s="15">
        <v>16.510000000000002</v>
      </c>
      <c r="Q1257" s="15">
        <v>56.01</v>
      </c>
      <c r="R1257" s="15">
        <v>74.81</v>
      </c>
      <c r="T1257" s="16">
        <v>122.5</v>
      </c>
      <c r="U1257" s="16">
        <v>124.83</v>
      </c>
      <c r="V1257" s="16">
        <v>151.5</v>
      </c>
      <c r="W1257" s="16">
        <v>142.5</v>
      </c>
      <c r="X1257" s="75"/>
      <c r="Y1257" s="75"/>
      <c r="AD1257" s="15">
        <v>53.79</v>
      </c>
      <c r="AE1257" s="15">
        <v>52.33</v>
      </c>
      <c r="AG1257" s="15">
        <v>48.56</v>
      </c>
      <c r="AH1257" s="15">
        <v>60</v>
      </c>
      <c r="AJ1257" s="15">
        <v>205</v>
      </c>
      <c r="AK1257" s="15">
        <v>35.520000000000003</v>
      </c>
      <c r="AN1257" s="15">
        <v>555</v>
      </c>
      <c r="AO1257" s="15">
        <v>110.47</v>
      </c>
      <c r="AP1257" s="15">
        <v>115</v>
      </c>
      <c r="AQ1257" s="15">
        <v>237</v>
      </c>
      <c r="AS1257" s="15">
        <v>149</v>
      </c>
      <c r="AT1257" s="15">
        <v>370</v>
      </c>
      <c r="BF1257" s="15">
        <v>123.61</v>
      </c>
      <c r="BG1257" s="15">
        <v>122.75</v>
      </c>
    </row>
    <row r="1258" spans="1:59">
      <c r="A1258" s="71">
        <v>42371</v>
      </c>
      <c r="B1258" s="16">
        <v>86.7</v>
      </c>
      <c r="C1258" s="16">
        <v>112.44</v>
      </c>
      <c r="D1258" s="75"/>
      <c r="F1258" s="16">
        <v>102.63</v>
      </c>
      <c r="G1258" s="15">
        <v>118.45</v>
      </c>
      <c r="H1258" s="15">
        <v>94.52</v>
      </c>
      <c r="I1258" s="15">
        <v>77.38</v>
      </c>
      <c r="J1258" s="15">
        <v>30.77</v>
      </c>
      <c r="K1258" s="15">
        <v>23.59</v>
      </c>
      <c r="L1258" s="15">
        <v>29.22</v>
      </c>
      <c r="M1258" s="15">
        <v>48.8</v>
      </c>
      <c r="N1258" s="15">
        <v>68.86</v>
      </c>
      <c r="O1258" s="16">
        <v>170.95</v>
      </c>
      <c r="P1258" s="15">
        <v>16</v>
      </c>
      <c r="Q1258" s="15">
        <v>55.49</v>
      </c>
      <c r="R1258" s="15">
        <v>73.489999999999995</v>
      </c>
      <c r="T1258" s="16">
        <v>116.25</v>
      </c>
      <c r="U1258" s="16">
        <v>112.5</v>
      </c>
      <c r="V1258" s="16">
        <v>145.49</v>
      </c>
      <c r="W1258" s="16">
        <v>144.5</v>
      </c>
      <c r="X1258" s="75"/>
      <c r="Y1258" s="75"/>
      <c r="AB1258" s="15">
        <v>206</v>
      </c>
      <c r="AD1258" s="15">
        <v>53.8</v>
      </c>
      <c r="AE1258" s="15">
        <v>53.19</v>
      </c>
      <c r="AG1258" s="15">
        <v>47.75</v>
      </c>
      <c r="AH1258" s="15">
        <v>59</v>
      </c>
      <c r="AI1258" s="15">
        <v>64.650000000000006</v>
      </c>
      <c r="AK1258" s="15">
        <v>32.090000000000003</v>
      </c>
      <c r="AO1258" s="15">
        <v>110.38</v>
      </c>
      <c r="AP1258" s="15">
        <v>113.62</v>
      </c>
      <c r="AT1258" s="15">
        <v>395</v>
      </c>
      <c r="AU1258" s="15">
        <v>500</v>
      </c>
      <c r="AX1258" s="15">
        <v>30.12</v>
      </c>
      <c r="AY1258" s="15">
        <v>60</v>
      </c>
      <c r="BB1258" s="15">
        <v>42</v>
      </c>
      <c r="BF1258" s="15">
        <v>113.61</v>
      </c>
      <c r="BG1258" s="15">
        <v>114.75</v>
      </c>
    </row>
    <row r="1259" spans="1:59">
      <c r="A1259" s="71">
        <v>42378</v>
      </c>
      <c r="B1259" s="16">
        <v>87.99</v>
      </c>
      <c r="C1259" s="16">
        <v>112.49</v>
      </c>
      <c r="D1259" s="75"/>
      <c r="F1259" s="16">
        <v>103.54</v>
      </c>
      <c r="G1259" s="15">
        <v>122.94</v>
      </c>
      <c r="H1259" s="15">
        <v>94.49</v>
      </c>
      <c r="I1259" s="15">
        <v>77.569999999999993</v>
      </c>
      <c r="J1259" s="15">
        <v>31.94</v>
      </c>
      <c r="K1259" s="15">
        <v>23.88</v>
      </c>
      <c r="L1259" s="15">
        <v>28.61</v>
      </c>
      <c r="M1259" s="15">
        <v>48.83</v>
      </c>
      <c r="N1259" s="15">
        <v>67.180000000000007</v>
      </c>
      <c r="O1259" s="16">
        <v>176.21</v>
      </c>
      <c r="P1259" s="15">
        <v>16</v>
      </c>
      <c r="Q1259" s="15">
        <v>56.21</v>
      </c>
      <c r="R1259" s="15">
        <v>74.819999999999993</v>
      </c>
      <c r="T1259" s="16">
        <v>115.3</v>
      </c>
      <c r="U1259" s="16">
        <v>114.64</v>
      </c>
      <c r="V1259" s="16">
        <v>132.71</v>
      </c>
      <c r="W1259" s="16">
        <v>129.75</v>
      </c>
      <c r="X1259" s="75"/>
      <c r="Y1259" s="75"/>
      <c r="AA1259" s="15">
        <v>140</v>
      </c>
      <c r="AB1259" s="15">
        <v>208</v>
      </c>
      <c r="AD1259" s="15">
        <v>53.43</v>
      </c>
      <c r="AE1259" s="15">
        <v>53</v>
      </c>
      <c r="AF1259" s="15">
        <v>49.56</v>
      </c>
      <c r="AG1259" s="15">
        <v>45.74</v>
      </c>
      <c r="AH1259" s="15">
        <v>59</v>
      </c>
      <c r="AI1259" s="15">
        <v>66</v>
      </c>
      <c r="AJ1259" s="15">
        <v>208.55</v>
      </c>
      <c r="AK1259" s="15">
        <v>32.61</v>
      </c>
      <c r="AL1259" s="15">
        <v>30</v>
      </c>
      <c r="AN1259" s="15">
        <v>558</v>
      </c>
      <c r="AO1259" s="15">
        <v>109.26</v>
      </c>
      <c r="AP1259" s="15">
        <v>110.7</v>
      </c>
      <c r="AR1259" s="15">
        <v>275</v>
      </c>
      <c r="AS1259" s="15">
        <v>148</v>
      </c>
      <c r="AT1259" s="15">
        <v>405</v>
      </c>
      <c r="AV1259" s="15">
        <v>495</v>
      </c>
      <c r="AW1259" s="15">
        <v>25.6</v>
      </c>
      <c r="AX1259" s="15">
        <v>30.42</v>
      </c>
      <c r="AY1259" s="15">
        <v>50.09</v>
      </c>
      <c r="BB1259" s="15">
        <v>41</v>
      </c>
      <c r="BC1259" s="15">
        <v>26</v>
      </c>
      <c r="BF1259" s="15">
        <v>100.59</v>
      </c>
      <c r="BG1259" s="15">
        <v>108</v>
      </c>
    </row>
    <row r="1260" spans="1:59">
      <c r="A1260" s="71">
        <v>42385</v>
      </c>
      <c r="B1260" s="16">
        <v>89.5</v>
      </c>
      <c r="C1260" s="16">
        <v>112.44</v>
      </c>
      <c r="D1260" s="75"/>
      <c r="F1260" s="16">
        <v>103.28</v>
      </c>
      <c r="G1260" s="15">
        <v>128.99</v>
      </c>
      <c r="H1260" s="15">
        <v>95.87</v>
      </c>
      <c r="I1260" s="15">
        <v>81.23</v>
      </c>
      <c r="J1260" s="15">
        <v>32.74</v>
      </c>
      <c r="K1260" s="15">
        <v>24.11</v>
      </c>
      <c r="L1260" s="15">
        <v>28.61</v>
      </c>
      <c r="M1260" s="15">
        <v>48.76</v>
      </c>
      <c r="N1260" s="15">
        <v>67.900000000000006</v>
      </c>
      <c r="O1260" s="16">
        <v>183.87</v>
      </c>
      <c r="P1260" s="15">
        <v>16.37</v>
      </c>
      <c r="Q1260" s="15">
        <v>56.02</v>
      </c>
      <c r="R1260" s="15">
        <v>74.489999999999995</v>
      </c>
      <c r="T1260" s="16">
        <v>114.5</v>
      </c>
      <c r="U1260" s="16">
        <v>114.03</v>
      </c>
      <c r="V1260" s="16">
        <v>132.11000000000001</v>
      </c>
      <c r="W1260" s="16">
        <v>135</v>
      </c>
      <c r="X1260" s="75"/>
      <c r="Y1260" s="75"/>
      <c r="AA1260" s="15">
        <v>135</v>
      </c>
      <c r="AB1260" s="15">
        <v>179</v>
      </c>
      <c r="AD1260" s="15">
        <v>51.37</v>
      </c>
      <c r="AE1260" s="15">
        <v>52.21</v>
      </c>
      <c r="AF1260" s="15">
        <v>53</v>
      </c>
      <c r="AG1260" s="15">
        <v>45.69</v>
      </c>
      <c r="AH1260" s="15">
        <v>59</v>
      </c>
      <c r="AI1260" s="15">
        <v>62.5</v>
      </c>
      <c r="AJ1260" s="15">
        <v>205</v>
      </c>
      <c r="AK1260" s="15">
        <v>33.119999999999997</v>
      </c>
      <c r="AL1260" s="15">
        <v>30</v>
      </c>
      <c r="AM1260" s="15">
        <v>500</v>
      </c>
      <c r="AN1260" s="15">
        <v>550</v>
      </c>
      <c r="AO1260" s="15">
        <v>110.9</v>
      </c>
      <c r="AP1260" s="15">
        <v>109.89</v>
      </c>
      <c r="AR1260" s="15">
        <v>270</v>
      </c>
      <c r="AS1260" s="15">
        <v>118.22</v>
      </c>
      <c r="AT1260" s="15">
        <v>390</v>
      </c>
      <c r="AV1260" s="15">
        <v>490</v>
      </c>
      <c r="AX1260" s="15">
        <v>23.57</v>
      </c>
      <c r="AY1260" s="15">
        <v>50.99</v>
      </c>
      <c r="AZ1260" s="15">
        <v>46.3</v>
      </c>
      <c r="BA1260" s="15">
        <v>59</v>
      </c>
      <c r="BC1260" s="15">
        <v>22</v>
      </c>
      <c r="BF1260" s="15">
        <v>100.59</v>
      </c>
      <c r="BG1260" s="15">
        <v>110.2</v>
      </c>
    </row>
    <row r="1261" spans="1:59">
      <c r="A1261" s="71">
        <v>42392</v>
      </c>
      <c r="B1261" s="16">
        <v>87.64</v>
      </c>
      <c r="C1261" s="16">
        <v>111.9</v>
      </c>
      <c r="D1261" s="75"/>
      <c r="F1261" s="16">
        <v>108.44</v>
      </c>
      <c r="G1261" s="15">
        <v>139.41999999999999</v>
      </c>
      <c r="H1261" s="15">
        <v>99.18</v>
      </c>
      <c r="I1261" s="15">
        <v>84.33</v>
      </c>
      <c r="J1261" s="15">
        <v>35.18</v>
      </c>
      <c r="K1261" s="15">
        <v>25.64</v>
      </c>
      <c r="L1261" s="15">
        <v>30.1</v>
      </c>
      <c r="M1261" s="15">
        <v>48.97</v>
      </c>
      <c r="N1261" s="15">
        <v>66.86</v>
      </c>
      <c r="O1261" s="16">
        <v>195.61</v>
      </c>
      <c r="P1261" s="15">
        <v>16</v>
      </c>
      <c r="Q1261" s="15">
        <v>56.01</v>
      </c>
      <c r="R1261" s="15">
        <v>72.39</v>
      </c>
      <c r="T1261" s="16">
        <v>113.22</v>
      </c>
      <c r="U1261" s="16">
        <v>116.02</v>
      </c>
      <c r="V1261" s="16">
        <v>131.87</v>
      </c>
      <c r="W1261" s="16">
        <v>135</v>
      </c>
      <c r="X1261" s="75"/>
      <c r="Y1261" s="75"/>
      <c r="AA1261" s="15">
        <v>138.04</v>
      </c>
      <c r="AB1261" s="15">
        <v>171.42</v>
      </c>
      <c r="AD1261" s="15">
        <v>51.88</v>
      </c>
      <c r="AE1261" s="15">
        <v>52.06</v>
      </c>
      <c r="AF1261" s="15">
        <v>51.54</v>
      </c>
      <c r="AG1261" s="15">
        <v>42.54</v>
      </c>
      <c r="AH1261" s="15">
        <v>46</v>
      </c>
      <c r="AI1261" s="15">
        <v>59.4</v>
      </c>
      <c r="AJ1261" s="15">
        <v>205</v>
      </c>
      <c r="AK1261" s="15">
        <v>28.45</v>
      </c>
      <c r="AO1261" s="15">
        <v>107.94</v>
      </c>
      <c r="AP1261" s="15">
        <v>107.91</v>
      </c>
      <c r="AQ1261" s="15">
        <v>210.35</v>
      </c>
      <c r="AR1261" s="15">
        <v>265</v>
      </c>
      <c r="AS1261" s="15">
        <v>144.5</v>
      </c>
      <c r="AT1261" s="15">
        <v>387.46</v>
      </c>
      <c r="AU1261" s="15">
        <v>450</v>
      </c>
      <c r="AW1261" s="15">
        <v>16.649999999999999</v>
      </c>
      <c r="AX1261" s="15">
        <v>16.170000000000002</v>
      </c>
      <c r="AY1261" s="15">
        <v>51.09</v>
      </c>
      <c r="BA1261" s="15">
        <v>60.91</v>
      </c>
      <c r="BB1261" s="15">
        <v>43</v>
      </c>
      <c r="BC1261" s="15">
        <v>24</v>
      </c>
      <c r="BD1261" s="15">
        <v>103.51</v>
      </c>
      <c r="BF1261" s="15">
        <v>103.6</v>
      </c>
      <c r="BG1261" s="15">
        <v>146.5</v>
      </c>
    </row>
    <row r="1262" spans="1:59">
      <c r="A1262" s="71">
        <v>42399</v>
      </c>
      <c r="B1262" s="16">
        <v>86.35</v>
      </c>
      <c r="C1262" s="16">
        <v>111.75</v>
      </c>
      <c r="D1262" s="75"/>
      <c r="F1262" s="16">
        <v>113.45</v>
      </c>
      <c r="G1262" s="15">
        <v>144.81</v>
      </c>
      <c r="H1262" s="15">
        <v>100.07</v>
      </c>
      <c r="I1262" s="15">
        <v>86.34</v>
      </c>
      <c r="J1262" s="15">
        <v>34.380000000000003</v>
      </c>
      <c r="K1262" s="15">
        <v>26.82</v>
      </c>
      <c r="L1262" s="15">
        <v>28.34</v>
      </c>
      <c r="M1262" s="15">
        <v>49.14</v>
      </c>
      <c r="N1262" s="15">
        <v>69.37</v>
      </c>
      <c r="O1262" s="16">
        <v>196.58</v>
      </c>
      <c r="P1262" s="15">
        <v>16</v>
      </c>
      <c r="Q1262" s="15">
        <v>56.02</v>
      </c>
      <c r="R1262" s="15">
        <v>74.930000000000007</v>
      </c>
      <c r="T1262" s="16">
        <v>114</v>
      </c>
      <c r="U1262" s="16">
        <v>123.5</v>
      </c>
      <c r="V1262" s="16">
        <v>132.71</v>
      </c>
      <c r="W1262" s="16">
        <v>129.75</v>
      </c>
      <c r="X1262" s="75"/>
      <c r="Y1262" s="75"/>
      <c r="AB1262" s="15">
        <v>173</v>
      </c>
      <c r="AD1262" s="15">
        <v>53.14</v>
      </c>
      <c r="AE1262" s="15">
        <v>50.46</v>
      </c>
      <c r="AG1262" s="15">
        <v>42.88</v>
      </c>
      <c r="AH1262" s="15">
        <v>49</v>
      </c>
      <c r="AI1262" s="15">
        <v>59.12</v>
      </c>
      <c r="AK1262" s="15">
        <v>29.2</v>
      </c>
      <c r="AM1262" s="15">
        <v>480</v>
      </c>
      <c r="AN1262" s="15">
        <v>475.9</v>
      </c>
      <c r="AT1262" s="15">
        <v>380</v>
      </c>
      <c r="AU1262" s="15">
        <v>445</v>
      </c>
      <c r="AV1262" s="15">
        <v>443.36</v>
      </c>
      <c r="AX1262" s="15">
        <v>17.54</v>
      </c>
      <c r="AY1262" s="15">
        <v>57</v>
      </c>
      <c r="AZ1262" s="15">
        <v>40</v>
      </c>
      <c r="BA1262" s="15">
        <v>58</v>
      </c>
      <c r="BF1262" s="15">
        <v>145.19</v>
      </c>
      <c r="BG1262" s="15">
        <v>171.8</v>
      </c>
    </row>
    <row r="1263" spans="1:59">
      <c r="A1263" s="71">
        <v>42406</v>
      </c>
      <c r="B1263" s="16">
        <v>80.83</v>
      </c>
      <c r="C1263" s="16">
        <v>111.5</v>
      </c>
      <c r="D1263" s="75"/>
      <c r="F1263" s="16">
        <v>111.53</v>
      </c>
      <c r="G1263" s="15">
        <v>150.66</v>
      </c>
      <c r="H1263" s="15">
        <v>101.1</v>
      </c>
      <c r="I1263" s="15">
        <v>86.51</v>
      </c>
      <c r="J1263" s="15">
        <v>37.5</v>
      </c>
      <c r="K1263" s="15">
        <v>26.36</v>
      </c>
      <c r="L1263" s="15">
        <v>31.17</v>
      </c>
      <c r="M1263" s="15">
        <v>49.36</v>
      </c>
      <c r="N1263" s="15">
        <v>66.73</v>
      </c>
      <c r="O1263" s="16">
        <v>196.92</v>
      </c>
      <c r="P1263" s="15">
        <v>16</v>
      </c>
      <c r="Q1263" s="15">
        <v>56.27</v>
      </c>
      <c r="R1263" s="15">
        <v>74.709999999999994</v>
      </c>
      <c r="T1263" s="16">
        <v>113.18</v>
      </c>
      <c r="U1263" s="16">
        <v>114.73</v>
      </c>
      <c r="V1263" s="16">
        <v>132.63</v>
      </c>
      <c r="W1263" s="16">
        <v>130.19999999999999</v>
      </c>
      <c r="X1263" s="75"/>
      <c r="Y1263" s="75"/>
      <c r="AA1263" s="15">
        <v>140</v>
      </c>
      <c r="AB1263" s="15">
        <v>179.2</v>
      </c>
      <c r="AD1263" s="15">
        <v>50.94</v>
      </c>
      <c r="AE1263" s="15">
        <v>50.43</v>
      </c>
      <c r="AF1263" s="15">
        <v>41.64</v>
      </c>
      <c r="AG1263" s="15">
        <v>42.96</v>
      </c>
      <c r="AH1263" s="15">
        <v>47</v>
      </c>
      <c r="AI1263" s="15">
        <v>58</v>
      </c>
      <c r="AJ1263" s="15">
        <v>208.07</v>
      </c>
      <c r="AK1263" s="15">
        <v>28.56</v>
      </c>
      <c r="AL1263" s="15">
        <v>30</v>
      </c>
      <c r="AM1263" s="15">
        <v>420</v>
      </c>
      <c r="AN1263" s="15">
        <v>380</v>
      </c>
      <c r="AO1263" s="15">
        <v>104.05</v>
      </c>
      <c r="AP1263" s="15">
        <v>103.31</v>
      </c>
      <c r="AS1263" s="15">
        <v>141</v>
      </c>
      <c r="AT1263" s="15">
        <v>355</v>
      </c>
      <c r="AU1263" s="15">
        <v>330</v>
      </c>
      <c r="AW1263" s="15">
        <v>14.5</v>
      </c>
      <c r="AX1263" s="15">
        <v>17.84</v>
      </c>
      <c r="AY1263" s="15">
        <v>49.94</v>
      </c>
      <c r="AZ1263" s="15">
        <v>40</v>
      </c>
      <c r="BA1263" s="15">
        <v>60</v>
      </c>
      <c r="BB1263" s="15">
        <v>40</v>
      </c>
      <c r="BF1263" s="15">
        <v>168.77</v>
      </c>
      <c r="BG1263" s="15">
        <v>170.25</v>
      </c>
    </row>
    <row r="1264" spans="1:59">
      <c r="A1264" s="71">
        <v>42413</v>
      </c>
      <c r="B1264" s="16">
        <v>81.95</v>
      </c>
      <c r="C1264" s="16">
        <v>111.59</v>
      </c>
      <c r="D1264" s="75"/>
      <c r="F1264" s="16">
        <v>109.5</v>
      </c>
      <c r="G1264" s="15">
        <v>157.32</v>
      </c>
      <c r="H1264" s="15">
        <v>101.66</v>
      </c>
      <c r="I1264" s="15">
        <v>86.61</v>
      </c>
      <c r="J1264" s="15">
        <v>35.659999999999997</v>
      </c>
      <c r="K1264" s="15">
        <v>28.43</v>
      </c>
      <c r="L1264" s="15">
        <v>29.4</v>
      </c>
      <c r="M1264" s="15">
        <v>48.13</v>
      </c>
      <c r="N1264" s="15">
        <v>70.819999999999993</v>
      </c>
      <c r="O1264" s="16">
        <v>198.16</v>
      </c>
      <c r="P1264" s="15">
        <v>16</v>
      </c>
      <c r="Q1264" s="15">
        <v>56.65</v>
      </c>
      <c r="R1264" s="15">
        <v>74.88</v>
      </c>
      <c r="T1264" s="16">
        <v>110.06</v>
      </c>
      <c r="U1264" s="16">
        <v>112.32</v>
      </c>
      <c r="V1264" s="16">
        <v>132.4</v>
      </c>
      <c r="W1264" s="16">
        <v>130.04</v>
      </c>
      <c r="X1264" s="75"/>
      <c r="Y1264" s="75"/>
      <c r="AA1264" s="15">
        <v>137</v>
      </c>
      <c r="AB1264" s="15">
        <v>182.5</v>
      </c>
      <c r="AD1264" s="15">
        <v>49.22</v>
      </c>
      <c r="AE1264" s="15">
        <v>49.39</v>
      </c>
      <c r="AF1264" s="15">
        <v>49.13</v>
      </c>
      <c r="AG1264" s="15">
        <v>40.409999999999997</v>
      </c>
      <c r="AH1264" s="15">
        <v>42.22</v>
      </c>
      <c r="AI1264" s="15">
        <v>56.15</v>
      </c>
      <c r="AJ1264" s="15">
        <v>213.93</v>
      </c>
      <c r="AK1264" s="15">
        <v>28</v>
      </c>
      <c r="AL1264" s="15">
        <v>28.72</v>
      </c>
      <c r="AM1264" s="15">
        <v>370.65</v>
      </c>
      <c r="AN1264" s="15">
        <v>390</v>
      </c>
      <c r="AO1264" s="15">
        <v>105.15</v>
      </c>
      <c r="AP1264" s="15">
        <v>104.1</v>
      </c>
      <c r="AQ1264" s="15">
        <v>219.52</v>
      </c>
      <c r="AR1264" s="15">
        <v>253</v>
      </c>
      <c r="AS1264" s="15">
        <v>90.11</v>
      </c>
      <c r="AT1264" s="15">
        <v>348.49</v>
      </c>
      <c r="AU1264" s="15">
        <v>365</v>
      </c>
      <c r="AW1264" s="15">
        <v>12</v>
      </c>
      <c r="AX1264" s="15">
        <v>17.600000000000001</v>
      </c>
      <c r="AY1264" s="15">
        <v>49.38</v>
      </c>
      <c r="BB1264" s="15">
        <v>37</v>
      </c>
      <c r="BC1264" s="15">
        <v>29</v>
      </c>
      <c r="BF1264" s="15">
        <v>163.35</v>
      </c>
      <c r="BG1264" s="15">
        <v>138.4</v>
      </c>
    </row>
    <row r="1265" spans="1:59">
      <c r="A1265" s="71">
        <v>42420</v>
      </c>
      <c r="B1265" s="16">
        <v>81.77</v>
      </c>
      <c r="C1265" s="16">
        <v>111.44</v>
      </c>
      <c r="D1265" s="75"/>
      <c r="F1265" s="16">
        <v>108.53</v>
      </c>
      <c r="G1265" s="15">
        <v>161.04</v>
      </c>
      <c r="H1265" s="15">
        <v>101.42</v>
      </c>
      <c r="I1265" s="15">
        <v>86</v>
      </c>
      <c r="J1265" s="15">
        <v>35.26</v>
      </c>
      <c r="K1265" s="15">
        <v>26.37</v>
      </c>
      <c r="L1265" s="15">
        <v>33.090000000000003</v>
      </c>
      <c r="M1265" s="15">
        <v>49.08</v>
      </c>
      <c r="N1265" s="15">
        <v>72.78</v>
      </c>
      <c r="O1265" s="16">
        <v>196.78</v>
      </c>
      <c r="P1265" s="15">
        <v>16</v>
      </c>
      <c r="Q1265" s="15">
        <v>58</v>
      </c>
      <c r="R1265" s="15">
        <v>73.900000000000006</v>
      </c>
      <c r="T1265" s="16">
        <v>109.17</v>
      </c>
      <c r="U1265" s="16">
        <v>115.12</v>
      </c>
      <c r="V1265" s="16">
        <v>132.4</v>
      </c>
      <c r="W1265" s="16">
        <v>130.04</v>
      </c>
      <c r="X1265" s="75"/>
      <c r="Y1265" s="75"/>
      <c r="AB1265" s="15">
        <v>184.14</v>
      </c>
      <c r="AD1265" s="15">
        <v>48.3</v>
      </c>
      <c r="AE1265" s="15">
        <v>48.67</v>
      </c>
      <c r="AF1265" s="15">
        <v>48.65</v>
      </c>
      <c r="AG1265" s="15">
        <v>39.22</v>
      </c>
      <c r="AH1265" s="15">
        <v>41</v>
      </c>
      <c r="AI1265" s="15">
        <v>54.48</v>
      </c>
      <c r="AJ1265" s="15">
        <v>213.07</v>
      </c>
      <c r="AK1265" s="15">
        <v>27.34</v>
      </c>
      <c r="AL1265" s="15">
        <v>26.82</v>
      </c>
      <c r="AM1265" s="15">
        <v>310.39999999999998</v>
      </c>
      <c r="AN1265" s="15">
        <v>343.71</v>
      </c>
      <c r="AO1265" s="15">
        <v>105.07</v>
      </c>
      <c r="AP1265" s="15">
        <v>104.56</v>
      </c>
      <c r="AQ1265" s="15">
        <v>200</v>
      </c>
      <c r="AR1265" s="15">
        <v>220</v>
      </c>
      <c r="AS1265" s="15">
        <v>113.5</v>
      </c>
      <c r="AT1265" s="15">
        <v>310</v>
      </c>
      <c r="AW1265" s="15">
        <v>18</v>
      </c>
      <c r="AX1265" s="15">
        <v>17.84</v>
      </c>
      <c r="AY1265" s="15">
        <v>51.4</v>
      </c>
      <c r="AZ1265" s="15">
        <v>39</v>
      </c>
      <c r="BA1265" s="15">
        <v>56.82</v>
      </c>
      <c r="BB1265" s="15">
        <v>43.5</v>
      </c>
      <c r="BF1265" s="15">
        <v>125.06</v>
      </c>
      <c r="BG1265" s="15">
        <v>107.75</v>
      </c>
    </row>
    <row r="1266" spans="1:59">
      <c r="A1266" s="71">
        <v>42427</v>
      </c>
      <c r="B1266" s="16">
        <v>81.489999999999995</v>
      </c>
      <c r="C1266" s="16">
        <v>111.37</v>
      </c>
      <c r="D1266" s="75"/>
      <c r="F1266" s="16">
        <v>104.96</v>
      </c>
      <c r="G1266" s="15">
        <v>158.06</v>
      </c>
      <c r="H1266" s="15">
        <v>101.6</v>
      </c>
      <c r="I1266" s="15">
        <v>85.92</v>
      </c>
      <c r="J1266" s="15">
        <v>35.96</v>
      </c>
      <c r="K1266" s="15">
        <v>27.55</v>
      </c>
      <c r="L1266" s="15">
        <v>31.39</v>
      </c>
      <c r="M1266" s="15">
        <v>42.79</v>
      </c>
      <c r="N1266" s="15">
        <v>71.55</v>
      </c>
      <c r="O1266" s="16">
        <v>184.33</v>
      </c>
      <c r="P1266" s="15">
        <v>16</v>
      </c>
      <c r="Q1266" s="15">
        <v>56.38</v>
      </c>
      <c r="R1266" s="15">
        <v>74.61</v>
      </c>
      <c r="T1266" s="16">
        <v>115.91</v>
      </c>
      <c r="U1266" s="16">
        <v>115.79</v>
      </c>
      <c r="V1266" s="16">
        <v>129.34</v>
      </c>
      <c r="W1266" s="16">
        <v>128.15</v>
      </c>
      <c r="X1266" s="75"/>
      <c r="Y1266" s="75"/>
      <c r="AA1266" s="15">
        <v>134.31</v>
      </c>
      <c r="AB1266" s="15">
        <v>183.75</v>
      </c>
      <c r="AC1266" s="15">
        <v>119</v>
      </c>
      <c r="AD1266" s="15">
        <v>48.11</v>
      </c>
      <c r="AE1266" s="15">
        <v>48.13</v>
      </c>
      <c r="AF1266" s="15">
        <v>47</v>
      </c>
      <c r="AG1266" s="15">
        <v>40.83</v>
      </c>
      <c r="AH1266" s="15">
        <v>39.25</v>
      </c>
      <c r="AI1266" s="15">
        <v>53.89</v>
      </c>
      <c r="AJ1266" s="15">
        <v>205</v>
      </c>
      <c r="AK1266" s="15">
        <v>27.83</v>
      </c>
      <c r="AL1266" s="15">
        <v>24</v>
      </c>
      <c r="AN1266" s="15">
        <v>338.3</v>
      </c>
      <c r="AO1266" s="15">
        <v>104</v>
      </c>
      <c r="AP1266" s="15">
        <v>104.61</v>
      </c>
      <c r="AQ1266" s="15">
        <v>185.71</v>
      </c>
      <c r="AS1266" s="15">
        <v>110</v>
      </c>
      <c r="AT1266" s="15">
        <v>295</v>
      </c>
      <c r="AU1266" s="15">
        <v>300</v>
      </c>
      <c r="AV1266" s="15">
        <v>311.74</v>
      </c>
      <c r="AW1266" s="15">
        <v>16</v>
      </c>
      <c r="AX1266" s="15">
        <v>17.25</v>
      </c>
      <c r="AZ1266" s="15">
        <v>57</v>
      </c>
      <c r="BA1266" s="15">
        <v>57</v>
      </c>
      <c r="BB1266" s="15">
        <v>37.5</v>
      </c>
      <c r="BD1266" s="15">
        <v>104.5</v>
      </c>
      <c r="BF1266" s="15">
        <v>100.35</v>
      </c>
      <c r="BG1266" s="15">
        <v>105</v>
      </c>
    </row>
    <row r="1267" spans="1:59">
      <c r="A1267" s="71">
        <v>42434</v>
      </c>
      <c r="B1267" s="16">
        <v>80.09</v>
      </c>
      <c r="C1267" s="16">
        <v>111.34</v>
      </c>
      <c r="D1267" s="75"/>
      <c r="F1267" s="16">
        <v>101.99</v>
      </c>
      <c r="G1267" s="15">
        <v>159.21</v>
      </c>
      <c r="H1267" s="15">
        <v>99.69</v>
      </c>
      <c r="I1267" s="15">
        <v>85.99</v>
      </c>
      <c r="J1267" s="15">
        <v>35.72</v>
      </c>
      <c r="K1267" s="15">
        <v>28.47</v>
      </c>
      <c r="L1267" s="15">
        <v>31.39</v>
      </c>
      <c r="M1267" s="15">
        <v>47</v>
      </c>
      <c r="N1267" s="15">
        <v>72.44</v>
      </c>
      <c r="O1267" s="16">
        <v>177.52</v>
      </c>
      <c r="P1267" s="15">
        <v>16</v>
      </c>
      <c r="Q1267" s="15">
        <v>56.11</v>
      </c>
      <c r="R1267" s="15">
        <v>74.459999999999994</v>
      </c>
      <c r="T1267" s="16">
        <v>110</v>
      </c>
      <c r="U1267" s="16">
        <v>116.54</v>
      </c>
      <c r="V1267" s="16">
        <v>126.58</v>
      </c>
      <c r="W1267" s="16">
        <v>126.2</v>
      </c>
      <c r="X1267" s="75"/>
      <c r="Y1267" s="75"/>
      <c r="AA1267" s="15">
        <v>129.29</v>
      </c>
      <c r="AC1267" s="15">
        <v>119</v>
      </c>
      <c r="AD1267" s="15">
        <v>49.54</v>
      </c>
      <c r="AE1267" s="15">
        <v>48.2</v>
      </c>
      <c r="AF1267" s="15">
        <v>45.36</v>
      </c>
      <c r="AG1267" s="15">
        <v>37.72</v>
      </c>
      <c r="AH1267" s="15">
        <v>35.68</v>
      </c>
      <c r="AI1267" s="15">
        <v>55.81</v>
      </c>
      <c r="AJ1267" s="15">
        <v>207.29</v>
      </c>
      <c r="AK1267" s="15">
        <v>27.62</v>
      </c>
      <c r="AL1267" s="15">
        <v>23.73</v>
      </c>
      <c r="AM1267" s="15">
        <v>325</v>
      </c>
      <c r="AN1267" s="15">
        <v>326.45999999999998</v>
      </c>
      <c r="AO1267" s="15">
        <v>105</v>
      </c>
      <c r="AP1267" s="15">
        <v>104.41</v>
      </c>
      <c r="AQ1267" s="15">
        <v>185</v>
      </c>
      <c r="AR1267" s="15">
        <v>205</v>
      </c>
      <c r="AS1267" s="15">
        <v>108</v>
      </c>
      <c r="AT1267" s="15">
        <v>275</v>
      </c>
      <c r="AU1267" s="15">
        <v>290</v>
      </c>
      <c r="AV1267" s="15">
        <v>295</v>
      </c>
      <c r="AW1267" s="15">
        <v>19.5</v>
      </c>
      <c r="AX1267" s="15">
        <v>17.48</v>
      </c>
      <c r="AY1267" s="15">
        <v>54</v>
      </c>
      <c r="AZ1267" s="15">
        <v>40</v>
      </c>
      <c r="BA1267" s="15">
        <v>59.5</v>
      </c>
      <c r="BB1267" s="15">
        <v>39.5</v>
      </c>
      <c r="BC1267" s="15">
        <v>22</v>
      </c>
      <c r="BD1267" s="15">
        <v>104</v>
      </c>
      <c r="BF1267" s="15">
        <v>100.35</v>
      </c>
      <c r="BG1267" s="15">
        <v>105</v>
      </c>
    </row>
    <row r="1268" spans="1:59">
      <c r="A1268" s="71">
        <v>42441</v>
      </c>
      <c r="B1268" s="16">
        <v>82.63</v>
      </c>
      <c r="C1268" s="16">
        <v>111.29</v>
      </c>
      <c r="D1268" s="75"/>
      <c r="F1268" s="16">
        <v>102.49</v>
      </c>
      <c r="G1268" s="15">
        <v>158.5</v>
      </c>
      <c r="H1268" s="15">
        <v>100.98</v>
      </c>
      <c r="I1268" s="15">
        <v>86.53</v>
      </c>
      <c r="J1268" s="15">
        <v>37.229999999999997</v>
      </c>
      <c r="K1268" s="15">
        <v>29.53</v>
      </c>
      <c r="L1268" s="15">
        <v>31.76</v>
      </c>
      <c r="M1268" s="15">
        <v>49.1</v>
      </c>
      <c r="N1268" s="15">
        <v>74.760000000000005</v>
      </c>
      <c r="O1268" s="16">
        <v>177.38</v>
      </c>
      <c r="P1268" s="15">
        <v>16</v>
      </c>
      <c r="Q1268" s="15">
        <v>56.45</v>
      </c>
      <c r="R1268" s="15">
        <v>74.239999999999995</v>
      </c>
      <c r="T1268" s="16">
        <v>114.75</v>
      </c>
      <c r="U1268" s="16">
        <v>114.06</v>
      </c>
      <c r="V1268" s="16">
        <v>130.13</v>
      </c>
      <c r="W1268" s="16">
        <v>129.99</v>
      </c>
      <c r="X1268" s="75"/>
      <c r="Y1268" s="75"/>
      <c r="AA1268" s="15">
        <v>135</v>
      </c>
      <c r="AB1268" s="15">
        <v>183.13</v>
      </c>
      <c r="AC1268" s="15">
        <v>119</v>
      </c>
      <c r="AD1268" s="15">
        <v>48.62</v>
      </c>
      <c r="AE1268" s="15">
        <v>48.13</v>
      </c>
      <c r="AF1268" s="15">
        <v>44.34</v>
      </c>
      <c r="AG1268" s="15">
        <v>31.97</v>
      </c>
      <c r="AH1268" s="15">
        <v>34.08</v>
      </c>
      <c r="AI1268" s="15">
        <v>56.58</v>
      </c>
      <c r="AK1268" s="15">
        <v>28.04</v>
      </c>
      <c r="AL1268" s="15">
        <v>22.6</v>
      </c>
      <c r="AM1268" s="15">
        <v>318.5</v>
      </c>
      <c r="AN1268" s="15">
        <v>325</v>
      </c>
      <c r="AO1268" s="15">
        <v>103.8</v>
      </c>
      <c r="AP1268" s="15">
        <v>104.24</v>
      </c>
      <c r="AQ1268" s="15">
        <v>179.5</v>
      </c>
      <c r="AR1268" s="15">
        <v>167</v>
      </c>
      <c r="AS1268" s="15">
        <v>106.67</v>
      </c>
      <c r="AT1268" s="15">
        <v>265</v>
      </c>
      <c r="AU1268" s="15">
        <v>244.44</v>
      </c>
      <c r="AV1268" s="15">
        <v>285</v>
      </c>
      <c r="AX1268" s="15">
        <v>16.100000000000001</v>
      </c>
      <c r="AY1268" s="15">
        <v>53.17</v>
      </c>
      <c r="BA1268" s="15">
        <v>56</v>
      </c>
      <c r="BB1268" s="15">
        <v>25</v>
      </c>
      <c r="BC1268" s="15">
        <v>20</v>
      </c>
      <c r="BD1268" s="15">
        <v>97.39</v>
      </c>
      <c r="BF1268" s="15">
        <v>100.35</v>
      </c>
      <c r="BG1268" s="15">
        <v>105</v>
      </c>
    </row>
    <row r="1269" spans="1:59">
      <c r="A1269" s="71">
        <v>42448</v>
      </c>
      <c r="B1269" s="16">
        <v>86.56</v>
      </c>
      <c r="C1269" s="16">
        <v>111.43</v>
      </c>
      <c r="D1269" s="75"/>
      <c r="F1269" s="16">
        <v>108.15</v>
      </c>
      <c r="G1269" s="15">
        <v>160.41</v>
      </c>
      <c r="H1269" s="15">
        <v>101.91</v>
      </c>
      <c r="I1269" s="15">
        <v>88.65</v>
      </c>
      <c r="J1269" s="15">
        <v>39.22</v>
      </c>
      <c r="K1269" s="15">
        <v>30.91</v>
      </c>
      <c r="L1269" s="15">
        <v>33.01</v>
      </c>
      <c r="M1269" s="15">
        <v>50.96</v>
      </c>
      <c r="N1269" s="15">
        <v>79.86</v>
      </c>
      <c r="O1269" s="16">
        <v>178.06</v>
      </c>
      <c r="P1269" s="15">
        <v>16</v>
      </c>
      <c r="Q1269" s="15">
        <v>56.27</v>
      </c>
      <c r="R1269" s="15">
        <v>74.97</v>
      </c>
      <c r="T1269" s="16">
        <v>114.4</v>
      </c>
      <c r="U1269" s="16">
        <v>114</v>
      </c>
      <c r="V1269" s="16">
        <v>129.38999999999999</v>
      </c>
      <c r="W1269" s="16">
        <v>129.19</v>
      </c>
      <c r="X1269" s="75"/>
      <c r="Y1269" s="75"/>
      <c r="AA1269" s="15">
        <v>135</v>
      </c>
      <c r="AB1269" s="15">
        <v>184.9</v>
      </c>
      <c r="AD1269" s="15">
        <v>48.56</v>
      </c>
      <c r="AE1269" s="15">
        <v>47.2</v>
      </c>
      <c r="AF1269" s="15">
        <v>42.32</v>
      </c>
      <c r="AG1269" s="15">
        <v>29.82</v>
      </c>
      <c r="AI1269" s="15">
        <v>56.52</v>
      </c>
      <c r="AJ1269" s="15">
        <v>205</v>
      </c>
      <c r="AK1269" s="15">
        <v>26.2</v>
      </c>
      <c r="AL1269" s="15">
        <v>23</v>
      </c>
      <c r="AN1269" s="15">
        <v>325</v>
      </c>
      <c r="AO1269" s="15">
        <v>102.83</v>
      </c>
      <c r="AP1269" s="15">
        <v>103.71</v>
      </c>
      <c r="AR1269" s="15">
        <v>161.82</v>
      </c>
      <c r="AS1269" s="15">
        <v>105</v>
      </c>
      <c r="AT1269" s="15">
        <v>261.67</v>
      </c>
      <c r="AV1269" s="15">
        <v>280</v>
      </c>
      <c r="AW1269" s="15">
        <v>18</v>
      </c>
      <c r="AX1269" s="15">
        <v>17.39</v>
      </c>
      <c r="AY1269" s="15">
        <v>49</v>
      </c>
      <c r="AZ1269" s="15">
        <v>27.13</v>
      </c>
      <c r="BA1269" s="15">
        <v>60</v>
      </c>
      <c r="BC1269" s="15">
        <v>22</v>
      </c>
      <c r="BD1269" s="15">
        <v>102</v>
      </c>
      <c r="BF1269" s="15">
        <v>99.76</v>
      </c>
      <c r="BG1269" s="15">
        <v>105</v>
      </c>
    </row>
    <row r="1270" spans="1:59">
      <c r="A1270" s="71">
        <v>42455</v>
      </c>
      <c r="B1270" s="16">
        <v>87.19</v>
      </c>
      <c r="C1270" s="16">
        <v>111.42</v>
      </c>
      <c r="D1270" s="75"/>
      <c r="F1270" s="16">
        <v>114.46</v>
      </c>
      <c r="G1270" s="15">
        <v>164.05</v>
      </c>
      <c r="H1270" s="15">
        <v>107.23</v>
      </c>
      <c r="I1270" s="15">
        <v>90.78</v>
      </c>
      <c r="J1270" s="15">
        <v>41.56</v>
      </c>
      <c r="K1270" s="15">
        <v>31.8</v>
      </c>
      <c r="L1270" s="15">
        <v>36.08</v>
      </c>
      <c r="M1270" s="15">
        <v>52.02</v>
      </c>
      <c r="N1270" s="15">
        <v>84.05</v>
      </c>
      <c r="O1270" s="16">
        <v>174.85</v>
      </c>
      <c r="P1270" s="15">
        <v>16</v>
      </c>
      <c r="Q1270" s="15">
        <v>56.44</v>
      </c>
      <c r="R1270" s="15">
        <v>73.86</v>
      </c>
      <c r="T1270" s="16">
        <v>114.5</v>
      </c>
      <c r="U1270" s="16">
        <v>124.5</v>
      </c>
      <c r="V1270" s="16">
        <v>128.09</v>
      </c>
      <c r="W1270" s="16">
        <v>127.1</v>
      </c>
      <c r="X1270" s="75"/>
      <c r="Y1270" s="75"/>
      <c r="AB1270" s="15">
        <v>185.7</v>
      </c>
      <c r="AD1270" s="15">
        <v>50.32</v>
      </c>
      <c r="AE1270" s="15">
        <v>49</v>
      </c>
      <c r="AF1270" s="15">
        <v>43.34</v>
      </c>
      <c r="AG1270" s="15">
        <v>28.44</v>
      </c>
      <c r="AH1270" s="15">
        <v>27</v>
      </c>
      <c r="AI1270" s="15">
        <v>57</v>
      </c>
      <c r="AJ1270" s="15">
        <v>205</v>
      </c>
      <c r="AK1270" s="15">
        <v>24.86</v>
      </c>
      <c r="AL1270" s="15">
        <v>21.64</v>
      </c>
      <c r="AM1270" s="15">
        <v>282</v>
      </c>
      <c r="AN1270" s="15">
        <v>324</v>
      </c>
      <c r="AO1270" s="15">
        <v>104</v>
      </c>
      <c r="AP1270" s="15">
        <v>102.52</v>
      </c>
      <c r="AQ1270" s="15">
        <v>165</v>
      </c>
      <c r="AR1270" s="15">
        <v>150</v>
      </c>
      <c r="AT1270" s="15">
        <v>255</v>
      </c>
      <c r="AU1270" s="15">
        <v>250</v>
      </c>
      <c r="AX1270" s="15">
        <v>18.440000000000001</v>
      </c>
      <c r="AY1270" s="15">
        <v>54</v>
      </c>
      <c r="AZ1270" s="15">
        <v>24.39</v>
      </c>
      <c r="BA1270" s="15">
        <v>60.5</v>
      </c>
      <c r="BB1270" s="15">
        <v>32</v>
      </c>
      <c r="BF1270" s="15">
        <v>99.76</v>
      </c>
      <c r="BG1270" s="15">
        <v>101</v>
      </c>
    </row>
    <row r="1271" spans="1:59">
      <c r="A1271" s="71">
        <v>42462</v>
      </c>
      <c r="B1271" s="16">
        <v>86.19</v>
      </c>
      <c r="C1271" s="16">
        <v>111.36</v>
      </c>
      <c r="D1271" s="75"/>
      <c r="F1271" s="16">
        <v>117.56</v>
      </c>
      <c r="G1271" s="15">
        <v>169.98</v>
      </c>
      <c r="H1271" s="15">
        <v>105.38</v>
      </c>
      <c r="I1271" s="15">
        <v>91.02</v>
      </c>
      <c r="J1271" s="15">
        <v>40.47</v>
      </c>
      <c r="K1271" s="15">
        <v>32.200000000000003</v>
      </c>
      <c r="L1271" s="15">
        <v>33.51</v>
      </c>
      <c r="M1271" s="15">
        <v>51.46</v>
      </c>
      <c r="N1271" s="15">
        <v>90.42</v>
      </c>
      <c r="O1271" s="16">
        <v>177.38</v>
      </c>
      <c r="P1271" s="15">
        <v>16</v>
      </c>
      <c r="Q1271" s="15">
        <v>55.93</v>
      </c>
      <c r="R1271" s="15">
        <v>74.39</v>
      </c>
      <c r="T1271" s="16">
        <v>115</v>
      </c>
      <c r="U1271" s="16">
        <v>115</v>
      </c>
      <c r="V1271" s="16">
        <v>128.08000000000001</v>
      </c>
      <c r="W1271" s="16">
        <v>127</v>
      </c>
      <c r="X1271" s="75"/>
      <c r="Y1271" s="75"/>
      <c r="AA1271" s="15">
        <v>135</v>
      </c>
      <c r="AB1271" s="15">
        <v>179.67</v>
      </c>
      <c r="AD1271" s="15">
        <v>49.29</v>
      </c>
      <c r="AE1271" s="15">
        <v>48.67</v>
      </c>
      <c r="AF1271" s="15">
        <v>39.840000000000003</v>
      </c>
      <c r="AG1271" s="15">
        <v>26.56</v>
      </c>
      <c r="AH1271" s="15">
        <v>24.99</v>
      </c>
      <c r="AI1271" s="15">
        <v>57</v>
      </c>
      <c r="AJ1271" s="15">
        <v>208.2</v>
      </c>
      <c r="AK1271" s="15">
        <v>25.84</v>
      </c>
      <c r="AL1271" s="15">
        <v>22.43</v>
      </c>
      <c r="AM1271" s="15">
        <v>273</v>
      </c>
      <c r="AN1271" s="15">
        <v>298.24</v>
      </c>
      <c r="AO1271" s="15">
        <v>100.42</v>
      </c>
      <c r="AP1271" s="15">
        <v>103.36</v>
      </c>
      <c r="AQ1271" s="15">
        <v>150.24</v>
      </c>
      <c r="AT1271" s="15">
        <v>237.5</v>
      </c>
      <c r="AU1271" s="15">
        <v>245.91</v>
      </c>
      <c r="AW1271" s="15">
        <v>23.54</v>
      </c>
      <c r="AX1271" s="15">
        <v>19.079999999999998</v>
      </c>
      <c r="AY1271" s="15">
        <v>51.5</v>
      </c>
      <c r="AZ1271" s="15">
        <v>25.89</v>
      </c>
      <c r="BA1271" s="15">
        <v>61</v>
      </c>
      <c r="BD1271" s="15">
        <v>101.5</v>
      </c>
      <c r="BF1271" s="15">
        <v>90.95</v>
      </c>
      <c r="BG1271" s="15">
        <v>82.8</v>
      </c>
    </row>
    <row r="1272" spans="1:59">
      <c r="A1272" s="71">
        <v>42469</v>
      </c>
      <c r="B1272" s="16">
        <v>87.32</v>
      </c>
      <c r="C1272" s="16">
        <v>111.41</v>
      </c>
      <c r="D1272" s="75"/>
      <c r="F1272" s="16">
        <v>115.96</v>
      </c>
      <c r="G1272" s="15">
        <v>175.31</v>
      </c>
      <c r="H1272" s="15">
        <v>103.75</v>
      </c>
      <c r="I1272" s="15">
        <v>91.23</v>
      </c>
      <c r="J1272" s="15">
        <v>42.23</v>
      </c>
      <c r="K1272" s="15">
        <v>32.01</v>
      </c>
      <c r="L1272" s="15">
        <v>35.5</v>
      </c>
      <c r="M1272" s="15">
        <v>53.3</v>
      </c>
      <c r="N1272" s="15">
        <v>92.51</v>
      </c>
      <c r="O1272" s="16">
        <v>178.17</v>
      </c>
      <c r="P1272" s="15">
        <v>16</v>
      </c>
      <c r="Q1272" s="15">
        <v>55.77</v>
      </c>
      <c r="R1272" s="15">
        <v>74.819999999999993</v>
      </c>
      <c r="T1272" s="16">
        <v>117</v>
      </c>
      <c r="U1272" s="16">
        <v>125</v>
      </c>
      <c r="V1272" s="16">
        <v>128.07</v>
      </c>
      <c r="W1272" s="16">
        <v>127.08</v>
      </c>
      <c r="X1272" s="75"/>
      <c r="Y1272" s="75"/>
      <c r="AB1272" s="15">
        <v>183.78</v>
      </c>
      <c r="AD1272" s="15">
        <v>50.69</v>
      </c>
      <c r="AE1272" s="15">
        <v>49.5</v>
      </c>
      <c r="AG1272" s="15">
        <v>26.87</v>
      </c>
      <c r="AI1272" s="15">
        <v>54.2</v>
      </c>
      <c r="AK1272" s="15">
        <v>23.72</v>
      </c>
      <c r="AL1272" s="15">
        <v>23</v>
      </c>
      <c r="AM1272" s="15">
        <v>248.71</v>
      </c>
      <c r="AN1272" s="15">
        <v>286.43</v>
      </c>
      <c r="AO1272" s="15">
        <v>99.58</v>
      </c>
      <c r="AP1272" s="15">
        <v>104.14</v>
      </c>
      <c r="AQ1272" s="15">
        <v>147.5</v>
      </c>
      <c r="AR1272" s="15">
        <v>130.47999999999999</v>
      </c>
      <c r="AS1272" s="15">
        <v>61.06</v>
      </c>
      <c r="AU1272" s="15">
        <v>190</v>
      </c>
      <c r="AV1272" s="15">
        <v>223.48</v>
      </c>
      <c r="AW1272" s="15">
        <v>22</v>
      </c>
      <c r="AX1272" s="15">
        <v>19.48</v>
      </c>
      <c r="AY1272" s="15">
        <v>54.67</v>
      </c>
      <c r="AZ1272" s="15">
        <v>25.78</v>
      </c>
      <c r="BA1272" s="15">
        <v>62</v>
      </c>
      <c r="BC1272" s="15">
        <v>22</v>
      </c>
      <c r="BD1272" s="15">
        <v>102</v>
      </c>
      <c r="BF1272" s="15">
        <v>68.95</v>
      </c>
      <c r="BG1272" s="15">
        <v>74.400000000000006</v>
      </c>
    </row>
    <row r="1273" spans="1:59">
      <c r="A1273" s="71">
        <v>42476</v>
      </c>
      <c r="B1273" s="16">
        <v>88.37</v>
      </c>
      <c r="C1273" s="16">
        <v>111.41</v>
      </c>
      <c r="D1273" s="75"/>
      <c r="F1273" s="16">
        <v>115.34</v>
      </c>
      <c r="G1273" s="15">
        <v>179.2</v>
      </c>
      <c r="H1273" s="15">
        <v>103.14</v>
      </c>
      <c r="I1273" s="15">
        <v>91.56</v>
      </c>
      <c r="J1273" s="15">
        <v>43.29</v>
      </c>
      <c r="K1273" s="15">
        <v>35.049999999999997</v>
      </c>
      <c r="L1273" s="15">
        <v>38.229999999999997</v>
      </c>
      <c r="M1273" s="15">
        <v>54.1</v>
      </c>
      <c r="N1273" s="15">
        <v>94.89</v>
      </c>
      <c r="O1273" s="16">
        <v>180.61</v>
      </c>
      <c r="P1273" s="15">
        <v>16</v>
      </c>
      <c r="Q1273" s="15">
        <v>55.09</v>
      </c>
      <c r="R1273" s="15">
        <v>75</v>
      </c>
      <c r="T1273" s="16">
        <v>116.93</v>
      </c>
      <c r="U1273" s="16">
        <v>130.09</v>
      </c>
      <c r="V1273" s="16">
        <v>128.13</v>
      </c>
      <c r="W1273" s="16">
        <v>127.08</v>
      </c>
      <c r="X1273" s="75"/>
      <c r="Y1273" s="75"/>
      <c r="AA1273" s="15">
        <v>135</v>
      </c>
      <c r="AB1273" s="15">
        <v>183</v>
      </c>
      <c r="AC1273" s="15">
        <v>128.33000000000001</v>
      </c>
      <c r="AD1273" s="15">
        <v>53.18</v>
      </c>
      <c r="AE1273" s="15">
        <v>48.13</v>
      </c>
      <c r="AF1273" s="15">
        <v>44.52</v>
      </c>
      <c r="AG1273" s="15">
        <v>24.69</v>
      </c>
      <c r="AH1273" s="15">
        <v>21.84</v>
      </c>
      <c r="AI1273" s="15">
        <v>57.76</v>
      </c>
      <c r="AJ1273" s="15">
        <v>205</v>
      </c>
      <c r="AK1273" s="15">
        <v>25.28</v>
      </c>
      <c r="AL1273" s="15">
        <v>23</v>
      </c>
      <c r="AM1273" s="15">
        <v>240.45</v>
      </c>
      <c r="AN1273" s="15">
        <v>265.14999999999998</v>
      </c>
      <c r="AO1273" s="15">
        <v>99.2</v>
      </c>
      <c r="AP1273" s="15">
        <v>103.15</v>
      </c>
      <c r="AQ1273" s="15">
        <v>142.38</v>
      </c>
      <c r="AR1273" s="15">
        <v>121.67</v>
      </c>
      <c r="AS1273" s="15">
        <v>70</v>
      </c>
      <c r="AT1273" s="15">
        <v>197</v>
      </c>
      <c r="AW1273" s="15">
        <v>20.87</v>
      </c>
      <c r="AX1273" s="15">
        <v>18.66</v>
      </c>
      <c r="AY1273" s="15">
        <v>54.38</v>
      </c>
      <c r="AZ1273" s="15">
        <v>23</v>
      </c>
      <c r="BA1273" s="15">
        <v>65</v>
      </c>
      <c r="BC1273" s="15">
        <v>24</v>
      </c>
      <c r="BD1273" s="15">
        <v>98.1</v>
      </c>
      <c r="BF1273" s="15">
        <v>65.66</v>
      </c>
      <c r="BG1273" s="15">
        <v>73</v>
      </c>
    </row>
    <row r="1274" spans="1:59">
      <c r="A1274" s="71">
        <v>42483</v>
      </c>
      <c r="B1274" s="16">
        <v>89.19</v>
      </c>
      <c r="C1274" s="16">
        <v>111.52</v>
      </c>
      <c r="D1274" s="75"/>
      <c r="F1274" s="16">
        <v>116.65</v>
      </c>
      <c r="G1274" s="15">
        <v>179.17</v>
      </c>
      <c r="H1274" s="15">
        <v>104.58</v>
      </c>
      <c r="I1274" s="15">
        <v>91.37</v>
      </c>
      <c r="J1274" s="15">
        <v>40.94</v>
      </c>
      <c r="K1274" s="15">
        <v>34.17</v>
      </c>
      <c r="L1274" s="15">
        <v>37.67</v>
      </c>
      <c r="M1274" s="15">
        <v>54.68</v>
      </c>
      <c r="N1274" s="15">
        <v>99.82</v>
      </c>
      <c r="O1274" s="16">
        <v>180.31</v>
      </c>
      <c r="P1274" s="15">
        <v>16</v>
      </c>
      <c r="Q1274" s="15">
        <v>55.68</v>
      </c>
      <c r="R1274" s="15">
        <v>74.680000000000007</v>
      </c>
      <c r="T1274" s="16">
        <v>124.22</v>
      </c>
      <c r="U1274" s="16">
        <v>116.36</v>
      </c>
      <c r="V1274" s="16">
        <v>128.26</v>
      </c>
      <c r="W1274" s="16">
        <v>127.08</v>
      </c>
      <c r="X1274" s="75"/>
      <c r="Y1274" s="75"/>
      <c r="AA1274" s="15">
        <v>133.6</v>
      </c>
      <c r="AB1274" s="15">
        <v>185</v>
      </c>
      <c r="AC1274" s="15">
        <v>125</v>
      </c>
      <c r="AD1274" s="15">
        <v>53.12</v>
      </c>
      <c r="AE1274" s="15">
        <v>50</v>
      </c>
      <c r="AF1274" s="15">
        <v>44.3</v>
      </c>
      <c r="AG1274" s="15">
        <v>23.5</v>
      </c>
      <c r="AH1274" s="15">
        <v>21.27</v>
      </c>
      <c r="AI1274" s="15">
        <v>56.81</v>
      </c>
      <c r="AJ1274" s="15">
        <v>218.24</v>
      </c>
      <c r="AK1274" s="15">
        <v>24.03</v>
      </c>
      <c r="AL1274" s="15">
        <v>23</v>
      </c>
      <c r="AM1274" s="15">
        <v>233.89</v>
      </c>
      <c r="AN1274" s="15">
        <v>250.33</v>
      </c>
      <c r="AO1274" s="15">
        <v>98.88</v>
      </c>
      <c r="AP1274" s="15">
        <v>104.33</v>
      </c>
      <c r="AQ1274" s="15">
        <v>135</v>
      </c>
      <c r="AR1274" s="15">
        <v>120.6</v>
      </c>
      <c r="AS1274" s="15">
        <v>60</v>
      </c>
      <c r="AT1274" s="15">
        <v>195</v>
      </c>
      <c r="AU1274" s="15">
        <v>192</v>
      </c>
      <c r="AX1274" s="15">
        <v>18.84</v>
      </c>
      <c r="AY1274" s="15">
        <v>53</v>
      </c>
      <c r="AZ1274" s="15">
        <v>23</v>
      </c>
      <c r="BA1274" s="15">
        <v>57</v>
      </c>
      <c r="BB1274" s="15">
        <v>33</v>
      </c>
      <c r="BD1274" s="15">
        <v>97.82</v>
      </c>
      <c r="BF1274" s="15">
        <v>64.37</v>
      </c>
      <c r="BG1274" s="15">
        <v>74</v>
      </c>
    </row>
    <row r="1275" spans="1:59">
      <c r="A1275" s="71">
        <v>42490</v>
      </c>
      <c r="B1275" s="16">
        <v>88.75</v>
      </c>
      <c r="C1275" s="16">
        <v>111.6</v>
      </c>
      <c r="D1275" s="75"/>
      <c r="F1275" s="16">
        <v>118.02</v>
      </c>
      <c r="G1275" s="15">
        <v>183.38</v>
      </c>
      <c r="H1275" s="15">
        <v>105.77</v>
      </c>
      <c r="I1275" s="15">
        <v>93.9</v>
      </c>
      <c r="J1275" s="15">
        <v>39.78</v>
      </c>
      <c r="K1275" s="15">
        <v>36.82</v>
      </c>
      <c r="L1275" s="15">
        <v>37.79</v>
      </c>
      <c r="M1275" s="15">
        <v>55.78</v>
      </c>
      <c r="N1275" s="15">
        <v>100.41</v>
      </c>
      <c r="O1275" s="16">
        <v>178.35</v>
      </c>
      <c r="P1275" s="15">
        <v>16</v>
      </c>
      <c r="Q1275" s="15">
        <v>56.17</v>
      </c>
      <c r="R1275" s="15">
        <v>74.62</v>
      </c>
      <c r="T1275" s="16">
        <v>116.5</v>
      </c>
      <c r="U1275" s="16">
        <v>121.48</v>
      </c>
      <c r="V1275" s="16">
        <v>128.61000000000001</v>
      </c>
      <c r="W1275" s="16">
        <v>128.13999999999999</v>
      </c>
      <c r="X1275" s="75"/>
      <c r="Y1275" s="75"/>
      <c r="AA1275" s="15">
        <v>130</v>
      </c>
      <c r="AC1275" s="15">
        <v>119</v>
      </c>
      <c r="AD1275" s="15">
        <v>53.46</v>
      </c>
      <c r="AE1275" s="15">
        <v>48.2</v>
      </c>
      <c r="AF1275" s="15">
        <v>44.82</v>
      </c>
      <c r="AG1275" s="15">
        <v>23.2</v>
      </c>
      <c r="AH1275" s="15">
        <v>21.15</v>
      </c>
      <c r="AI1275" s="15">
        <v>58.69</v>
      </c>
      <c r="AJ1275" s="15">
        <v>209</v>
      </c>
      <c r="AK1275" s="15">
        <v>23.29</v>
      </c>
      <c r="AL1275" s="15">
        <v>16.760000000000002</v>
      </c>
      <c r="AM1275" s="15">
        <v>210</v>
      </c>
      <c r="AN1275" s="15">
        <v>233.78</v>
      </c>
      <c r="AO1275" s="15">
        <v>99.65</v>
      </c>
      <c r="AP1275" s="15">
        <v>103.32</v>
      </c>
      <c r="AQ1275" s="15">
        <v>104.59</v>
      </c>
      <c r="AR1275" s="15">
        <v>100</v>
      </c>
      <c r="AS1275" s="15">
        <v>63</v>
      </c>
      <c r="AT1275" s="15">
        <v>178</v>
      </c>
      <c r="AW1275" s="15">
        <v>22</v>
      </c>
      <c r="AX1275" s="15">
        <v>18.96</v>
      </c>
      <c r="AY1275" s="15">
        <v>52.82</v>
      </c>
      <c r="AZ1275" s="15">
        <v>23.73</v>
      </c>
      <c r="BA1275" s="15">
        <v>60</v>
      </c>
      <c r="BB1275" s="15">
        <v>29</v>
      </c>
      <c r="BD1275" s="15">
        <v>96.78</v>
      </c>
      <c r="BF1275" s="15">
        <v>66.36</v>
      </c>
      <c r="BG1275" s="15">
        <v>79.599999999999994</v>
      </c>
    </row>
    <row r="1276" spans="1:59">
      <c r="A1276" s="71">
        <v>42497</v>
      </c>
      <c r="B1276" s="16">
        <v>89.65</v>
      </c>
      <c r="C1276" s="16">
        <v>111.82</v>
      </c>
      <c r="D1276" s="75"/>
      <c r="F1276" s="16">
        <v>124.58</v>
      </c>
      <c r="G1276" s="15">
        <v>191.68</v>
      </c>
      <c r="H1276" s="15">
        <v>110.88</v>
      </c>
      <c r="I1276" s="15">
        <v>96.8</v>
      </c>
      <c r="J1276" s="15">
        <v>42.22</v>
      </c>
      <c r="K1276" s="15">
        <v>36.42</v>
      </c>
      <c r="L1276" s="15">
        <v>41.06</v>
      </c>
      <c r="M1276" s="15">
        <v>54.24</v>
      </c>
      <c r="N1276" s="15">
        <v>101.05</v>
      </c>
      <c r="O1276" s="16">
        <v>172.71</v>
      </c>
      <c r="P1276" s="15">
        <v>16</v>
      </c>
      <c r="Q1276" s="15">
        <v>55.96</v>
      </c>
      <c r="R1276" s="15">
        <v>73.73</v>
      </c>
      <c r="T1276" s="16">
        <v>115</v>
      </c>
      <c r="U1276" s="16">
        <v>129.5</v>
      </c>
      <c r="V1276" s="16">
        <v>126.59</v>
      </c>
      <c r="W1276" s="16">
        <v>127.05</v>
      </c>
      <c r="X1276" s="75"/>
      <c r="Y1276" s="75"/>
      <c r="AB1276" s="15">
        <v>186</v>
      </c>
      <c r="AD1276" s="15">
        <v>54.34</v>
      </c>
      <c r="AE1276" s="15">
        <v>49.33</v>
      </c>
      <c r="AF1276" s="15">
        <v>44.39</v>
      </c>
      <c r="AG1276" s="15">
        <v>21.94</v>
      </c>
      <c r="AH1276" s="15">
        <v>21.84</v>
      </c>
      <c r="AI1276" s="15">
        <v>57.69</v>
      </c>
      <c r="AJ1276" s="15">
        <v>209.79</v>
      </c>
      <c r="AK1276" s="15">
        <v>24.02</v>
      </c>
      <c r="AL1276" s="15">
        <v>21.62</v>
      </c>
      <c r="AM1276" s="15">
        <v>193</v>
      </c>
      <c r="AN1276" s="15">
        <v>219</v>
      </c>
      <c r="AO1276" s="15">
        <v>97.83</v>
      </c>
      <c r="AP1276" s="15">
        <v>104.73</v>
      </c>
      <c r="AQ1276" s="15">
        <v>99.85</v>
      </c>
      <c r="AR1276" s="15">
        <v>99.09</v>
      </c>
      <c r="AW1276" s="15">
        <v>19</v>
      </c>
      <c r="AX1276" s="15">
        <v>18.5</v>
      </c>
      <c r="BC1276" s="15">
        <v>22</v>
      </c>
      <c r="BD1276" s="15">
        <v>97.8</v>
      </c>
      <c r="BF1276" s="15">
        <v>72.37</v>
      </c>
      <c r="BG1276" s="15">
        <v>77.2</v>
      </c>
    </row>
    <row r="1277" spans="1:59">
      <c r="A1277" s="71">
        <v>42504</v>
      </c>
      <c r="B1277" s="16">
        <v>90.95</v>
      </c>
      <c r="C1277" s="16">
        <v>111.86</v>
      </c>
      <c r="D1277" s="75"/>
      <c r="F1277" s="16">
        <v>127.11</v>
      </c>
      <c r="G1277" s="15">
        <v>196.46</v>
      </c>
      <c r="H1277" s="15">
        <v>112.71</v>
      </c>
      <c r="I1277" s="15">
        <v>96.55</v>
      </c>
      <c r="J1277" s="15">
        <v>40.86</v>
      </c>
      <c r="K1277" s="15">
        <v>36.82</v>
      </c>
      <c r="L1277" s="15">
        <v>39.479999999999997</v>
      </c>
      <c r="M1277" s="15">
        <v>53.77</v>
      </c>
      <c r="N1277" s="15">
        <v>101.8</v>
      </c>
      <c r="O1277" s="16">
        <v>170</v>
      </c>
      <c r="P1277" s="15">
        <v>16</v>
      </c>
      <c r="Q1277" s="15">
        <v>56.21</v>
      </c>
      <c r="R1277" s="15">
        <v>73.709999999999994</v>
      </c>
      <c r="T1277" s="16">
        <v>117.5</v>
      </c>
      <c r="U1277" s="16">
        <v>122.23</v>
      </c>
      <c r="V1277" s="16">
        <v>126.59</v>
      </c>
      <c r="W1277" s="16">
        <v>127.05</v>
      </c>
      <c r="X1277" s="75"/>
      <c r="Y1277" s="75"/>
      <c r="AA1277" s="15">
        <v>135</v>
      </c>
      <c r="AB1277" s="15">
        <v>171</v>
      </c>
      <c r="AD1277" s="15">
        <v>54.96</v>
      </c>
      <c r="AE1277" s="15">
        <v>49.25</v>
      </c>
      <c r="AF1277" s="15">
        <v>45.95</v>
      </c>
      <c r="AG1277" s="15">
        <v>21.55</v>
      </c>
      <c r="AH1277" s="15">
        <v>21.69</v>
      </c>
      <c r="AI1277" s="15">
        <v>56.87</v>
      </c>
      <c r="AJ1277" s="15">
        <v>205</v>
      </c>
      <c r="AK1277" s="15">
        <v>21.01</v>
      </c>
      <c r="AL1277" s="15">
        <v>21.08</v>
      </c>
      <c r="AM1277" s="15">
        <v>207</v>
      </c>
      <c r="AN1277" s="15">
        <v>216</v>
      </c>
      <c r="AO1277" s="15">
        <v>101</v>
      </c>
      <c r="AP1277" s="15">
        <v>103.94</v>
      </c>
      <c r="AQ1277" s="15">
        <v>90.91</v>
      </c>
      <c r="AR1277" s="15">
        <v>85</v>
      </c>
      <c r="AU1277" s="15">
        <v>152</v>
      </c>
      <c r="AV1277" s="15">
        <v>224</v>
      </c>
      <c r="AW1277" s="15">
        <v>18</v>
      </c>
      <c r="AX1277" s="15">
        <v>17.739999999999998</v>
      </c>
      <c r="AY1277" s="15">
        <v>50</v>
      </c>
      <c r="AZ1277" s="15">
        <v>20.45</v>
      </c>
      <c r="BA1277" s="15">
        <v>54</v>
      </c>
      <c r="BB1277" s="15">
        <v>34</v>
      </c>
      <c r="BC1277" s="15">
        <v>16</v>
      </c>
      <c r="BD1277" s="15">
        <v>96.62</v>
      </c>
      <c r="BF1277" s="15">
        <v>67.36</v>
      </c>
      <c r="BG1277" s="15">
        <v>65.2</v>
      </c>
    </row>
    <row r="1278" spans="1:59">
      <c r="A1278" s="71">
        <v>42511</v>
      </c>
      <c r="B1278" s="16">
        <v>96.42</v>
      </c>
      <c r="C1278" s="16">
        <v>111.9</v>
      </c>
      <c r="D1278" s="75"/>
      <c r="F1278" s="16">
        <v>125.87</v>
      </c>
      <c r="G1278" s="15">
        <v>192.6</v>
      </c>
      <c r="H1278" s="15">
        <v>114.31</v>
      </c>
      <c r="I1278" s="15">
        <v>97.2</v>
      </c>
      <c r="J1278" s="15">
        <v>40.64</v>
      </c>
      <c r="K1278" s="15">
        <v>36.71</v>
      </c>
      <c r="L1278" s="15">
        <v>40.67</v>
      </c>
      <c r="M1278" s="15">
        <v>54.81</v>
      </c>
      <c r="N1278" s="15">
        <v>102.63</v>
      </c>
      <c r="O1278" s="16">
        <v>161.41</v>
      </c>
      <c r="P1278" s="15">
        <v>16</v>
      </c>
      <c r="Q1278" s="15">
        <v>55.81</v>
      </c>
      <c r="R1278" s="15">
        <v>74.680000000000007</v>
      </c>
      <c r="T1278" s="16">
        <v>118.82</v>
      </c>
      <c r="U1278" s="16">
        <v>121.34</v>
      </c>
      <c r="V1278" s="16">
        <v>126.59</v>
      </c>
      <c r="W1278" s="16">
        <v>127.05</v>
      </c>
      <c r="X1278" s="75"/>
      <c r="Y1278" s="75"/>
      <c r="AA1278" s="15">
        <v>129</v>
      </c>
      <c r="AB1278" s="15">
        <v>183.78</v>
      </c>
      <c r="AD1278" s="15">
        <v>54.32</v>
      </c>
      <c r="AE1278" s="15">
        <v>48.77</v>
      </c>
      <c r="AF1278" s="15">
        <v>41.19</v>
      </c>
      <c r="AG1278" s="15">
        <v>21.69</v>
      </c>
      <c r="AH1278" s="15">
        <v>20.13</v>
      </c>
      <c r="AI1278" s="15">
        <v>57</v>
      </c>
      <c r="AJ1278" s="15">
        <v>207.62</v>
      </c>
      <c r="AK1278" s="15">
        <v>24.76</v>
      </c>
      <c r="AL1278" s="15">
        <v>19.809999999999999</v>
      </c>
      <c r="AN1278" s="15">
        <v>215</v>
      </c>
      <c r="AO1278" s="15">
        <v>102.84</v>
      </c>
      <c r="AP1278" s="15">
        <v>103.61</v>
      </c>
      <c r="AQ1278" s="15">
        <v>97.33</v>
      </c>
      <c r="AT1278" s="15">
        <v>165</v>
      </c>
      <c r="AU1278" s="15">
        <v>170</v>
      </c>
      <c r="AW1278" s="15">
        <v>17.5</v>
      </c>
      <c r="AX1278" s="15">
        <v>18.37</v>
      </c>
      <c r="AZ1278" s="15">
        <v>21.82</v>
      </c>
      <c r="BC1278" s="15">
        <v>19</v>
      </c>
      <c r="BD1278" s="15">
        <v>96.63</v>
      </c>
      <c r="BF1278" s="15">
        <v>53.61</v>
      </c>
      <c r="BG1278" s="15">
        <v>59.2</v>
      </c>
    </row>
    <row r="1279" spans="1:59">
      <c r="A1279" s="71">
        <v>42518</v>
      </c>
      <c r="B1279" s="16">
        <v>98.27</v>
      </c>
      <c r="C1279" s="16">
        <v>112.06</v>
      </c>
      <c r="D1279" s="75"/>
      <c r="F1279" s="16">
        <v>119.03</v>
      </c>
      <c r="G1279" s="15">
        <v>189.64</v>
      </c>
      <c r="H1279" s="15">
        <v>113.94</v>
      </c>
      <c r="I1279" s="15">
        <v>97.62</v>
      </c>
      <c r="J1279" s="15">
        <v>41.22</v>
      </c>
      <c r="K1279" s="15">
        <v>36.770000000000003</v>
      </c>
      <c r="L1279" s="15">
        <v>41.26</v>
      </c>
      <c r="M1279" s="15">
        <v>55.75</v>
      </c>
      <c r="N1279" s="15">
        <v>102.02</v>
      </c>
      <c r="O1279" s="16">
        <v>153.06</v>
      </c>
      <c r="P1279" s="15">
        <v>16</v>
      </c>
      <c r="Q1279" s="15">
        <v>55.77</v>
      </c>
      <c r="R1279" s="15">
        <v>74.459999999999994</v>
      </c>
      <c r="T1279" s="16">
        <v>116.4</v>
      </c>
      <c r="U1279" s="16">
        <v>119.96</v>
      </c>
      <c r="V1279" s="16">
        <v>126.2</v>
      </c>
      <c r="W1279" s="16">
        <v>127.19</v>
      </c>
      <c r="X1279" s="75"/>
      <c r="Y1279" s="75"/>
      <c r="AA1279" s="15">
        <v>131.02000000000001</v>
      </c>
      <c r="AB1279" s="15">
        <v>179.36</v>
      </c>
      <c r="AC1279" s="15">
        <v>119</v>
      </c>
      <c r="AD1279" s="15">
        <v>51.63</v>
      </c>
      <c r="AE1279" s="15">
        <v>48</v>
      </c>
      <c r="AF1279" s="15">
        <v>44.88</v>
      </c>
      <c r="AG1279" s="15">
        <v>21.82</v>
      </c>
      <c r="AH1279" s="15">
        <v>19.850000000000001</v>
      </c>
      <c r="AI1279" s="15">
        <v>56.1</v>
      </c>
      <c r="AJ1279" s="15">
        <v>206.55</v>
      </c>
      <c r="AK1279" s="15">
        <v>23.84</v>
      </c>
      <c r="AL1279" s="15">
        <v>16.100000000000001</v>
      </c>
      <c r="AN1279" s="15">
        <v>214.57</v>
      </c>
      <c r="AO1279" s="15">
        <v>94</v>
      </c>
      <c r="AP1279" s="15">
        <v>104.68</v>
      </c>
      <c r="AQ1279" s="15">
        <v>95.67</v>
      </c>
      <c r="AV1279" s="15">
        <v>175</v>
      </c>
      <c r="AX1279" s="15">
        <v>18.79</v>
      </c>
      <c r="AY1279" s="15">
        <v>48.14</v>
      </c>
      <c r="AZ1279" s="15">
        <v>21</v>
      </c>
      <c r="BA1279" s="15">
        <v>42.44</v>
      </c>
      <c r="BB1279" s="15">
        <v>30.4</v>
      </c>
      <c r="BC1279" s="15">
        <v>20.5</v>
      </c>
      <c r="BD1279" s="15">
        <v>96.57</v>
      </c>
      <c r="BF1279" s="15">
        <v>49.15</v>
      </c>
      <c r="BG1279" s="15">
        <v>54.4</v>
      </c>
    </row>
    <row r="1280" spans="1:59">
      <c r="A1280" s="71">
        <v>42525</v>
      </c>
      <c r="B1280" s="16">
        <v>99.05</v>
      </c>
      <c r="C1280" s="16">
        <v>112.06</v>
      </c>
      <c r="D1280" s="75"/>
      <c r="F1280" s="16">
        <v>113.92</v>
      </c>
      <c r="G1280" s="15">
        <v>190.01</v>
      </c>
      <c r="H1280" s="15">
        <v>113.81</v>
      </c>
      <c r="I1280" s="15">
        <v>97.98</v>
      </c>
      <c r="J1280" s="15">
        <v>41.37</v>
      </c>
      <c r="K1280" s="15">
        <v>36.51</v>
      </c>
      <c r="L1280" s="15">
        <v>41.5</v>
      </c>
      <c r="M1280" s="15">
        <v>56.02</v>
      </c>
      <c r="N1280" s="15">
        <v>102.71</v>
      </c>
      <c r="O1280" s="16">
        <v>154.86000000000001</v>
      </c>
      <c r="P1280" s="15">
        <v>16</v>
      </c>
      <c r="Q1280" s="15">
        <v>56.02</v>
      </c>
      <c r="R1280" s="15">
        <v>74.64</v>
      </c>
      <c r="T1280" s="16">
        <v>117</v>
      </c>
      <c r="U1280" s="16">
        <v>130.66999999999999</v>
      </c>
      <c r="V1280" s="16">
        <v>128.16</v>
      </c>
      <c r="W1280" s="16">
        <v>127.61</v>
      </c>
      <c r="X1280" s="75"/>
      <c r="Y1280" s="75"/>
      <c r="AA1280" s="15">
        <v>131.5</v>
      </c>
      <c r="AB1280" s="15">
        <v>185.18</v>
      </c>
      <c r="AD1280" s="15">
        <v>53.43</v>
      </c>
      <c r="AE1280" s="15">
        <v>48.83</v>
      </c>
      <c r="AF1280" s="15">
        <v>45</v>
      </c>
      <c r="AG1280" s="15">
        <v>23.22</v>
      </c>
      <c r="AH1280" s="15">
        <v>21</v>
      </c>
      <c r="AI1280" s="15">
        <v>52.6</v>
      </c>
      <c r="AK1280" s="15">
        <v>23.68</v>
      </c>
      <c r="AL1280" s="15">
        <v>19.95</v>
      </c>
      <c r="AN1280" s="15">
        <v>212.29</v>
      </c>
      <c r="AO1280" s="15">
        <v>99.55</v>
      </c>
      <c r="AP1280" s="15">
        <v>104.86</v>
      </c>
      <c r="AQ1280" s="15">
        <v>98.04</v>
      </c>
      <c r="AR1280" s="15">
        <v>73.5</v>
      </c>
      <c r="AS1280" s="15">
        <v>50</v>
      </c>
      <c r="AT1280" s="15">
        <v>160</v>
      </c>
      <c r="AV1280" s="15">
        <v>173</v>
      </c>
      <c r="AX1280" s="15">
        <v>17.73</v>
      </c>
      <c r="AY1280" s="15">
        <v>43</v>
      </c>
      <c r="AZ1280" s="15">
        <v>20</v>
      </c>
      <c r="BA1280" s="15">
        <v>37</v>
      </c>
      <c r="BC1280" s="15">
        <v>15</v>
      </c>
      <c r="BD1280" s="15">
        <v>98</v>
      </c>
      <c r="BF1280" s="15">
        <v>43.14</v>
      </c>
      <c r="BG1280" s="15">
        <v>51.5</v>
      </c>
    </row>
    <row r="1281" spans="1:59">
      <c r="A1281" s="71">
        <v>42532</v>
      </c>
      <c r="B1281" s="16">
        <v>99.17</v>
      </c>
      <c r="C1281" s="16">
        <v>112.11</v>
      </c>
      <c r="D1281" s="75"/>
      <c r="F1281" s="16">
        <v>113.56</v>
      </c>
      <c r="G1281" s="15">
        <v>188.46</v>
      </c>
      <c r="H1281" s="15">
        <v>112.25</v>
      </c>
      <c r="I1281" s="15">
        <v>97.44</v>
      </c>
      <c r="J1281" s="15">
        <v>42.43</v>
      </c>
      <c r="K1281" s="15">
        <v>37.36</v>
      </c>
      <c r="L1281" s="15">
        <v>43.21</v>
      </c>
      <c r="M1281" s="15">
        <v>55.93</v>
      </c>
      <c r="N1281" s="15">
        <v>104.04</v>
      </c>
      <c r="O1281" s="16">
        <v>154.36000000000001</v>
      </c>
      <c r="P1281" s="15">
        <v>16</v>
      </c>
      <c r="Q1281" s="15">
        <v>55.82</v>
      </c>
      <c r="R1281" s="15">
        <v>74.849999999999994</v>
      </c>
      <c r="T1281" s="16">
        <v>120.5</v>
      </c>
      <c r="U1281" s="16">
        <v>130.5</v>
      </c>
      <c r="V1281" s="16">
        <v>128.52000000000001</v>
      </c>
      <c r="W1281" s="16">
        <v>128.22999999999999</v>
      </c>
      <c r="X1281" s="75"/>
      <c r="Y1281" s="75"/>
      <c r="AA1281" s="15">
        <v>133</v>
      </c>
      <c r="AB1281" s="15">
        <v>182.44</v>
      </c>
      <c r="AC1281" s="15">
        <v>119</v>
      </c>
      <c r="AD1281" s="15">
        <v>52.86</v>
      </c>
      <c r="AE1281" s="15">
        <v>49.43</v>
      </c>
      <c r="AF1281" s="15">
        <v>39.15</v>
      </c>
      <c r="AG1281" s="15">
        <v>20.170000000000002</v>
      </c>
      <c r="AH1281" s="15">
        <v>18</v>
      </c>
      <c r="AI1281" s="15">
        <v>56</v>
      </c>
      <c r="AJ1281" s="15">
        <v>209</v>
      </c>
      <c r="AK1281" s="15">
        <v>23.78</v>
      </c>
      <c r="AL1281" s="15">
        <v>15.54</v>
      </c>
      <c r="AN1281" s="15">
        <v>212</v>
      </c>
      <c r="AO1281" s="15">
        <v>100</v>
      </c>
      <c r="AP1281" s="15">
        <v>103.84</v>
      </c>
      <c r="AQ1281" s="15">
        <v>100</v>
      </c>
      <c r="AR1281" s="15">
        <v>75</v>
      </c>
      <c r="AS1281" s="15">
        <v>50.5</v>
      </c>
      <c r="AT1281" s="15">
        <v>155</v>
      </c>
      <c r="AU1281" s="15">
        <v>160</v>
      </c>
      <c r="AW1281" s="15">
        <v>16</v>
      </c>
      <c r="AX1281" s="15">
        <v>16.73</v>
      </c>
      <c r="AZ1281" s="15">
        <v>19</v>
      </c>
      <c r="BB1281" s="15">
        <v>31.5</v>
      </c>
      <c r="BD1281" s="15">
        <v>96</v>
      </c>
      <c r="BF1281" s="15">
        <v>42.15</v>
      </c>
      <c r="BG1281" s="15">
        <v>51</v>
      </c>
    </row>
    <row r="1282" spans="1:59">
      <c r="A1282" s="71">
        <v>42539</v>
      </c>
      <c r="B1282" s="16">
        <v>97.56</v>
      </c>
      <c r="C1282" s="16">
        <v>112.01</v>
      </c>
      <c r="D1282" s="75"/>
      <c r="F1282" s="16">
        <v>118.69</v>
      </c>
      <c r="G1282" s="15">
        <v>200.04</v>
      </c>
      <c r="H1282" s="15">
        <v>113.91</v>
      </c>
      <c r="I1282" s="15">
        <v>97.74</v>
      </c>
      <c r="J1282" s="15">
        <v>41.47</v>
      </c>
      <c r="K1282" s="15">
        <v>36.81</v>
      </c>
      <c r="L1282" s="15">
        <v>42.01</v>
      </c>
      <c r="M1282" s="15">
        <v>56.79</v>
      </c>
      <c r="N1282" s="15">
        <v>104.41</v>
      </c>
      <c r="O1282" s="16">
        <v>155.63999999999999</v>
      </c>
      <c r="P1282" s="15">
        <v>16</v>
      </c>
      <c r="Q1282" s="15">
        <v>53.12</v>
      </c>
      <c r="R1282" s="15">
        <v>75</v>
      </c>
      <c r="T1282" s="16">
        <v>117</v>
      </c>
      <c r="U1282" s="16">
        <v>127.8</v>
      </c>
      <c r="V1282" s="16">
        <v>128.52000000000001</v>
      </c>
      <c r="W1282" s="16">
        <v>128.22999999999999</v>
      </c>
      <c r="X1282" s="75"/>
      <c r="Y1282" s="75"/>
      <c r="AA1282" s="15">
        <v>133</v>
      </c>
      <c r="AB1282" s="15">
        <v>182.4</v>
      </c>
      <c r="AC1282" s="15">
        <v>129</v>
      </c>
      <c r="AD1282" s="15">
        <v>51.89</v>
      </c>
      <c r="AE1282" s="15">
        <v>46.6</v>
      </c>
      <c r="AF1282" s="15">
        <v>45</v>
      </c>
      <c r="AG1282" s="15">
        <v>19.96</v>
      </c>
      <c r="AH1282" s="15">
        <v>19.61</v>
      </c>
      <c r="AI1282" s="15">
        <v>43.72</v>
      </c>
      <c r="AJ1282" s="15">
        <v>223.87</v>
      </c>
      <c r="AK1282" s="15">
        <v>20.58</v>
      </c>
      <c r="AL1282" s="15">
        <v>19.5</v>
      </c>
      <c r="AN1282" s="15">
        <v>211.77</v>
      </c>
      <c r="AO1282" s="15">
        <v>99.95</v>
      </c>
      <c r="AP1282" s="15">
        <v>103.92</v>
      </c>
      <c r="AQ1282" s="15">
        <v>97.5</v>
      </c>
      <c r="AS1282" s="15">
        <v>51.71</v>
      </c>
      <c r="AT1282" s="15">
        <v>155</v>
      </c>
      <c r="AV1282" s="15">
        <v>175</v>
      </c>
      <c r="AX1282" s="15">
        <v>17.579999999999998</v>
      </c>
      <c r="AY1282" s="15">
        <v>50</v>
      </c>
      <c r="AZ1282" s="15">
        <v>18.2</v>
      </c>
      <c r="BD1282" s="15">
        <v>98.57</v>
      </c>
      <c r="BF1282" s="15">
        <v>42.15</v>
      </c>
      <c r="BG1282" s="15">
        <v>58.2</v>
      </c>
    </row>
    <row r="1283" spans="1:59">
      <c r="A1283" s="71">
        <v>42546</v>
      </c>
      <c r="B1283" s="16">
        <v>94.88</v>
      </c>
      <c r="C1283" s="16">
        <v>111.92</v>
      </c>
      <c r="D1283" s="75"/>
      <c r="F1283" s="16">
        <v>119.48</v>
      </c>
      <c r="G1283" s="15">
        <v>202.95</v>
      </c>
      <c r="H1283" s="15">
        <v>110.99</v>
      </c>
      <c r="I1283" s="15">
        <v>95.79</v>
      </c>
      <c r="J1283" s="15">
        <v>41.14</v>
      </c>
      <c r="K1283" s="15">
        <v>37.1</v>
      </c>
      <c r="L1283" s="15">
        <v>41.6</v>
      </c>
      <c r="M1283" s="15">
        <v>56.84</v>
      </c>
      <c r="N1283" s="15">
        <v>106.7</v>
      </c>
      <c r="O1283" s="16">
        <v>152.13999999999999</v>
      </c>
      <c r="P1283" s="15">
        <v>16</v>
      </c>
      <c r="Q1283" s="15">
        <v>54.71</v>
      </c>
      <c r="R1283" s="15">
        <v>75.06</v>
      </c>
      <c r="T1283" s="16">
        <v>117</v>
      </c>
      <c r="U1283" s="16">
        <v>118.5</v>
      </c>
      <c r="V1283" s="16">
        <v>128.47999999999999</v>
      </c>
      <c r="W1283" s="16">
        <v>128.59</v>
      </c>
      <c r="X1283" s="75"/>
      <c r="Y1283" s="75"/>
      <c r="AA1283" s="15">
        <v>133</v>
      </c>
      <c r="AB1283" s="15">
        <v>179.71</v>
      </c>
      <c r="AD1283" s="15">
        <v>46.94</v>
      </c>
      <c r="AE1283" s="15">
        <v>46.75</v>
      </c>
      <c r="AF1283" s="15">
        <v>41.43</v>
      </c>
      <c r="AG1283" s="15">
        <v>19.68</v>
      </c>
      <c r="AH1283" s="15">
        <v>20.28</v>
      </c>
      <c r="AI1283" s="15">
        <v>53.89</v>
      </c>
      <c r="AJ1283" s="15">
        <v>232.24</v>
      </c>
      <c r="AK1283" s="15">
        <v>22.23</v>
      </c>
      <c r="AL1283" s="15">
        <v>18.489999999999998</v>
      </c>
      <c r="AN1283" s="15">
        <v>213.92</v>
      </c>
      <c r="AO1283" s="15">
        <v>101</v>
      </c>
      <c r="AP1283" s="15">
        <v>104.04</v>
      </c>
      <c r="AQ1283" s="15">
        <v>86.31</v>
      </c>
      <c r="AR1283" s="15">
        <v>65</v>
      </c>
      <c r="AS1283" s="15">
        <v>44</v>
      </c>
      <c r="AT1283" s="15">
        <v>155</v>
      </c>
      <c r="AU1283" s="15">
        <v>160</v>
      </c>
      <c r="AV1283" s="15">
        <v>175</v>
      </c>
      <c r="AW1283" s="15">
        <v>17</v>
      </c>
      <c r="AX1283" s="15">
        <v>16.79</v>
      </c>
      <c r="AY1283" s="15">
        <v>43.83</v>
      </c>
      <c r="AZ1283" s="15">
        <v>18</v>
      </c>
      <c r="BB1283" s="15">
        <v>31</v>
      </c>
      <c r="BC1283" s="15">
        <v>17.5</v>
      </c>
      <c r="BD1283" s="15">
        <v>99</v>
      </c>
      <c r="BF1283" s="15">
        <v>42.15</v>
      </c>
      <c r="BG1283" s="15">
        <v>75.8</v>
      </c>
    </row>
    <row r="1284" spans="1:59">
      <c r="A1284" s="71">
        <v>42553</v>
      </c>
      <c r="B1284" s="16">
        <v>94.29</v>
      </c>
      <c r="C1284" s="16">
        <v>111.82</v>
      </c>
      <c r="D1284" s="75"/>
      <c r="F1284" s="16">
        <v>133.96</v>
      </c>
      <c r="G1284" s="15">
        <v>212.26</v>
      </c>
      <c r="H1284" s="15">
        <v>108.56</v>
      </c>
      <c r="I1284" s="15">
        <v>95.35</v>
      </c>
      <c r="J1284" s="15">
        <v>42.22</v>
      </c>
      <c r="K1284" s="15">
        <v>36.07</v>
      </c>
      <c r="L1284" s="15">
        <v>42.62</v>
      </c>
      <c r="M1284" s="15">
        <v>56.92</v>
      </c>
      <c r="N1284" s="15">
        <v>107.87</v>
      </c>
      <c r="O1284" s="16">
        <v>154.69999999999999</v>
      </c>
      <c r="P1284" s="15">
        <v>16</v>
      </c>
      <c r="Q1284" s="15">
        <v>55.1</v>
      </c>
      <c r="R1284" s="15">
        <v>74.69</v>
      </c>
      <c r="T1284" s="16">
        <v>116.29</v>
      </c>
      <c r="U1284" s="16">
        <v>141.99</v>
      </c>
      <c r="V1284" s="16">
        <v>129.1</v>
      </c>
      <c r="W1284" s="16">
        <v>129.19</v>
      </c>
      <c r="X1284" s="75"/>
      <c r="Y1284" s="75"/>
      <c r="AA1284" s="15">
        <v>132</v>
      </c>
      <c r="AB1284" s="15">
        <v>185.18</v>
      </c>
      <c r="AC1284" s="15">
        <v>119</v>
      </c>
      <c r="AD1284" s="15">
        <v>43.34</v>
      </c>
      <c r="AE1284" s="15">
        <v>42.58</v>
      </c>
      <c r="AF1284" s="15">
        <v>42</v>
      </c>
      <c r="AG1284" s="15">
        <v>18.38</v>
      </c>
      <c r="AI1284" s="15">
        <v>54</v>
      </c>
      <c r="AJ1284" s="15">
        <v>205</v>
      </c>
      <c r="AK1284" s="15">
        <v>20.079999999999998</v>
      </c>
      <c r="AL1284" s="15">
        <v>15.29</v>
      </c>
      <c r="AM1284" s="15">
        <v>182.5</v>
      </c>
      <c r="AN1284" s="15">
        <v>214.12</v>
      </c>
      <c r="AO1284" s="15">
        <v>96.05</v>
      </c>
      <c r="AP1284" s="15">
        <v>103.95</v>
      </c>
      <c r="AQ1284" s="15">
        <v>84.5</v>
      </c>
      <c r="AR1284" s="15">
        <v>68</v>
      </c>
      <c r="AS1284" s="15">
        <v>44</v>
      </c>
      <c r="AT1284" s="15">
        <v>155</v>
      </c>
      <c r="AV1284" s="15">
        <v>175</v>
      </c>
      <c r="AW1284" s="15">
        <v>16.2</v>
      </c>
      <c r="AX1284" s="15">
        <v>17.55</v>
      </c>
      <c r="AY1284" s="15">
        <v>40.729999999999997</v>
      </c>
      <c r="AZ1284" s="15">
        <v>18.53</v>
      </c>
      <c r="BA1284" s="15">
        <v>38.799999999999997</v>
      </c>
      <c r="BB1284" s="15">
        <v>34</v>
      </c>
      <c r="BF1284" s="15">
        <v>72.489999999999995</v>
      </c>
      <c r="BG1284" s="15">
        <v>88.6</v>
      </c>
    </row>
    <row r="1285" spans="1:59">
      <c r="A1285" s="71">
        <v>42560</v>
      </c>
      <c r="B1285" s="16">
        <v>94.38</v>
      </c>
      <c r="C1285" s="16">
        <v>112.05</v>
      </c>
      <c r="D1285" s="75"/>
      <c r="F1285" s="16">
        <v>135.88999999999999</v>
      </c>
      <c r="G1285" s="15">
        <v>216.67</v>
      </c>
      <c r="H1285" s="15">
        <v>108.47</v>
      </c>
      <c r="I1285" s="15">
        <v>93.76</v>
      </c>
      <c r="J1285" s="15">
        <v>43.18</v>
      </c>
      <c r="K1285" s="15">
        <v>34.130000000000003</v>
      </c>
      <c r="L1285" s="15">
        <v>43.53</v>
      </c>
      <c r="M1285" s="15">
        <v>56.82</v>
      </c>
      <c r="N1285" s="15">
        <v>107.82</v>
      </c>
      <c r="O1285" s="16">
        <v>156.02000000000001</v>
      </c>
      <c r="P1285" s="15">
        <v>16</v>
      </c>
      <c r="Q1285" s="15">
        <v>56.45</v>
      </c>
      <c r="R1285" s="15">
        <v>74.64</v>
      </c>
      <c r="T1285" s="16">
        <v>121.75</v>
      </c>
      <c r="U1285" s="16">
        <v>119.85</v>
      </c>
      <c r="V1285" s="16">
        <v>128.97999999999999</v>
      </c>
      <c r="W1285" s="16">
        <v>129.13</v>
      </c>
      <c r="X1285" s="75"/>
      <c r="Y1285" s="75"/>
      <c r="AA1285" s="15">
        <v>128.44</v>
      </c>
      <c r="AB1285" s="15">
        <v>180.88</v>
      </c>
      <c r="AD1285" s="15">
        <v>39.270000000000003</v>
      </c>
      <c r="AE1285" s="15">
        <v>39.64</v>
      </c>
      <c r="AF1285" s="15">
        <v>39.159999999999997</v>
      </c>
      <c r="AG1285" s="15">
        <v>21.26</v>
      </c>
      <c r="AH1285" s="15">
        <v>20.79</v>
      </c>
      <c r="AI1285" s="15">
        <v>53.34</v>
      </c>
      <c r="AJ1285" s="15">
        <v>217.2</v>
      </c>
      <c r="AK1285" s="15">
        <v>18.18</v>
      </c>
      <c r="AL1285" s="15">
        <v>17.23</v>
      </c>
      <c r="AM1285" s="15">
        <v>185</v>
      </c>
      <c r="AN1285" s="15">
        <v>215</v>
      </c>
      <c r="AO1285" s="15">
        <v>98.06</v>
      </c>
      <c r="AP1285" s="15">
        <v>103.83</v>
      </c>
      <c r="AQ1285" s="15">
        <v>87.49</v>
      </c>
      <c r="AR1285" s="15">
        <v>67</v>
      </c>
      <c r="AT1285" s="15">
        <v>152.5</v>
      </c>
      <c r="AU1285" s="15">
        <v>158.33000000000001</v>
      </c>
      <c r="AX1285" s="15">
        <v>16.93</v>
      </c>
      <c r="AY1285" s="15">
        <v>38</v>
      </c>
      <c r="BB1285" s="15">
        <v>30</v>
      </c>
      <c r="BC1285" s="15">
        <v>21</v>
      </c>
      <c r="BD1285" s="15">
        <v>102</v>
      </c>
      <c r="BF1285" s="15">
        <v>83.49</v>
      </c>
      <c r="BG1285" s="15">
        <v>91</v>
      </c>
    </row>
    <row r="1286" spans="1:59">
      <c r="A1286" s="71">
        <v>42567</v>
      </c>
      <c r="B1286" s="16">
        <v>91.67</v>
      </c>
      <c r="C1286" s="16">
        <v>111.71</v>
      </c>
      <c r="D1286" s="75"/>
      <c r="F1286" s="16">
        <v>133.19999999999999</v>
      </c>
      <c r="G1286" s="15">
        <v>216.56</v>
      </c>
      <c r="H1286" s="15">
        <v>109.69</v>
      </c>
      <c r="I1286" s="15">
        <v>93.98</v>
      </c>
      <c r="J1286" s="15">
        <v>41.55</v>
      </c>
      <c r="K1286" s="15">
        <v>34.17</v>
      </c>
      <c r="L1286" s="15">
        <v>42.54</v>
      </c>
      <c r="M1286" s="15">
        <v>57.25</v>
      </c>
      <c r="N1286" s="15">
        <v>107.94</v>
      </c>
      <c r="O1286" s="16">
        <v>153.97</v>
      </c>
      <c r="P1286" s="15">
        <v>16</v>
      </c>
      <c r="Q1286" s="15">
        <v>56.34</v>
      </c>
      <c r="R1286" s="15">
        <v>74.37</v>
      </c>
      <c r="T1286" s="16">
        <v>121</v>
      </c>
      <c r="U1286" s="16">
        <v>126.5</v>
      </c>
      <c r="V1286" s="16">
        <v>128.97999999999999</v>
      </c>
      <c r="W1286" s="16">
        <v>129.13</v>
      </c>
      <c r="X1286" s="75"/>
      <c r="Y1286" s="75"/>
      <c r="AA1286" s="15">
        <v>128.30000000000001</v>
      </c>
      <c r="AB1286" s="15">
        <v>182.45</v>
      </c>
      <c r="AC1286" s="15">
        <v>122</v>
      </c>
      <c r="AD1286" s="15">
        <v>37.57</v>
      </c>
      <c r="AE1286" s="15">
        <v>37.86</v>
      </c>
      <c r="AF1286" s="15">
        <v>37</v>
      </c>
      <c r="AG1286" s="15">
        <v>20</v>
      </c>
      <c r="AH1286" s="15">
        <v>21</v>
      </c>
      <c r="AI1286" s="15">
        <v>50.78</v>
      </c>
      <c r="AJ1286" s="15">
        <v>212.11</v>
      </c>
      <c r="AK1286" s="15">
        <v>17.940000000000001</v>
      </c>
      <c r="AL1286" s="15">
        <v>15.87</v>
      </c>
      <c r="AN1286" s="15">
        <v>214.19</v>
      </c>
      <c r="AO1286" s="15">
        <v>99</v>
      </c>
      <c r="AP1286" s="15">
        <v>104.32</v>
      </c>
      <c r="AQ1286" s="15">
        <v>85</v>
      </c>
      <c r="AU1286" s="15">
        <v>140</v>
      </c>
      <c r="AW1286" s="15">
        <v>17</v>
      </c>
      <c r="AX1286" s="15">
        <v>17.38</v>
      </c>
      <c r="AY1286" s="15">
        <v>38.14</v>
      </c>
      <c r="BB1286" s="15">
        <v>29</v>
      </c>
      <c r="BD1286" s="15">
        <v>95.76</v>
      </c>
      <c r="BF1286" s="15">
        <v>86.07</v>
      </c>
      <c r="BG1286" s="15">
        <v>84.8</v>
      </c>
    </row>
    <row r="1287" spans="1:59">
      <c r="A1287" s="71">
        <v>42574</v>
      </c>
      <c r="B1287" s="16">
        <v>86</v>
      </c>
      <c r="C1287" s="16">
        <v>111.51</v>
      </c>
      <c r="D1287" s="75"/>
      <c r="F1287" s="16">
        <v>123.14</v>
      </c>
      <c r="G1287" s="15">
        <v>213.01</v>
      </c>
      <c r="H1287" s="15">
        <v>109.97</v>
      </c>
      <c r="I1287" s="15">
        <v>91.52</v>
      </c>
      <c r="J1287" s="15">
        <v>41.82</v>
      </c>
      <c r="K1287" s="15">
        <v>33.97</v>
      </c>
      <c r="L1287" s="15">
        <v>39.5</v>
      </c>
      <c r="M1287" s="15">
        <v>57.59</v>
      </c>
      <c r="N1287" s="15">
        <v>108.87</v>
      </c>
      <c r="O1287" s="16">
        <v>155.1</v>
      </c>
      <c r="P1287" s="15">
        <v>16</v>
      </c>
      <c r="Q1287" s="15">
        <v>56.25</v>
      </c>
      <c r="R1287" s="15">
        <v>74.989999999999995</v>
      </c>
      <c r="T1287" s="16">
        <v>120.2</v>
      </c>
      <c r="U1287" s="16">
        <v>126.9</v>
      </c>
      <c r="V1287" s="16">
        <v>129.53</v>
      </c>
      <c r="W1287" s="16">
        <v>129.43</v>
      </c>
      <c r="X1287" s="75"/>
      <c r="Y1287" s="75"/>
      <c r="AA1287" s="15">
        <v>125.5</v>
      </c>
      <c r="AB1287" s="15">
        <v>183.78</v>
      </c>
      <c r="AD1287" s="15">
        <v>37.33</v>
      </c>
      <c r="AE1287" s="15">
        <v>38.46</v>
      </c>
      <c r="AF1287" s="15">
        <v>36.19</v>
      </c>
      <c r="AG1287" s="15">
        <v>14.65</v>
      </c>
      <c r="AH1287" s="15">
        <v>19.100000000000001</v>
      </c>
      <c r="AI1287" s="15">
        <v>46.2</v>
      </c>
      <c r="AJ1287" s="15">
        <v>201.71</v>
      </c>
      <c r="AK1287" s="15">
        <v>17.93</v>
      </c>
      <c r="AL1287" s="15">
        <v>12.9</v>
      </c>
      <c r="AM1287" s="15">
        <v>180.83</v>
      </c>
      <c r="AN1287" s="15">
        <v>214.87</v>
      </c>
      <c r="AO1287" s="15">
        <v>98.42</v>
      </c>
      <c r="AP1287" s="15">
        <v>104.11</v>
      </c>
      <c r="AQ1287" s="15">
        <v>80</v>
      </c>
      <c r="AR1287" s="15">
        <v>68</v>
      </c>
      <c r="AS1287" s="15">
        <v>52</v>
      </c>
      <c r="AT1287" s="15">
        <v>145</v>
      </c>
      <c r="AU1287" s="15">
        <v>140</v>
      </c>
      <c r="AV1287" s="15">
        <v>175</v>
      </c>
      <c r="AX1287" s="15">
        <v>16.72</v>
      </c>
      <c r="AY1287" s="15">
        <v>36</v>
      </c>
      <c r="AZ1287" s="15">
        <v>17.64</v>
      </c>
      <c r="BA1287" s="15">
        <v>40.909999999999997</v>
      </c>
      <c r="BB1287" s="15">
        <v>30.8</v>
      </c>
      <c r="BC1287" s="15">
        <v>18</v>
      </c>
      <c r="BD1287" s="15">
        <v>97</v>
      </c>
      <c r="BF1287" s="15">
        <v>75.31</v>
      </c>
      <c r="BG1287" s="15">
        <v>65.400000000000006</v>
      </c>
    </row>
    <row r="1288" spans="1:59">
      <c r="A1288" s="71">
        <v>42581</v>
      </c>
      <c r="B1288" s="16">
        <v>81.7</v>
      </c>
      <c r="C1288" s="16">
        <v>111.5</v>
      </c>
      <c r="D1288" s="75"/>
      <c r="F1288" s="16">
        <v>124.1</v>
      </c>
      <c r="G1288" s="15">
        <v>205.84</v>
      </c>
      <c r="H1288" s="15">
        <v>106.26</v>
      </c>
      <c r="I1288" s="15">
        <v>88.4</v>
      </c>
      <c r="J1288" s="15">
        <v>41.63</v>
      </c>
      <c r="K1288" s="15">
        <v>33.770000000000003</v>
      </c>
      <c r="L1288" s="15">
        <v>39.79</v>
      </c>
      <c r="M1288" s="15">
        <v>57.57</v>
      </c>
      <c r="N1288" s="15">
        <v>109.87</v>
      </c>
      <c r="O1288" s="16">
        <v>155.99</v>
      </c>
      <c r="P1288" s="15">
        <v>16</v>
      </c>
      <c r="Q1288" s="15">
        <v>56.04</v>
      </c>
      <c r="R1288" s="15">
        <v>75.03</v>
      </c>
      <c r="T1288" s="16">
        <v>118.5</v>
      </c>
      <c r="U1288" s="16">
        <v>127</v>
      </c>
      <c r="V1288" s="16">
        <v>129.53</v>
      </c>
      <c r="W1288" s="16">
        <v>129.43</v>
      </c>
      <c r="X1288" s="75"/>
      <c r="Y1288" s="75"/>
      <c r="AB1288" s="15">
        <v>181.25</v>
      </c>
      <c r="AC1288" s="15">
        <v>115</v>
      </c>
      <c r="AD1288" s="15">
        <v>37.49</v>
      </c>
      <c r="AE1288" s="15">
        <v>39.03</v>
      </c>
      <c r="AF1288" s="15">
        <v>34</v>
      </c>
      <c r="AG1288" s="15">
        <v>16.760000000000002</v>
      </c>
      <c r="AH1288" s="15">
        <v>18</v>
      </c>
      <c r="AI1288" s="15">
        <v>45</v>
      </c>
      <c r="AJ1288" s="15">
        <v>200</v>
      </c>
      <c r="AK1288" s="15">
        <v>16.829999999999998</v>
      </c>
      <c r="AL1288" s="15">
        <v>12.4</v>
      </c>
      <c r="AM1288" s="15">
        <v>147</v>
      </c>
      <c r="AN1288" s="15">
        <v>215</v>
      </c>
      <c r="AP1288" s="15">
        <v>104.2</v>
      </c>
      <c r="AR1288" s="15">
        <v>65</v>
      </c>
      <c r="AS1288" s="15">
        <v>54</v>
      </c>
      <c r="AU1288" s="15">
        <v>140</v>
      </c>
      <c r="AV1288" s="15">
        <v>175</v>
      </c>
      <c r="AW1288" s="15">
        <v>19</v>
      </c>
      <c r="AX1288" s="15">
        <v>17.34</v>
      </c>
      <c r="AY1288" s="15">
        <v>38</v>
      </c>
      <c r="AZ1288" s="15">
        <v>16.57</v>
      </c>
      <c r="BB1288" s="15">
        <v>30</v>
      </c>
      <c r="BC1288" s="15">
        <v>17</v>
      </c>
      <c r="BD1288" s="15">
        <v>98</v>
      </c>
      <c r="BF1288" s="15">
        <v>53.45</v>
      </c>
      <c r="BG1288" s="15">
        <v>59</v>
      </c>
    </row>
    <row r="1289" spans="1:59">
      <c r="A1289" s="71">
        <v>42588</v>
      </c>
      <c r="B1289" s="16">
        <v>81.040000000000006</v>
      </c>
      <c r="C1289" s="16">
        <v>111.13</v>
      </c>
      <c r="D1289" s="75"/>
      <c r="F1289" s="16">
        <v>132.85</v>
      </c>
      <c r="G1289" s="15">
        <v>204.29</v>
      </c>
      <c r="H1289" s="15">
        <v>100.76</v>
      </c>
      <c r="I1289" s="15">
        <v>88.05</v>
      </c>
      <c r="J1289" s="15">
        <v>40.19</v>
      </c>
      <c r="K1289" s="15">
        <v>32.69</v>
      </c>
      <c r="L1289" s="15">
        <v>42.47</v>
      </c>
      <c r="M1289" s="15">
        <v>59.93</v>
      </c>
      <c r="N1289" s="15">
        <v>109.93</v>
      </c>
      <c r="O1289" s="16">
        <v>157.07</v>
      </c>
      <c r="P1289" s="15">
        <v>16</v>
      </c>
      <c r="Q1289" s="15">
        <v>59.04</v>
      </c>
      <c r="R1289" s="15">
        <v>74.08</v>
      </c>
      <c r="T1289" s="16">
        <v>118.5</v>
      </c>
      <c r="U1289" s="16">
        <v>127</v>
      </c>
      <c r="V1289" s="16">
        <v>129.53</v>
      </c>
      <c r="W1289" s="16">
        <v>129.43</v>
      </c>
      <c r="X1289" s="75"/>
      <c r="Y1289" s="75"/>
      <c r="AA1289" s="15">
        <v>125</v>
      </c>
      <c r="AB1289" s="15">
        <v>182.45</v>
      </c>
      <c r="AC1289" s="15">
        <v>115</v>
      </c>
      <c r="AD1289" s="15">
        <v>36.89</v>
      </c>
      <c r="AE1289" s="15">
        <v>38.28</v>
      </c>
      <c r="AG1289" s="15">
        <v>17.64</v>
      </c>
      <c r="AH1289" s="15">
        <v>18</v>
      </c>
      <c r="AI1289" s="15">
        <v>44</v>
      </c>
      <c r="AJ1289" s="15">
        <v>195</v>
      </c>
      <c r="AK1289" s="15">
        <v>35.119999999999997</v>
      </c>
      <c r="AM1289" s="15">
        <v>147</v>
      </c>
      <c r="AN1289" s="15">
        <v>215</v>
      </c>
      <c r="AO1289" s="15">
        <v>99.5</v>
      </c>
      <c r="AP1289" s="15">
        <v>103.42</v>
      </c>
      <c r="AQ1289" s="15">
        <v>75</v>
      </c>
      <c r="AR1289" s="15">
        <v>65</v>
      </c>
      <c r="AS1289" s="15">
        <v>54</v>
      </c>
      <c r="AT1289" s="15">
        <v>145</v>
      </c>
      <c r="AU1289" s="15">
        <v>143.91</v>
      </c>
      <c r="AV1289" s="15">
        <v>170</v>
      </c>
      <c r="AX1289" s="15">
        <v>16.09</v>
      </c>
      <c r="AY1289" s="15">
        <v>38</v>
      </c>
      <c r="AZ1289" s="15">
        <v>17</v>
      </c>
      <c r="BA1289" s="15">
        <v>44</v>
      </c>
      <c r="BB1289" s="15">
        <v>31.5</v>
      </c>
      <c r="BC1289" s="15">
        <v>17</v>
      </c>
      <c r="BD1289" s="15">
        <v>99</v>
      </c>
      <c r="BF1289" s="15">
        <v>51.46</v>
      </c>
      <c r="BG1289" s="15">
        <v>59</v>
      </c>
    </row>
    <row r="1290" spans="1:59">
      <c r="A1290" s="71">
        <v>42595</v>
      </c>
      <c r="B1290" s="16">
        <v>79.86</v>
      </c>
      <c r="C1290" s="16">
        <v>111.08</v>
      </c>
      <c r="D1290" s="75"/>
      <c r="F1290" s="16">
        <v>138.47</v>
      </c>
      <c r="G1290" s="15">
        <v>209.55</v>
      </c>
      <c r="H1290" s="15">
        <v>96.06</v>
      </c>
      <c r="I1290" s="15">
        <v>84.38</v>
      </c>
      <c r="J1290" s="15">
        <v>42.13</v>
      </c>
      <c r="K1290" s="15">
        <v>32.880000000000003</v>
      </c>
      <c r="L1290" s="15">
        <v>40.01</v>
      </c>
      <c r="M1290" s="15">
        <v>59.93</v>
      </c>
      <c r="N1290" s="15">
        <v>111.85</v>
      </c>
      <c r="O1290" s="16">
        <v>153.19</v>
      </c>
      <c r="P1290" s="15">
        <v>16</v>
      </c>
      <c r="Q1290" s="15">
        <v>56.16</v>
      </c>
      <c r="R1290" s="15">
        <v>75.02</v>
      </c>
      <c r="T1290" s="16">
        <v>118.5</v>
      </c>
      <c r="U1290" s="16">
        <v>105.4</v>
      </c>
      <c r="V1290" s="16">
        <v>129.54</v>
      </c>
      <c r="W1290" s="16">
        <v>129.43</v>
      </c>
      <c r="X1290" s="75"/>
      <c r="Y1290" s="75"/>
      <c r="AA1290" s="15">
        <v>120</v>
      </c>
      <c r="AB1290" s="15">
        <v>181.8</v>
      </c>
      <c r="AC1290" s="15">
        <v>116</v>
      </c>
      <c r="AD1290" s="15">
        <v>37.369999999999997</v>
      </c>
      <c r="AE1290" s="15">
        <v>38.22</v>
      </c>
      <c r="AF1290" s="15">
        <v>35.6</v>
      </c>
      <c r="AG1290" s="15">
        <v>22.22</v>
      </c>
      <c r="AH1290" s="15">
        <v>20.05</v>
      </c>
      <c r="AI1290" s="15">
        <v>45</v>
      </c>
      <c r="AJ1290" s="15">
        <v>206.97</v>
      </c>
      <c r="AK1290" s="15">
        <v>18.16</v>
      </c>
      <c r="AL1290" s="15">
        <v>13.67</v>
      </c>
      <c r="AM1290" s="15">
        <v>162</v>
      </c>
      <c r="AN1290" s="15">
        <v>214.29</v>
      </c>
      <c r="AO1290" s="15">
        <v>99.22</v>
      </c>
      <c r="AP1290" s="15">
        <v>104.6</v>
      </c>
      <c r="AQ1290" s="15">
        <v>70.12</v>
      </c>
      <c r="AR1290" s="15">
        <v>68</v>
      </c>
      <c r="AS1290" s="15">
        <v>53</v>
      </c>
      <c r="AT1290" s="15">
        <v>145</v>
      </c>
      <c r="AU1290" s="15">
        <v>134.38</v>
      </c>
      <c r="AV1290" s="15">
        <v>175</v>
      </c>
      <c r="AW1290" s="15">
        <v>17</v>
      </c>
      <c r="AX1290" s="15">
        <v>17</v>
      </c>
      <c r="AY1290" s="15">
        <v>36.67</v>
      </c>
      <c r="AZ1290" s="15">
        <v>17.670000000000002</v>
      </c>
      <c r="BC1290" s="15">
        <v>17</v>
      </c>
      <c r="BD1290" s="15">
        <v>98</v>
      </c>
      <c r="BF1290" s="15">
        <v>52.58</v>
      </c>
      <c r="BG1290" s="15">
        <v>60.6</v>
      </c>
    </row>
    <row r="1291" spans="1:59">
      <c r="A1291" s="71">
        <v>42602</v>
      </c>
      <c r="B1291" s="16">
        <v>79.44</v>
      </c>
      <c r="C1291" s="16">
        <v>111.06</v>
      </c>
      <c r="D1291" s="75"/>
      <c r="F1291" s="16">
        <v>149.09</v>
      </c>
      <c r="G1291" s="15">
        <v>211.17</v>
      </c>
      <c r="H1291" s="15">
        <v>102.74</v>
      </c>
      <c r="I1291" s="15">
        <v>88.63</v>
      </c>
      <c r="J1291" s="15">
        <v>47.51</v>
      </c>
      <c r="K1291" s="15">
        <v>32.4</v>
      </c>
      <c r="L1291" s="15">
        <v>41.41</v>
      </c>
      <c r="M1291" s="15">
        <v>60.4</v>
      </c>
      <c r="N1291" s="15">
        <v>113.48</v>
      </c>
      <c r="O1291" s="16">
        <v>157.37</v>
      </c>
      <c r="P1291" s="15">
        <v>16</v>
      </c>
      <c r="Q1291" s="15">
        <v>56.3</v>
      </c>
      <c r="R1291" s="15">
        <v>74.83</v>
      </c>
      <c r="T1291" s="16">
        <v>121.5</v>
      </c>
      <c r="U1291" s="16">
        <v>129.5</v>
      </c>
      <c r="V1291" s="16">
        <v>132.99</v>
      </c>
      <c r="W1291" s="16">
        <v>131.99</v>
      </c>
      <c r="X1291" s="75"/>
      <c r="Y1291" s="75"/>
      <c r="AA1291" s="15">
        <v>126.58</v>
      </c>
      <c r="AB1291" s="15">
        <v>183.58</v>
      </c>
      <c r="AD1291" s="15">
        <v>38.619999999999997</v>
      </c>
      <c r="AE1291" s="15">
        <v>39.18</v>
      </c>
      <c r="AF1291" s="15">
        <v>36.29</v>
      </c>
      <c r="AG1291" s="15">
        <v>25.04</v>
      </c>
      <c r="AH1291" s="15">
        <v>21.82</v>
      </c>
      <c r="AI1291" s="15">
        <v>45</v>
      </c>
      <c r="AJ1291" s="15">
        <v>205</v>
      </c>
      <c r="AK1291" s="15">
        <v>18.940000000000001</v>
      </c>
      <c r="AL1291" s="15">
        <v>14.02</v>
      </c>
      <c r="AM1291" s="15">
        <v>170</v>
      </c>
      <c r="AN1291" s="15">
        <v>214.67</v>
      </c>
      <c r="AO1291" s="15">
        <v>100</v>
      </c>
      <c r="AP1291" s="15">
        <v>104.23</v>
      </c>
      <c r="AQ1291" s="15">
        <v>67</v>
      </c>
      <c r="AR1291" s="15">
        <v>65</v>
      </c>
      <c r="AS1291" s="15">
        <v>54</v>
      </c>
      <c r="AT1291" s="15">
        <v>145</v>
      </c>
      <c r="AU1291" s="15">
        <v>150</v>
      </c>
      <c r="AV1291" s="15">
        <v>175</v>
      </c>
      <c r="AW1291" s="15">
        <v>16.5</v>
      </c>
      <c r="AX1291" s="15">
        <v>17.170000000000002</v>
      </c>
      <c r="AZ1291" s="15">
        <v>22</v>
      </c>
      <c r="BD1291" s="15">
        <v>97.75</v>
      </c>
      <c r="BF1291" s="15">
        <v>56.62</v>
      </c>
      <c r="BG1291" s="15">
        <v>71.2</v>
      </c>
    </row>
    <row r="1292" spans="1:59">
      <c r="A1292" s="71">
        <v>42609</v>
      </c>
      <c r="B1292" s="16">
        <v>79.010000000000005</v>
      </c>
      <c r="C1292" s="16">
        <v>111.01</v>
      </c>
      <c r="D1292" s="75"/>
      <c r="F1292" s="16">
        <v>152.87</v>
      </c>
      <c r="G1292" s="15">
        <v>215.84</v>
      </c>
      <c r="H1292" s="15">
        <v>102.98</v>
      </c>
      <c r="I1292" s="15">
        <v>90.68</v>
      </c>
      <c r="J1292" s="15">
        <v>46.49</v>
      </c>
      <c r="K1292" s="15">
        <v>32.9</v>
      </c>
      <c r="L1292" s="15">
        <v>38.42</v>
      </c>
      <c r="M1292" s="15">
        <v>59.14</v>
      </c>
      <c r="N1292" s="15">
        <v>117.55</v>
      </c>
      <c r="O1292" s="16">
        <v>160.04</v>
      </c>
      <c r="P1292" s="15">
        <v>16</v>
      </c>
      <c r="Q1292" s="15">
        <v>55.36</v>
      </c>
      <c r="R1292" s="15">
        <v>73.7</v>
      </c>
      <c r="T1292" s="16">
        <v>132.27000000000001</v>
      </c>
      <c r="U1292" s="16">
        <v>120.39</v>
      </c>
      <c r="V1292" s="16">
        <v>134.44</v>
      </c>
      <c r="W1292" s="16">
        <v>133.16</v>
      </c>
      <c r="X1292" s="75"/>
      <c r="Y1292" s="75"/>
      <c r="AB1292" s="15">
        <v>177.71</v>
      </c>
      <c r="AC1292" s="15">
        <v>115</v>
      </c>
      <c r="AD1292" s="15">
        <v>44.72</v>
      </c>
      <c r="AE1292" s="15">
        <v>40.72</v>
      </c>
      <c r="AF1292" s="15">
        <v>35.03</v>
      </c>
      <c r="AG1292" s="15">
        <v>27.75</v>
      </c>
      <c r="AH1292" s="15">
        <v>22.13</v>
      </c>
      <c r="AI1292" s="15">
        <v>44.56</v>
      </c>
      <c r="AJ1292" s="15">
        <v>193.62</v>
      </c>
      <c r="AK1292" s="15">
        <v>20.11</v>
      </c>
      <c r="AL1292" s="15">
        <v>14.8</v>
      </c>
      <c r="AN1292" s="15">
        <v>214.33</v>
      </c>
      <c r="AO1292" s="15">
        <v>99.2</v>
      </c>
      <c r="AP1292" s="15">
        <v>104.66</v>
      </c>
      <c r="AQ1292" s="15">
        <v>63</v>
      </c>
      <c r="AR1292" s="15">
        <v>65</v>
      </c>
      <c r="AS1292" s="15">
        <v>35</v>
      </c>
      <c r="AT1292" s="15">
        <v>140</v>
      </c>
      <c r="AU1292" s="15">
        <v>140</v>
      </c>
      <c r="AV1292" s="15">
        <v>175</v>
      </c>
      <c r="AW1292" s="15">
        <v>24</v>
      </c>
      <c r="AX1292" s="15">
        <v>17.75</v>
      </c>
      <c r="AY1292" s="15">
        <v>40.630000000000003</v>
      </c>
      <c r="AZ1292" s="15">
        <v>27</v>
      </c>
      <c r="BB1292" s="15">
        <v>25.18</v>
      </c>
      <c r="BC1292" s="15">
        <v>23.5</v>
      </c>
      <c r="BD1292" s="15">
        <v>98.44</v>
      </c>
      <c r="BF1292" s="15">
        <v>70.05</v>
      </c>
      <c r="BG1292" s="15">
        <v>79.400000000000006</v>
      </c>
    </row>
    <row r="1293" spans="1:59">
      <c r="A1293" s="71">
        <v>42616</v>
      </c>
      <c r="B1293" s="16">
        <v>79.12</v>
      </c>
      <c r="C1293" s="16">
        <v>110.93</v>
      </c>
      <c r="D1293" s="75"/>
      <c r="F1293" s="16">
        <v>149.13999999999999</v>
      </c>
      <c r="G1293" s="15">
        <v>217.12</v>
      </c>
      <c r="H1293" s="15">
        <v>108.04</v>
      </c>
      <c r="I1293" s="15">
        <v>91.02</v>
      </c>
      <c r="J1293" s="15">
        <v>48.21</v>
      </c>
      <c r="K1293" s="15">
        <v>32.53</v>
      </c>
      <c r="L1293" s="15">
        <v>37.35</v>
      </c>
      <c r="M1293" s="15">
        <v>59.37</v>
      </c>
      <c r="N1293" s="15">
        <v>117.46</v>
      </c>
      <c r="O1293" s="16">
        <v>164.96</v>
      </c>
      <c r="P1293" s="15">
        <v>16</v>
      </c>
      <c r="Q1293" s="15">
        <v>54.91</v>
      </c>
      <c r="R1293" s="15">
        <v>74.92</v>
      </c>
      <c r="T1293" s="16">
        <v>122</v>
      </c>
      <c r="U1293" s="16">
        <v>128.19999999999999</v>
      </c>
      <c r="V1293" s="16">
        <v>134.49</v>
      </c>
      <c r="W1293" s="16">
        <v>133.18</v>
      </c>
      <c r="X1293" s="75"/>
      <c r="Y1293" s="75"/>
      <c r="AA1293" s="15">
        <v>120</v>
      </c>
      <c r="AB1293" s="15">
        <v>177</v>
      </c>
      <c r="AC1293" s="15">
        <v>115</v>
      </c>
      <c r="AD1293" s="15">
        <v>48.15</v>
      </c>
      <c r="AE1293" s="15">
        <v>42.32</v>
      </c>
      <c r="AG1293" s="15">
        <v>28.5</v>
      </c>
      <c r="AK1293" s="15">
        <v>19</v>
      </c>
      <c r="AN1293" s="15">
        <v>215</v>
      </c>
      <c r="AO1293" s="15">
        <v>100</v>
      </c>
      <c r="AP1293" s="15">
        <v>103.72</v>
      </c>
      <c r="AQ1293" s="15">
        <v>64</v>
      </c>
      <c r="AX1293" s="15">
        <v>17.96</v>
      </c>
      <c r="AY1293" s="15">
        <v>41.56</v>
      </c>
      <c r="BC1293" s="15">
        <v>18</v>
      </c>
      <c r="BF1293" s="15">
        <v>79.260000000000005</v>
      </c>
      <c r="BG1293" s="15">
        <v>82</v>
      </c>
    </row>
    <row r="1294" spans="1:59">
      <c r="A1294" s="71">
        <v>42623</v>
      </c>
      <c r="B1294" s="16">
        <v>80.760000000000005</v>
      </c>
      <c r="C1294" s="16">
        <v>110.48</v>
      </c>
      <c r="D1294" s="75"/>
      <c r="F1294" s="16">
        <v>140.77000000000001</v>
      </c>
      <c r="G1294" s="15">
        <v>215.65</v>
      </c>
      <c r="H1294" s="15">
        <v>100.73</v>
      </c>
      <c r="I1294" s="15">
        <v>90.46</v>
      </c>
      <c r="J1294" s="15">
        <v>47.83</v>
      </c>
      <c r="K1294" s="15">
        <v>32.28</v>
      </c>
      <c r="L1294" s="15">
        <v>42.14</v>
      </c>
      <c r="M1294" s="15">
        <v>60.95</v>
      </c>
      <c r="N1294" s="15">
        <v>116.99</v>
      </c>
      <c r="O1294" s="16">
        <v>170.35</v>
      </c>
      <c r="P1294" s="15">
        <v>16</v>
      </c>
      <c r="Q1294" s="15">
        <v>55.17</v>
      </c>
      <c r="R1294" s="15">
        <v>73.430000000000007</v>
      </c>
      <c r="T1294" s="16">
        <v>120.5</v>
      </c>
      <c r="U1294" s="16">
        <v>129</v>
      </c>
      <c r="V1294" s="16">
        <v>134.44</v>
      </c>
      <c r="W1294" s="16">
        <v>133.16</v>
      </c>
      <c r="X1294" s="75"/>
      <c r="Y1294" s="75"/>
      <c r="AA1294" s="15">
        <v>130</v>
      </c>
      <c r="AB1294" s="15">
        <v>181.11</v>
      </c>
      <c r="AC1294" s="15">
        <v>120</v>
      </c>
      <c r="AD1294" s="15">
        <v>47.65</v>
      </c>
      <c r="AE1294" s="15">
        <v>42.4</v>
      </c>
      <c r="AF1294" s="15">
        <v>36</v>
      </c>
      <c r="AG1294" s="15">
        <v>27.78</v>
      </c>
      <c r="AH1294" s="15">
        <v>24</v>
      </c>
      <c r="AI1294" s="15">
        <v>43.86</v>
      </c>
      <c r="AJ1294" s="15">
        <v>198.33</v>
      </c>
      <c r="AK1294" s="15">
        <v>20.03</v>
      </c>
      <c r="AL1294" s="15">
        <v>15</v>
      </c>
      <c r="AM1294" s="15">
        <v>170</v>
      </c>
      <c r="AN1294" s="15">
        <v>212.87</v>
      </c>
      <c r="AO1294" s="15">
        <v>100</v>
      </c>
      <c r="AP1294" s="15">
        <v>103.27</v>
      </c>
      <c r="AQ1294" s="15">
        <v>58.2</v>
      </c>
      <c r="AR1294" s="15">
        <v>65</v>
      </c>
      <c r="AS1294" s="15">
        <v>40.44</v>
      </c>
      <c r="AT1294" s="15">
        <v>140</v>
      </c>
      <c r="AU1294" s="15">
        <v>135.06</v>
      </c>
      <c r="AV1294" s="15">
        <v>175</v>
      </c>
      <c r="AW1294" s="15">
        <v>13.25</v>
      </c>
      <c r="AX1294" s="15">
        <v>18.53</v>
      </c>
      <c r="AZ1294" s="15">
        <v>28</v>
      </c>
      <c r="BA1294" s="15">
        <v>48</v>
      </c>
      <c r="BB1294" s="15">
        <v>20.75</v>
      </c>
      <c r="BC1294" s="15">
        <v>17</v>
      </c>
      <c r="BD1294" s="15">
        <v>98</v>
      </c>
      <c r="BF1294" s="15">
        <v>80.72</v>
      </c>
      <c r="BG1294" s="15">
        <v>79.75</v>
      </c>
    </row>
    <row r="1295" spans="1:59">
      <c r="A1295" s="71">
        <v>42630</v>
      </c>
      <c r="B1295" s="16">
        <v>77.78</v>
      </c>
      <c r="C1295" s="16">
        <v>110.8</v>
      </c>
      <c r="D1295" s="75"/>
      <c r="F1295" s="16">
        <v>134.30000000000001</v>
      </c>
      <c r="G1295" s="15">
        <v>213</v>
      </c>
      <c r="H1295" s="15">
        <v>100.73</v>
      </c>
      <c r="I1295" s="15">
        <v>92.7</v>
      </c>
      <c r="J1295" s="15">
        <v>47.66</v>
      </c>
      <c r="K1295" s="15">
        <v>33.31</v>
      </c>
      <c r="L1295" s="15">
        <v>39.96</v>
      </c>
      <c r="M1295" s="15">
        <v>60.41</v>
      </c>
      <c r="N1295" s="15">
        <v>120.38</v>
      </c>
      <c r="O1295" s="16">
        <v>176.97</v>
      </c>
      <c r="P1295" s="15">
        <v>16</v>
      </c>
      <c r="Q1295" s="15">
        <v>56.06</v>
      </c>
      <c r="R1295" s="15">
        <v>73.33</v>
      </c>
      <c r="T1295" s="16">
        <v>127.44</v>
      </c>
      <c r="U1295" s="16">
        <v>124.64</v>
      </c>
      <c r="V1295" s="16">
        <v>134.94999999999999</v>
      </c>
      <c r="W1295" s="16">
        <v>133.93</v>
      </c>
      <c r="X1295" s="75"/>
      <c r="Y1295" s="75"/>
      <c r="AA1295" s="15">
        <v>130</v>
      </c>
      <c r="AB1295" s="15">
        <v>181.9</v>
      </c>
      <c r="AD1295" s="15">
        <v>50.6</v>
      </c>
      <c r="AE1295" s="15">
        <v>43.5</v>
      </c>
      <c r="AF1295" s="15">
        <v>37.549999999999997</v>
      </c>
      <c r="AG1295" s="15">
        <v>27.85</v>
      </c>
      <c r="AH1295" s="15">
        <v>23.17</v>
      </c>
      <c r="AI1295" s="15">
        <v>44.67</v>
      </c>
      <c r="AJ1295" s="15">
        <v>195.98</v>
      </c>
      <c r="AK1295" s="15">
        <v>20.79</v>
      </c>
      <c r="AL1295" s="15">
        <v>14.05</v>
      </c>
      <c r="AM1295" s="15">
        <v>162</v>
      </c>
      <c r="AN1295" s="15">
        <v>213.55</v>
      </c>
      <c r="AO1295" s="15">
        <v>99.85</v>
      </c>
      <c r="AP1295" s="15">
        <v>104.47</v>
      </c>
      <c r="AQ1295" s="15">
        <v>63</v>
      </c>
      <c r="AR1295" s="15">
        <v>65</v>
      </c>
      <c r="AS1295" s="15">
        <v>45.91</v>
      </c>
      <c r="AT1295" s="15">
        <v>139.33000000000001</v>
      </c>
      <c r="AV1295" s="15">
        <v>175</v>
      </c>
      <c r="AW1295" s="15">
        <v>17</v>
      </c>
      <c r="AX1295" s="15">
        <v>18.55</v>
      </c>
      <c r="AZ1295" s="15">
        <v>27.85</v>
      </c>
      <c r="BF1295" s="15">
        <v>76.2</v>
      </c>
      <c r="BG1295" s="15">
        <v>71</v>
      </c>
    </row>
    <row r="1296" spans="1:59">
      <c r="A1296" s="71">
        <v>42637</v>
      </c>
      <c r="B1296" s="16">
        <v>76.239999999999995</v>
      </c>
      <c r="C1296" s="16">
        <v>111.3</v>
      </c>
      <c r="D1296" s="75"/>
      <c r="F1296" s="16">
        <v>129.47999999999999</v>
      </c>
      <c r="G1296" s="15">
        <v>205.26</v>
      </c>
      <c r="H1296" s="15">
        <v>105.97</v>
      </c>
      <c r="I1296" s="15">
        <v>94.71</v>
      </c>
      <c r="J1296" s="15">
        <v>47.71</v>
      </c>
      <c r="K1296" s="15">
        <v>33.090000000000003</v>
      </c>
      <c r="L1296" s="15">
        <v>40.729999999999997</v>
      </c>
      <c r="M1296" s="15">
        <v>60.01</v>
      </c>
      <c r="N1296" s="15">
        <v>121.55</v>
      </c>
      <c r="O1296" s="16">
        <v>181.93</v>
      </c>
      <c r="P1296" s="15">
        <v>16</v>
      </c>
      <c r="Q1296" s="15">
        <v>56.73</v>
      </c>
      <c r="R1296" s="15">
        <v>73.66</v>
      </c>
      <c r="T1296" s="16">
        <v>124.44</v>
      </c>
      <c r="U1296" s="16">
        <v>124.05</v>
      </c>
      <c r="V1296" s="16">
        <v>135.1</v>
      </c>
      <c r="W1296" s="16">
        <v>134.13</v>
      </c>
      <c r="X1296" s="75"/>
      <c r="Y1296" s="75"/>
      <c r="AA1296" s="15">
        <v>130</v>
      </c>
      <c r="AB1296" s="15">
        <v>182.64</v>
      </c>
      <c r="AC1296" s="15">
        <v>105</v>
      </c>
      <c r="AD1296" s="15">
        <v>54.21</v>
      </c>
      <c r="AE1296" s="15">
        <v>44.51</v>
      </c>
      <c r="AF1296" s="15">
        <v>34.43</v>
      </c>
      <c r="AG1296" s="15">
        <v>27.69</v>
      </c>
      <c r="AH1296" s="15">
        <v>25</v>
      </c>
      <c r="AI1296" s="15">
        <v>44.34</v>
      </c>
      <c r="AJ1296" s="15">
        <v>195</v>
      </c>
      <c r="AK1296" s="15">
        <v>19.940000000000001</v>
      </c>
      <c r="AL1296" s="15">
        <v>15.71</v>
      </c>
      <c r="AM1296" s="15">
        <v>170</v>
      </c>
      <c r="AN1296" s="15">
        <v>213.57</v>
      </c>
      <c r="AO1296" s="15">
        <v>100.02</v>
      </c>
      <c r="AP1296" s="15">
        <v>104.8</v>
      </c>
      <c r="AR1296" s="15">
        <v>65</v>
      </c>
      <c r="AS1296" s="15">
        <v>46.53</v>
      </c>
      <c r="AT1296" s="15">
        <v>137.5</v>
      </c>
      <c r="AV1296" s="15">
        <v>175</v>
      </c>
      <c r="AX1296" s="15">
        <v>18.07</v>
      </c>
      <c r="AZ1296" s="15">
        <v>27.5</v>
      </c>
      <c r="BA1296" s="15">
        <v>46</v>
      </c>
      <c r="BB1296" s="15">
        <v>29</v>
      </c>
      <c r="BF1296" s="15">
        <v>59.55</v>
      </c>
      <c r="BG1296" s="15">
        <v>65.8</v>
      </c>
    </row>
    <row r="1297" spans="1:59">
      <c r="A1297" s="71">
        <v>42644</v>
      </c>
      <c r="B1297" s="16">
        <v>72.040000000000006</v>
      </c>
      <c r="C1297" s="16">
        <v>110.57</v>
      </c>
      <c r="D1297" s="75"/>
      <c r="F1297" s="16">
        <v>128.57</v>
      </c>
      <c r="G1297" s="15">
        <v>188.86</v>
      </c>
      <c r="H1297" s="15">
        <v>107.41</v>
      </c>
      <c r="I1297" s="15">
        <v>95.18</v>
      </c>
      <c r="J1297" s="15">
        <v>46.5</v>
      </c>
      <c r="K1297" s="15">
        <v>34.11</v>
      </c>
      <c r="L1297" s="15">
        <v>40.71</v>
      </c>
      <c r="M1297" s="15">
        <v>59.92</v>
      </c>
      <c r="N1297" s="15">
        <v>123.63</v>
      </c>
      <c r="O1297" s="16">
        <v>181.79</v>
      </c>
      <c r="P1297" s="15">
        <v>16</v>
      </c>
      <c r="Q1297" s="15">
        <v>55.99</v>
      </c>
      <c r="R1297" s="15">
        <v>73.569999999999993</v>
      </c>
      <c r="T1297" s="16">
        <v>130.68</v>
      </c>
      <c r="U1297" s="16">
        <v>124.02</v>
      </c>
      <c r="V1297" s="16">
        <v>134.80000000000001</v>
      </c>
      <c r="W1297" s="16">
        <v>133.69</v>
      </c>
      <c r="X1297" s="75"/>
      <c r="Y1297" s="75"/>
      <c r="AA1297" s="15">
        <v>130</v>
      </c>
      <c r="AB1297" s="15">
        <v>183.17</v>
      </c>
      <c r="AC1297" s="15">
        <v>115</v>
      </c>
      <c r="AD1297" s="15">
        <v>56</v>
      </c>
      <c r="AE1297" s="15">
        <v>46.92</v>
      </c>
      <c r="AF1297" s="15">
        <v>35</v>
      </c>
      <c r="AG1297" s="15">
        <v>28.36</v>
      </c>
      <c r="AH1297" s="15">
        <v>25</v>
      </c>
      <c r="AI1297" s="15">
        <v>45</v>
      </c>
      <c r="AJ1297" s="15">
        <v>190.48</v>
      </c>
      <c r="AK1297" s="15">
        <v>19.88</v>
      </c>
      <c r="AL1297" s="15">
        <v>15</v>
      </c>
      <c r="AM1297" s="15">
        <v>160</v>
      </c>
      <c r="AN1297" s="15">
        <v>214.09</v>
      </c>
      <c r="AO1297" s="15">
        <v>103.31</v>
      </c>
      <c r="AP1297" s="15">
        <v>105.83</v>
      </c>
      <c r="AQ1297" s="15">
        <v>63</v>
      </c>
      <c r="AR1297" s="15">
        <v>67</v>
      </c>
      <c r="AT1297" s="15">
        <v>135</v>
      </c>
      <c r="AU1297" s="15">
        <v>135</v>
      </c>
      <c r="AV1297" s="15">
        <v>175</v>
      </c>
      <c r="AW1297" s="15">
        <v>15.67</v>
      </c>
      <c r="AX1297" s="15">
        <v>18.239999999999998</v>
      </c>
      <c r="AY1297" s="15">
        <v>56</v>
      </c>
      <c r="AZ1297" s="15">
        <v>27</v>
      </c>
      <c r="BA1297" s="15">
        <v>47.5</v>
      </c>
      <c r="BB1297" s="15">
        <v>28</v>
      </c>
      <c r="BC1297" s="15">
        <v>19</v>
      </c>
      <c r="BD1297" s="15">
        <v>99</v>
      </c>
      <c r="BF1297" s="15">
        <v>59.26</v>
      </c>
      <c r="BG1297" s="15">
        <v>62</v>
      </c>
    </row>
    <row r="1298" spans="1:59">
      <c r="A1298" s="71">
        <v>42651</v>
      </c>
      <c r="B1298" s="16">
        <v>70.59</v>
      </c>
      <c r="C1298" s="16">
        <v>110.57</v>
      </c>
      <c r="D1298" s="75"/>
      <c r="F1298" s="16">
        <v>121.84</v>
      </c>
      <c r="G1298" s="15">
        <v>173.92</v>
      </c>
      <c r="H1298" s="15">
        <v>108.09</v>
      </c>
      <c r="I1298" s="15">
        <v>92.45</v>
      </c>
      <c r="J1298" s="15">
        <v>45.13</v>
      </c>
      <c r="K1298" s="15">
        <v>32.31</v>
      </c>
      <c r="L1298" s="15">
        <v>41.75</v>
      </c>
      <c r="M1298" s="15">
        <v>60.69</v>
      </c>
      <c r="N1298" s="15">
        <v>124.1</v>
      </c>
      <c r="O1298" s="16">
        <v>182.93</v>
      </c>
      <c r="P1298" s="15">
        <v>16</v>
      </c>
      <c r="Q1298" s="15">
        <v>55.76</v>
      </c>
      <c r="R1298" s="15">
        <v>72.89</v>
      </c>
      <c r="T1298" s="16">
        <v>124.5</v>
      </c>
      <c r="U1298" s="16">
        <v>124.17</v>
      </c>
      <c r="V1298" s="16">
        <v>134.75</v>
      </c>
      <c r="W1298" s="16">
        <v>133.75</v>
      </c>
      <c r="X1298" s="75"/>
      <c r="Y1298" s="75"/>
      <c r="AB1298" s="15">
        <v>180.87</v>
      </c>
      <c r="AD1298" s="15">
        <v>55.84</v>
      </c>
      <c r="AE1298" s="15">
        <v>48.28</v>
      </c>
      <c r="AF1298" s="15">
        <v>34.78</v>
      </c>
      <c r="AG1298" s="15">
        <v>28.86</v>
      </c>
      <c r="AH1298" s="15">
        <v>25</v>
      </c>
      <c r="AI1298" s="15">
        <v>45</v>
      </c>
      <c r="AJ1298" s="15">
        <v>188.52</v>
      </c>
      <c r="AK1298" s="15">
        <v>20.37</v>
      </c>
      <c r="AL1298" s="15">
        <v>15</v>
      </c>
      <c r="AM1298" s="15">
        <v>170</v>
      </c>
      <c r="AN1298" s="15">
        <v>214.2</v>
      </c>
      <c r="AO1298" s="15">
        <v>101.09</v>
      </c>
      <c r="AP1298" s="15">
        <v>107.37</v>
      </c>
      <c r="AQ1298" s="15">
        <v>63</v>
      </c>
      <c r="AR1298" s="15">
        <v>65</v>
      </c>
      <c r="AT1298" s="15">
        <v>135</v>
      </c>
      <c r="AV1298" s="15">
        <v>178.25</v>
      </c>
      <c r="AW1298" s="15">
        <v>17.329999999999998</v>
      </c>
      <c r="AX1298" s="15">
        <v>18.350000000000001</v>
      </c>
      <c r="AY1298" s="15">
        <v>55</v>
      </c>
      <c r="AZ1298" s="15">
        <v>27.67</v>
      </c>
      <c r="BA1298" s="15">
        <v>46.15</v>
      </c>
      <c r="BB1298" s="15">
        <v>26</v>
      </c>
      <c r="BC1298" s="15">
        <v>19.829999999999998</v>
      </c>
      <c r="BD1298" s="15">
        <v>102</v>
      </c>
      <c r="BF1298" s="15">
        <v>50.76</v>
      </c>
      <c r="BG1298" s="15">
        <v>54.6</v>
      </c>
    </row>
    <row r="1299" spans="1:59">
      <c r="A1299" s="71">
        <v>42658</v>
      </c>
      <c r="B1299" s="16">
        <v>70.260000000000005</v>
      </c>
      <c r="C1299" s="16">
        <v>110.32</v>
      </c>
      <c r="D1299" s="75"/>
      <c r="F1299" s="16">
        <v>119.91</v>
      </c>
      <c r="G1299" s="15">
        <v>157.56</v>
      </c>
      <c r="H1299" s="15">
        <v>103.22</v>
      </c>
      <c r="I1299" s="15">
        <v>91.34</v>
      </c>
      <c r="J1299" s="15">
        <v>44.62</v>
      </c>
      <c r="K1299" s="15">
        <v>34.25</v>
      </c>
      <c r="L1299" s="15">
        <v>40.35</v>
      </c>
      <c r="M1299" s="15">
        <v>60.36</v>
      </c>
      <c r="N1299" s="15">
        <v>122.41</v>
      </c>
      <c r="O1299" s="16">
        <v>181.95</v>
      </c>
      <c r="P1299" s="15">
        <v>16</v>
      </c>
      <c r="Q1299" s="15">
        <v>55.61</v>
      </c>
      <c r="R1299" s="15">
        <v>73.680000000000007</v>
      </c>
      <c r="T1299" s="16">
        <v>123.04</v>
      </c>
      <c r="U1299" s="16">
        <v>117.63</v>
      </c>
      <c r="V1299" s="16">
        <v>134.80000000000001</v>
      </c>
      <c r="W1299" s="16">
        <v>133.69</v>
      </c>
      <c r="X1299" s="75"/>
      <c r="Y1299" s="75"/>
      <c r="AA1299" s="15">
        <v>133</v>
      </c>
      <c r="AB1299" s="15">
        <v>179.11</v>
      </c>
      <c r="AC1299" s="15">
        <v>128</v>
      </c>
      <c r="AD1299" s="15">
        <v>55.75</v>
      </c>
      <c r="AE1299" s="15">
        <v>50.58</v>
      </c>
      <c r="AF1299" s="15">
        <v>35</v>
      </c>
      <c r="AG1299" s="15">
        <v>28.72</v>
      </c>
      <c r="AH1299" s="15">
        <v>26</v>
      </c>
      <c r="AI1299" s="15">
        <v>45.36</v>
      </c>
      <c r="AJ1299" s="15">
        <v>196.46</v>
      </c>
      <c r="AK1299" s="15">
        <v>21.74</v>
      </c>
      <c r="AL1299" s="15">
        <v>17.29</v>
      </c>
      <c r="AM1299" s="15">
        <v>170</v>
      </c>
      <c r="AN1299" s="15">
        <v>213.95</v>
      </c>
      <c r="AO1299" s="15">
        <v>101.62</v>
      </c>
      <c r="AP1299" s="15">
        <v>111.55</v>
      </c>
      <c r="AR1299" s="15">
        <v>70</v>
      </c>
      <c r="AS1299" s="15">
        <v>55</v>
      </c>
      <c r="AT1299" s="15">
        <v>130</v>
      </c>
      <c r="AU1299" s="15">
        <v>135</v>
      </c>
      <c r="AW1299" s="15">
        <v>18</v>
      </c>
      <c r="AX1299" s="15">
        <v>18.34</v>
      </c>
      <c r="AY1299" s="15">
        <v>55.5</v>
      </c>
      <c r="AZ1299" s="15">
        <v>29</v>
      </c>
      <c r="BA1299" s="15">
        <v>47</v>
      </c>
      <c r="BB1299" s="15">
        <v>26</v>
      </c>
      <c r="BC1299" s="15">
        <v>20</v>
      </c>
      <c r="BD1299" s="15">
        <v>102</v>
      </c>
      <c r="BF1299" s="15">
        <v>47.35</v>
      </c>
      <c r="BG1299" s="15">
        <v>52</v>
      </c>
    </row>
    <row r="1300" spans="1:59">
      <c r="A1300" s="71">
        <v>42665</v>
      </c>
      <c r="B1300" s="16">
        <v>71.319999999999993</v>
      </c>
      <c r="C1300" s="16">
        <v>110.31</v>
      </c>
      <c r="D1300" s="75"/>
      <c r="F1300" s="16">
        <v>114.34</v>
      </c>
      <c r="G1300" s="15">
        <v>148.24</v>
      </c>
      <c r="H1300" s="15">
        <v>99.14</v>
      </c>
      <c r="I1300" s="15">
        <v>89.37</v>
      </c>
      <c r="J1300" s="15">
        <v>42.96</v>
      </c>
      <c r="K1300" s="15">
        <v>33.78</v>
      </c>
      <c r="L1300" s="15">
        <v>40.659999999999997</v>
      </c>
      <c r="M1300" s="15">
        <v>60.37</v>
      </c>
      <c r="N1300" s="15">
        <v>124.29</v>
      </c>
      <c r="O1300" s="16">
        <v>180.13</v>
      </c>
      <c r="P1300" s="15">
        <v>16</v>
      </c>
      <c r="Q1300" s="15">
        <v>56.04</v>
      </c>
      <c r="R1300" s="15">
        <v>73.290000000000006</v>
      </c>
      <c r="T1300" s="16">
        <v>119.4</v>
      </c>
      <c r="U1300" s="16">
        <v>120.51</v>
      </c>
      <c r="V1300" s="16">
        <v>145</v>
      </c>
      <c r="W1300" s="16">
        <v>147.28</v>
      </c>
      <c r="X1300" s="75"/>
      <c r="Y1300" s="75"/>
      <c r="AA1300" s="15">
        <v>132.97999999999999</v>
      </c>
      <c r="AB1300" s="15">
        <v>170.91</v>
      </c>
      <c r="AC1300" s="15">
        <v>128</v>
      </c>
      <c r="AD1300" s="15">
        <v>56.36</v>
      </c>
      <c r="AE1300" s="15">
        <v>50.65</v>
      </c>
      <c r="AF1300" s="15">
        <v>38</v>
      </c>
      <c r="AG1300" s="15">
        <v>28.13</v>
      </c>
      <c r="AH1300" s="15">
        <v>27.82</v>
      </c>
      <c r="AI1300" s="15">
        <v>45</v>
      </c>
      <c r="AJ1300" s="15">
        <v>192</v>
      </c>
      <c r="AK1300" s="15">
        <v>22.48</v>
      </c>
      <c r="AM1300" s="15">
        <v>170</v>
      </c>
      <c r="AN1300" s="15">
        <v>212.29</v>
      </c>
      <c r="AO1300" s="15">
        <v>101.83</v>
      </c>
      <c r="AP1300" s="15">
        <v>115.26</v>
      </c>
      <c r="AQ1300" s="15">
        <v>63</v>
      </c>
      <c r="AR1300" s="15">
        <v>71</v>
      </c>
      <c r="AT1300" s="15">
        <v>135.71</v>
      </c>
      <c r="AV1300" s="15">
        <v>175</v>
      </c>
      <c r="AW1300" s="15">
        <v>19</v>
      </c>
      <c r="AX1300" s="15">
        <v>18.59</v>
      </c>
      <c r="BA1300" s="15">
        <v>38</v>
      </c>
      <c r="BC1300" s="15">
        <v>20</v>
      </c>
      <c r="BD1300" s="15">
        <v>102</v>
      </c>
      <c r="BF1300" s="15">
        <v>43.07</v>
      </c>
      <c r="BG1300" s="15">
        <v>60.6</v>
      </c>
    </row>
    <row r="1301" spans="1:59">
      <c r="A1301" s="71">
        <v>42672</v>
      </c>
      <c r="B1301" s="16">
        <v>70.81</v>
      </c>
      <c r="C1301" s="16">
        <v>110.29</v>
      </c>
      <c r="D1301" s="75"/>
      <c r="F1301" s="16">
        <v>110.59</v>
      </c>
      <c r="G1301" s="15">
        <v>144.84</v>
      </c>
      <c r="H1301" s="15">
        <v>102.17</v>
      </c>
      <c r="I1301" s="15">
        <v>84.5</v>
      </c>
      <c r="J1301" s="15">
        <v>43.82</v>
      </c>
      <c r="K1301" s="15">
        <v>32.950000000000003</v>
      </c>
      <c r="L1301" s="15">
        <v>39.74</v>
      </c>
      <c r="M1301" s="15">
        <v>59.54</v>
      </c>
      <c r="N1301" s="15">
        <v>124.4</v>
      </c>
      <c r="O1301" s="16">
        <v>182.22</v>
      </c>
      <c r="P1301" s="15">
        <v>15.29</v>
      </c>
      <c r="Q1301" s="15">
        <v>56.04</v>
      </c>
      <c r="R1301" s="15">
        <v>74.66</v>
      </c>
      <c r="T1301" s="16">
        <v>122</v>
      </c>
      <c r="U1301" s="16">
        <v>118.5</v>
      </c>
      <c r="V1301" s="16">
        <v>144.72</v>
      </c>
      <c r="W1301" s="16">
        <v>147.41</v>
      </c>
      <c r="X1301" s="75"/>
      <c r="Y1301" s="75"/>
      <c r="AA1301" s="15">
        <v>132</v>
      </c>
      <c r="AB1301" s="15">
        <v>183.27</v>
      </c>
      <c r="AC1301" s="15">
        <v>125</v>
      </c>
      <c r="AD1301" s="15">
        <v>57.01</v>
      </c>
      <c r="AE1301" s="15">
        <v>50.36</v>
      </c>
      <c r="AF1301" s="15">
        <v>38</v>
      </c>
      <c r="AG1301" s="15">
        <v>28.01</v>
      </c>
      <c r="AI1301" s="15">
        <v>43.8</v>
      </c>
      <c r="AJ1301" s="15">
        <v>190.26</v>
      </c>
      <c r="AK1301" s="15">
        <v>24.11</v>
      </c>
      <c r="AL1301" s="15">
        <v>22</v>
      </c>
      <c r="AN1301" s="15">
        <v>213.24</v>
      </c>
      <c r="AO1301" s="15">
        <v>104.67</v>
      </c>
      <c r="AP1301" s="15">
        <v>120.58</v>
      </c>
      <c r="AQ1301" s="15">
        <v>61.21</v>
      </c>
      <c r="AR1301" s="15">
        <v>75</v>
      </c>
      <c r="AS1301" s="15">
        <v>53.79</v>
      </c>
      <c r="AT1301" s="15">
        <v>130</v>
      </c>
      <c r="AU1301" s="15">
        <v>130</v>
      </c>
      <c r="AV1301" s="15">
        <v>175</v>
      </c>
      <c r="AW1301" s="15">
        <v>21</v>
      </c>
      <c r="AX1301" s="15">
        <v>17.95</v>
      </c>
      <c r="AY1301" s="15">
        <v>60</v>
      </c>
      <c r="AZ1301" s="15">
        <v>28</v>
      </c>
      <c r="BA1301" s="15">
        <v>38.770000000000003</v>
      </c>
      <c r="BB1301" s="15">
        <v>26</v>
      </c>
      <c r="BF1301" s="15">
        <v>55.9</v>
      </c>
      <c r="BG1301" s="15">
        <v>74.8</v>
      </c>
    </row>
    <row r="1302" spans="1:59">
      <c r="A1302" s="71">
        <v>42679</v>
      </c>
      <c r="B1302" s="16">
        <v>73.28</v>
      </c>
      <c r="C1302" s="16">
        <v>110.32</v>
      </c>
      <c r="D1302" s="75"/>
      <c r="F1302" s="16">
        <v>100.7</v>
      </c>
      <c r="G1302" s="15">
        <v>141.91999999999999</v>
      </c>
      <c r="H1302" s="15">
        <v>101.17</v>
      </c>
      <c r="I1302" s="15">
        <v>83.3</v>
      </c>
      <c r="J1302" s="15">
        <v>44.78</v>
      </c>
      <c r="K1302" s="15">
        <v>33.44</v>
      </c>
      <c r="L1302" s="15">
        <v>40.1</v>
      </c>
      <c r="M1302" s="15">
        <v>58.06</v>
      </c>
      <c r="N1302" s="15">
        <v>118.91</v>
      </c>
      <c r="O1302" s="16">
        <v>181.68</v>
      </c>
      <c r="P1302" s="15">
        <v>14</v>
      </c>
      <c r="Q1302" s="15">
        <v>56.96</v>
      </c>
      <c r="R1302" s="15">
        <v>74.510000000000005</v>
      </c>
      <c r="T1302" s="16">
        <v>124.5</v>
      </c>
      <c r="U1302" s="16">
        <v>118.75</v>
      </c>
      <c r="V1302" s="16">
        <v>145.07</v>
      </c>
      <c r="W1302" s="16">
        <v>147.31</v>
      </c>
      <c r="X1302" s="75"/>
      <c r="Y1302" s="75"/>
      <c r="AA1302" s="15">
        <v>130</v>
      </c>
      <c r="AB1302" s="15">
        <v>181.06</v>
      </c>
      <c r="AC1302" s="15">
        <v>120</v>
      </c>
      <c r="AD1302" s="15">
        <v>58.47</v>
      </c>
      <c r="AE1302" s="15">
        <v>50.06</v>
      </c>
      <c r="AF1302" s="15">
        <v>38.4</v>
      </c>
      <c r="AG1302" s="15">
        <v>28.44</v>
      </c>
      <c r="AH1302" s="15">
        <v>26</v>
      </c>
      <c r="AI1302" s="15">
        <v>43.11</v>
      </c>
      <c r="AK1302" s="15">
        <v>25.02</v>
      </c>
      <c r="AN1302" s="15">
        <v>213.05</v>
      </c>
      <c r="AO1302" s="15">
        <v>106.88</v>
      </c>
      <c r="AP1302" s="15">
        <v>124.45</v>
      </c>
      <c r="AQ1302" s="15">
        <v>55.6</v>
      </c>
      <c r="AR1302" s="15">
        <v>76.81</v>
      </c>
      <c r="AT1302" s="15">
        <v>130</v>
      </c>
      <c r="AV1302" s="15">
        <v>175</v>
      </c>
      <c r="AW1302" s="15">
        <v>17</v>
      </c>
      <c r="AX1302" s="15">
        <v>18.190000000000001</v>
      </c>
      <c r="AY1302" s="15">
        <v>54</v>
      </c>
      <c r="BA1302" s="15">
        <v>39</v>
      </c>
      <c r="BC1302" s="15">
        <v>20</v>
      </c>
      <c r="BD1302" s="15">
        <v>105</v>
      </c>
      <c r="BF1302" s="15">
        <v>68.430000000000007</v>
      </c>
      <c r="BG1302" s="15">
        <v>80.8</v>
      </c>
    </row>
    <row r="1303" spans="1:59">
      <c r="A1303" s="71">
        <v>42686</v>
      </c>
      <c r="B1303" s="16">
        <v>78.08</v>
      </c>
      <c r="C1303" s="16">
        <v>110.4</v>
      </c>
      <c r="D1303" s="75"/>
      <c r="F1303" s="16">
        <v>101.26</v>
      </c>
      <c r="G1303" s="15">
        <v>139.96</v>
      </c>
      <c r="H1303" s="15">
        <v>102.12</v>
      </c>
      <c r="I1303" s="15">
        <v>83.69</v>
      </c>
      <c r="J1303" s="15">
        <v>39.630000000000003</v>
      </c>
      <c r="K1303" s="15">
        <v>32.43</v>
      </c>
      <c r="L1303" s="15">
        <v>39.76</v>
      </c>
      <c r="M1303" s="15">
        <v>57.49</v>
      </c>
      <c r="N1303" s="15">
        <v>117.29</v>
      </c>
      <c r="O1303" s="16">
        <v>182.29</v>
      </c>
      <c r="P1303" s="15">
        <v>13.44</v>
      </c>
      <c r="Q1303" s="15">
        <v>56.78</v>
      </c>
      <c r="R1303" s="15">
        <v>73.67</v>
      </c>
      <c r="T1303" s="16">
        <v>123.83</v>
      </c>
      <c r="U1303" s="16">
        <v>123.5</v>
      </c>
      <c r="V1303" s="16">
        <v>143.94</v>
      </c>
      <c r="W1303" s="16">
        <v>143.1</v>
      </c>
      <c r="X1303" s="75"/>
      <c r="Y1303" s="75"/>
      <c r="AA1303" s="15">
        <v>131.69</v>
      </c>
      <c r="AC1303" s="15">
        <v>125</v>
      </c>
      <c r="AD1303" s="15">
        <v>59.04</v>
      </c>
      <c r="AE1303" s="15">
        <v>52.81</v>
      </c>
      <c r="AF1303" s="15">
        <v>38.29</v>
      </c>
      <c r="AG1303" s="15">
        <v>28.76</v>
      </c>
      <c r="AH1303" s="15">
        <v>26</v>
      </c>
      <c r="AI1303" s="15">
        <v>43</v>
      </c>
      <c r="AJ1303" s="15">
        <v>187</v>
      </c>
      <c r="AK1303" s="15">
        <v>27.17</v>
      </c>
      <c r="AL1303" s="15">
        <v>22</v>
      </c>
      <c r="AM1303" s="15">
        <v>170</v>
      </c>
      <c r="AN1303" s="15">
        <v>210.39</v>
      </c>
      <c r="AO1303" s="15">
        <v>110</v>
      </c>
      <c r="AP1303" s="15">
        <v>126.19</v>
      </c>
      <c r="AQ1303" s="15">
        <v>50</v>
      </c>
      <c r="AR1303" s="15">
        <v>77</v>
      </c>
      <c r="AS1303" s="15">
        <v>55</v>
      </c>
      <c r="AT1303" s="15">
        <v>130</v>
      </c>
      <c r="AV1303" s="15">
        <v>175</v>
      </c>
      <c r="AW1303" s="15">
        <v>20.75</v>
      </c>
      <c r="AX1303" s="15">
        <v>20</v>
      </c>
      <c r="AY1303" s="15">
        <v>60</v>
      </c>
      <c r="BA1303" s="15">
        <v>41.5</v>
      </c>
      <c r="BC1303" s="15">
        <v>20.75</v>
      </c>
      <c r="BF1303" s="15">
        <v>71.430000000000007</v>
      </c>
      <c r="BG1303" s="15">
        <v>79.25</v>
      </c>
    </row>
    <row r="1304" spans="1:59">
      <c r="A1304" s="71">
        <v>42693</v>
      </c>
      <c r="B1304" s="16">
        <v>79.739999999999995</v>
      </c>
      <c r="C1304" s="16">
        <v>110.01</v>
      </c>
      <c r="D1304" s="75"/>
      <c r="F1304" s="16">
        <v>100.68</v>
      </c>
      <c r="G1304" s="15">
        <v>136.65</v>
      </c>
      <c r="H1304" s="15">
        <v>99.71</v>
      </c>
      <c r="I1304" s="15">
        <v>85.7</v>
      </c>
      <c r="J1304" s="15">
        <v>39.28</v>
      </c>
      <c r="K1304" s="15">
        <v>34.64</v>
      </c>
      <c r="L1304" s="15">
        <v>37.92</v>
      </c>
      <c r="M1304" s="15">
        <v>57.3</v>
      </c>
      <c r="N1304" s="15">
        <v>115.36</v>
      </c>
      <c r="O1304" s="16">
        <v>185</v>
      </c>
      <c r="P1304" s="15">
        <v>12.84</v>
      </c>
      <c r="Q1304" s="15">
        <v>57.25</v>
      </c>
      <c r="R1304" s="15">
        <v>76.069999999999993</v>
      </c>
      <c r="T1304" s="16">
        <v>115.41</v>
      </c>
      <c r="U1304" s="16">
        <v>111.19</v>
      </c>
      <c r="V1304" s="16">
        <v>141.96</v>
      </c>
      <c r="W1304" s="16">
        <v>141.87</v>
      </c>
      <c r="X1304" s="75"/>
      <c r="Y1304" s="75"/>
      <c r="AA1304" s="15">
        <v>130</v>
      </c>
      <c r="AB1304" s="15">
        <v>170.56</v>
      </c>
      <c r="AC1304" s="15">
        <v>118.43</v>
      </c>
      <c r="AD1304" s="15">
        <v>61.6</v>
      </c>
      <c r="AE1304" s="15">
        <v>52.79</v>
      </c>
      <c r="AF1304" s="15">
        <v>46.67</v>
      </c>
      <c r="AG1304" s="15">
        <v>29.78</v>
      </c>
      <c r="AH1304" s="15">
        <v>26</v>
      </c>
      <c r="AI1304" s="15">
        <v>39.909999999999997</v>
      </c>
      <c r="AJ1304" s="15">
        <v>187</v>
      </c>
      <c r="AK1304" s="15">
        <v>30.87</v>
      </c>
      <c r="AN1304" s="15">
        <v>198.2</v>
      </c>
      <c r="AO1304" s="15">
        <v>112</v>
      </c>
      <c r="AP1304" s="15">
        <v>130.07</v>
      </c>
      <c r="AS1304" s="15">
        <v>52</v>
      </c>
      <c r="AT1304" s="15">
        <v>130</v>
      </c>
      <c r="AU1304" s="15">
        <v>130</v>
      </c>
      <c r="AV1304" s="15">
        <v>174.35</v>
      </c>
      <c r="AX1304" s="15">
        <v>18.57</v>
      </c>
      <c r="AZ1304" s="15">
        <v>28.6</v>
      </c>
      <c r="BA1304" s="15">
        <v>37.32</v>
      </c>
      <c r="BB1304" s="15">
        <v>27.7</v>
      </c>
      <c r="BC1304" s="15">
        <v>20.5</v>
      </c>
      <c r="BD1304" s="15">
        <v>112.75</v>
      </c>
      <c r="BF1304" s="15">
        <v>66.44</v>
      </c>
      <c r="BG1304" s="15">
        <v>64.599999999999994</v>
      </c>
    </row>
    <row r="1305" spans="1:59">
      <c r="A1305" s="71">
        <v>42700</v>
      </c>
      <c r="B1305" s="16">
        <v>81.62</v>
      </c>
      <c r="C1305" s="16">
        <v>108.37</v>
      </c>
      <c r="D1305" s="75"/>
      <c r="F1305" s="16">
        <v>95.9</v>
      </c>
      <c r="G1305" s="15">
        <v>131.97</v>
      </c>
      <c r="H1305" s="15">
        <v>99.63</v>
      </c>
      <c r="I1305" s="15">
        <v>89.36</v>
      </c>
      <c r="J1305" s="15">
        <v>35.78</v>
      </c>
      <c r="K1305" s="15">
        <v>39.04</v>
      </c>
      <c r="L1305" s="15">
        <v>37.67</v>
      </c>
      <c r="M1305" s="15">
        <v>56.81</v>
      </c>
      <c r="N1305" s="15">
        <v>112.8</v>
      </c>
      <c r="O1305" s="16">
        <v>188.33</v>
      </c>
      <c r="P1305" s="15">
        <v>12</v>
      </c>
      <c r="Q1305" s="15">
        <v>60.04</v>
      </c>
      <c r="R1305" s="15">
        <v>80.989999999999995</v>
      </c>
      <c r="T1305" s="16">
        <v>106.4</v>
      </c>
      <c r="U1305" s="16">
        <v>110.83</v>
      </c>
      <c r="V1305" s="16">
        <v>141.79</v>
      </c>
      <c r="W1305" s="16">
        <v>141.22999999999999</v>
      </c>
      <c r="X1305" s="75"/>
      <c r="Y1305" s="75"/>
      <c r="AA1305" s="15">
        <v>130</v>
      </c>
      <c r="AB1305" s="15">
        <v>181.17</v>
      </c>
      <c r="AD1305" s="15">
        <v>64</v>
      </c>
      <c r="AE1305" s="15">
        <v>52</v>
      </c>
      <c r="AF1305" s="15">
        <v>48</v>
      </c>
      <c r="AG1305" s="15">
        <v>30.21</v>
      </c>
      <c r="AH1305" s="15">
        <v>26.91</v>
      </c>
      <c r="AI1305" s="15">
        <v>36</v>
      </c>
      <c r="AJ1305" s="15">
        <v>183</v>
      </c>
      <c r="AK1305" s="15">
        <v>34</v>
      </c>
      <c r="AL1305" s="15">
        <v>32</v>
      </c>
      <c r="AN1305" s="15">
        <v>186</v>
      </c>
      <c r="AO1305" s="15">
        <v>112</v>
      </c>
      <c r="AP1305" s="15">
        <v>130</v>
      </c>
      <c r="AQ1305" s="15">
        <v>60</v>
      </c>
      <c r="AR1305" s="15">
        <v>77</v>
      </c>
      <c r="AT1305" s="15">
        <v>130</v>
      </c>
      <c r="AV1305" s="15">
        <v>170</v>
      </c>
      <c r="AX1305" s="15">
        <v>18</v>
      </c>
      <c r="AY1305" s="15">
        <v>62</v>
      </c>
      <c r="BA1305" s="15">
        <v>34.5</v>
      </c>
      <c r="BC1305" s="15">
        <v>20</v>
      </c>
      <c r="BD1305" s="15">
        <v>112</v>
      </c>
      <c r="BF1305" s="15">
        <v>51.44</v>
      </c>
      <c r="BG1305" s="15">
        <v>61</v>
      </c>
    </row>
    <row r="1306" spans="1:59">
      <c r="A1306" s="71">
        <v>42707</v>
      </c>
      <c r="B1306" s="16">
        <v>84.03</v>
      </c>
      <c r="C1306" s="75" t="s">
        <v>98</v>
      </c>
      <c r="D1306" s="75"/>
      <c r="F1306" s="16">
        <v>96.95</v>
      </c>
      <c r="G1306" s="15">
        <v>134.79</v>
      </c>
      <c r="H1306" s="15">
        <v>100.21</v>
      </c>
      <c r="I1306" s="15">
        <v>86.15</v>
      </c>
      <c r="J1306" s="15">
        <v>37.56</v>
      </c>
      <c r="K1306" s="15">
        <v>34.270000000000003</v>
      </c>
      <c r="L1306" s="15">
        <v>37.85</v>
      </c>
      <c r="M1306" s="15">
        <v>57.08</v>
      </c>
      <c r="N1306" s="15">
        <v>112.06</v>
      </c>
      <c r="O1306" s="16">
        <v>187.06</v>
      </c>
      <c r="P1306" s="15">
        <v>12</v>
      </c>
      <c r="Q1306" s="15">
        <v>61.27</v>
      </c>
      <c r="R1306" s="15">
        <v>79.59</v>
      </c>
      <c r="T1306" s="16">
        <v>110.01</v>
      </c>
      <c r="U1306" s="16">
        <v>108.79</v>
      </c>
      <c r="V1306" s="16">
        <v>136</v>
      </c>
      <c r="W1306" s="16">
        <v>133</v>
      </c>
      <c r="X1306" s="75"/>
      <c r="Y1306" s="75"/>
      <c r="AA1306" s="15">
        <v>130</v>
      </c>
      <c r="AB1306" s="15">
        <v>189</v>
      </c>
      <c r="AC1306" s="15">
        <v>120</v>
      </c>
      <c r="AD1306" s="15">
        <v>61.59</v>
      </c>
      <c r="AE1306" s="15">
        <v>52.58</v>
      </c>
      <c r="AF1306" s="15">
        <v>51</v>
      </c>
      <c r="AG1306" s="15">
        <v>30.29</v>
      </c>
      <c r="AH1306" s="15">
        <v>27</v>
      </c>
      <c r="AI1306" s="15">
        <v>38.53</v>
      </c>
      <c r="AK1306" s="15">
        <v>34.6</v>
      </c>
      <c r="AL1306" s="15">
        <v>22</v>
      </c>
      <c r="AN1306" s="15">
        <v>184.69</v>
      </c>
      <c r="AO1306" s="15">
        <v>114.91</v>
      </c>
      <c r="AP1306" s="15">
        <v>130.84</v>
      </c>
      <c r="AQ1306" s="15">
        <v>60</v>
      </c>
      <c r="AT1306" s="15">
        <v>130</v>
      </c>
      <c r="AV1306" s="15">
        <v>169.5</v>
      </c>
      <c r="AW1306" s="15">
        <v>17.78</v>
      </c>
      <c r="AX1306" s="15">
        <v>18.47</v>
      </c>
      <c r="AY1306" s="15">
        <v>59.89</v>
      </c>
      <c r="AZ1306" s="15">
        <v>31</v>
      </c>
      <c r="BA1306" s="15">
        <v>34.75</v>
      </c>
      <c r="BC1306" s="15">
        <v>20</v>
      </c>
      <c r="BD1306" s="15">
        <v>122.67</v>
      </c>
      <c r="BF1306" s="15">
        <v>51.44</v>
      </c>
      <c r="BG1306" s="15">
        <v>65.2</v>
      </c>
    </row>
    <row r="1307" spans="1:59">
      <c r="A1307" s="71">
        <v>42714</v>
      </c>
      <c r="B1307" s="16">
        <v>84.49</v>
      </c>
      <c r="C1307" s="75"/>
      <c r="D1307" s="75"/>
      <c r="F1307" s="16">
        <v>97.81</v>
      </c>
      <c r="G1307" s="15">
        <v>134.08000000000001</v>
      </c>
      <c r="H1307" s="15">
        <v>103.09</v>
      </c>
      <c r="I1307" s="15">
        <v>89.36</v>
      </c>
      <c r="J1307" s="15">
        <v>40.98</v>
      </c>
      <c r="K1307" s="15">
        <v>31.42</v>
      </c>
      <c r="L1307" s="15">
        <v>39.08</v>
      </c>
      <c r="M1307" s="15">
        <v>56.76</v>
      </c>
      <c r="N1307" s="15">
        <v>105.69</v>
      </c>
      <c r="O1307" s="16">
        <v>187.06</v>
      </c>
      <c r="P1307" s="15">
        <v>12</v>
      </c>
      <c r="Q1307" s="15">
        <v>59.99</v>
      </c>
      <c r="R1307" s="15">
        <v>79.819999999999993</v>
      </c>
      <c r="T1307" s="16">
        <v>104.5</v>
      </c>
      <c r="U1307" s="16">
        <v>106.6</v>
      </c>
      <c r="V1307" s="16">
        <v>135.75</v>
      </c>
      <c r="W1307" s="16">
        <v>133.66999999999999</v>
      </c>
      <c r="X1307" s="75"/>
      <c r="Y1307" s="75"/>
      <c r="AA1307" s="15">
        <v>130</v>
      </c>
      <c r="AB1307" s="15">
        <v>175</v>
      </c>
      <c r="AC1307" s="15">
        <v>120</v>
      </c>
      <c r="AD1307" s="15">
        <v>59.93</v>
      </c>
      <c r="AE1307" s="15">
        <v>52.8</v>
      </c>
      <c r="AF1307" s="15">
        <v>51</v>
      </c>
      <c r="AG1307" s="15">
        <v>30.11</v>
      </c>
      <c r="AH1307" s="15">
        <v>28</v>
      </c>
      <c r="AI1307" s="15">
        <v>37.58</v>
      </c>
      <c r="AJ1307" s="15">
        <v>180</v>
      </c>
      <c r="AK1307" s="15">
        <v>34.97</v>
      </c>
      <c r="AL1307" s="15">
        <v>22</v>
      </c>
      <c r="AN1307" s="15">
        <v>174.62</v>
      </c>
      <c r="AO1307" s="15">
        <v>123.39</v>
      </c>
      <c r="AP1307" s="15">
        <v>131.33000000000001</v>
      </c>
      <c r="AQ1307" s="15">
        <v>60</v>
      </c>
      <c r="AW1307" s="15">
        <v>20</v>
      </c>
      <c r="AX1307" s="15">
        <v>18.25</v>
      </c>
      <c r="AY1307" s="15">
        <v>60.68</v>
      </c>
      <c r="BC1307" s="15">
        <v>21</v>
      </c>
      <c r="BF1307" s="15">
        <v>59.2</v>
      </c>
      <c r="BG1307" s="15">
        <v>89.4</v>
      </c>
    </row>
    <row r="1308" spans="1:59">
      <c r="A1308" s="71">
        <v>42721</v>
      </c>
      <c r="B1308" s="16">
        <v>82.65</v>
      </c>
      <c r="C1308" s="75"/>
      <c r="D1308" s="75"/>
      <c r="F1308" s="16">
        <v>98.34</v>
      </c>
      <c r="G1308" s="15">
        <v>132.38</v>
      </c>
      <c r="H1308" s="15">
        <v>104.01</v>
      </c>
      <c r="I1308" s="15">
        <v>89.21</v>
      </c>
      <c r="J1308" s="15">
        <v>39.07</v>
      </c>
      <c r="K1308" s="15">
        <v>32.520000000000003</v>
      </c>
      <c r="L1308" s="15">
        <v>37.869999999999997</v>
      </c>
      <c r="M1308" s="15">
        <v>56.68</v>
      </c>
      <c r="N1308" s="15">
        <v>101.24</v>
      </c>
      <c r="O1308" s="16">
        <v>184.56</v>
      </c>
      <c r="P1308" s="15">
        <v>11.71</v>
      </c>
      <c r="Q1308" s="15">
        <v>61.85</v>
      </c>
      <c r="R1308" s="15">
        <v>78.599999999999994</v>
      </c>
      <c r="T1308" s="16">
        <v>104.81</v>
      </c>
      <c r="U1308" s="16">
        <v>104.5</v>
      </c>
      <c r="V1308" s="16">
        <v>141.18</v>
      </c>
      <c r="W1308" s="16">
        <v>139.09</v>
      </c>
      <c r="X1308" s="75"/>
      <c r="Y1308" s="75"/>
      <c r="AA1308" s="15">
        <v>129</v>
      </c>
      <c r="AB1308" s="15">
        <v>181</v>
      </c>
      <c r="AD1308" s="15">
        <v>59.71</v>
      </c>
      <c r="AE1308" s="15">
        <v>52.4</v>
      </c>
      <c r="AF1308" s="15">
        <v>48</v>
      </c>
      <c r="AG1308" s="15">
        <v>29.89</v>
      </c>
      <c r="AI1308" s="15">
        <v>40</v>
      </c>
      <c r="AJ1308" s="15">
        <v>179</v>
      </c>
      <c r="AK1308" s="15">
        <v>35.130000000000003</v>
      </c>
      <c r="AN1308" s="15">
        <v>168.4</v>
      </c>
      <c r="AO1308" s="15">
        <v>125</v>
      </c>
      <c r="AP1308" s="15">
        <v>133.69</v>
      </c>
      <c r="AQ1308" s="15">
        <v>59.43</v>
      </c>
      <c r="AT1308" s="15">
        <v>130</v>
      </c>
      <c r="AU1308" s="15">
        <v>102.5</v>
      </c>
      <c r="AV1308" s="15">
        <v>160</v>
      </c>
      <c r="AW1308" s="15">
        <v>16</v>
      </c>
      <c r="AX1308" s="15">
        <v>18.649999999999999</v>
      </c>
      <c r="AZ1308" s="15">
        <v>29</v>
      </c>
      <c r="BC1308" s="15">
        <v>20</v>
      </c>
      <c r="BF1308" s="15">
        <v>91.02</v>
      </c>
      <c r="BG1308" s="15">
        <v>126.8</v>
      </c>
    </row>
    <row r="1309" spans="1:59">
      <c r="A1309" s="71">
        <v>42728</v>
      </c>
      <c r="B1309" s="16">
        <v>83.65</v>
      </c>
      <c r="C1309" s="75"/>
      <c r="D1309" s="75"/>
      <c r="F1309" s="16">
        <v>98.65</v>
      </c>
      <c r="G1309" s="15">
        <v>129.94999999999999</v>
      </c>
      <c r="H1309" s="15">
        <v>103.64</v>
      </c>
      <c r="I1309" s="15">
        <v>87.57</v>
      </c>
      <c r="J1309" s="15">
        <v>39.33</v>
      </c>
      <c r="K1309" s="15">
        <v>31.7</v>
      </c>
      <c r="L1309" s="15">
        <v>38.47</v>
      </c>
      <c r="M1309" s="15">
        <v>56.69</v>
      </c>
      <c r="N1309" s="15">
        <v>96.77</v>
      </c>
      <c r="O1309" s="16">
        <v>188.38</v>
      </c>
      <c r="P1309" s="15">
        <v>12</v>
      </c>
      <c r="Q1309" s="15">
        <v>60.67</v>
      </c>
      <c r="R1309" s="15">
        <v>78.42</v>
      </c>
      <c r="T1309" s="16">
        <v>107.2</v>
      </c>
      <c r="U1309" s="16">
        <v>107</v>
      </c>
      <c r="V1309" s="16">
        <v>135.75</v>
      </c>
      <c r="W1309" s="16">
        <v>133.66999999999999</v>
      </c>
      <c r="X1309" s="75"/>
      <c r="Y1309" s="75"/>
      <c r="AB1309" s="15">
        <v>178.67</v>
      </c>
      <c r="AD1309" s="15">
        <v>55.49</v>
      </c>
      <c r="AE1309" s="15">
        <v>52</v>
      </c>
      <c r="AG1309" s="15">
        <v>29.64</v>
      </c>
      <c r="AH1309" s="15">
        <v>27.27</v>
      </c>
      <c r="AI1309" s="15">
        <v>36.69</v>
      </c>
      <c r="AJ1309" s="15">
        <v>179.58</v>
      </c>
      <c r="AK1309" s="15">
        <v>33.22</v>
      </c>
      <c r="AN1309" s="15">
        <v>165</v>
      </c>
      <c r="AO1309" s="15">
        <v>125</v>
      </c>
      <c r="AP1309" s="15">
        <v>134.56</v>
      </c>
      <c r="AQ1309" s="15">
        <v>60</v>
      </c>
      <c r="AR1309" s="15">
        <v>83.82</v>
      </c>
      <c r="AS1309" s="15">
        <v>53</v>
      </c>
      <c r="AU1309" s="15">
        <v>130</v>
      </c>
      <c r="AV1309" s="15">
        <v>160</v>
      </c>
      <c r="AX1309" s="15">
        <v>18.21</v>
      </c>
      <c r="AY1309" s="15">
        <v>50.63</v>
      </c>
      <c r="BA1309" s="15">
        <v>31.5</v>
      </c>
      <c r="BC1309" s="15">
        <v>21</v>
      </c>
      <c r="BD1309" s="15">
        <v>128</v>
      </c>
      <c r="BF1309" s="15">
        <v>134.13999999999999</v>
      </c>
      <c r="BG1309" s="15">
        <v>135</v>
      </c>
    </row>
    <row r="1310" spans="1:59">
      <c r="A1310" s="71">
        <v>42735</v>
      </c>
      <c r="B1310" s="16">
        <v>85.39</v>
      </c>
      <c r="C1310" s="75"/>
      <c r="D1310" s="75"/>
      <c r="F1310" s="16">
        <v>98.49</v>
      </c>
      <c r="G1310" s="15">
        <v>129.05000000000001</v>
      </c>
      <c r="H1310" s="15">
        <v>103.05</v>
      </c>
      <c r="I1310" s="15">
        <v>87.27</v>
      </c>
      <c r="J1310" s="15">
        <v>38.130000000000003</v>
      </c>
      <c r="K1310" s="15">
        <v>32.590000000000003</v>
      </c>
      <c r="L1310" s="15">
        <v>39.14</v>
      </c>
      <c r="M1310" s="15">
        <v>54.32</v>
      </c>
      <c r="N1310" s="15">
        <v>99.45</v>
      </c>
      <c r="O1310" s="16">
        <v>188.95</v>
      </c>
      <c r="P1310" s="15">
        <v>11.85</v>
      </c>
      <c r="Q1310" s="15">
        <v>60.28</v>
      </c>
      <c r="R1310" s="15">
        <v>79.959999999999994</v>
      </c>
      <c r="T1310" s="16">
        <v>103</v>
      </c>
      <c r="U1310" s="16">
        <v>104.5</v>
      </c>
      <c r="V1310" s="16">
        <v>124</v>
      </c>
      <c r="W1310" s="16">
        <v>124.2</v>
      </c>
      <c r="X1310" s="75"/>
      <c r="Y1310" s="75"/>
      <c r="AD1310" s="15">
        <v>56.24</v>
      </c>
      <c r="AE1310" s="15">
        <v>54.13</v>
      </c>
      <c r="AG1310" s="15">
        <v>30.11</v>
      </c>
      <c r="AH1310" s="15">
        <v>28</v>
      </c>
      <c r="AI1310" s="15">
        <v>37.700000000000003</v>
      </c>
      <c r="AJ1310" s="15">
        <v>152.72999999999999</v>
      </c>
      <c r="AK1310" s="15">
        <v>34.020000000000003</v>
      </c>
      <c r="AL1310" s="15">
        <v>24.21</v>
      </c>
      <c r="AM1310" s="15">
        <v>168</v>
      </c>
      <c r="AO1310" s="15">
        <v>129.28</v>
      </c>
      <c r="AP1310" s="15">
        <v>134.38</v>
      </c>
      <c r="AR1310" s="15">
        <v>86.31</v>
      </c>
      <c r="AU1310" s="15">
        <v>127.2</v>
      </c>
      <c r="AW1310" s="15">
        <v>17</v>
      </c>
      <c r="AX1310" s="15">
        <v>18.28</v>
      </c>
      <c r="AY1310" s="15">
        <v>50.5</v>
      </c>
      <c r="AZ1310" s="15">
        <v>29</v>
      </c>
      <c r="BA1310" s="15">
        <v>35</v>
      </c>
      <c r="BC1310" s="15">
        <v>16.809999999999999</v>
      </c>
      <c r="BD1310" s="15">
        <v>125.5</v>
      </c>
      <c r="BF1310" s="15">
        <v>135.54</v>
      </c>
      <c r="BG1310" s="15">
        <v>122.5</v>
      </c>
    </row>
    <row r="1311" spans="1:59">
      <c r="A1311" s="71">
        <v>42742</v>
      </c>
      <c r="B1311" s="16">
        <v>87.16</v>
      </c>
      <c r="C1311" s="75"/>
      <c r="D1311" s="75"/>
      <c r="F1311" s="16">
        <v>97.74</v>
      </c>
      <c r="G1311" s="15">
        <v>129.31</v>
      </c>
      <c r="H1311" s="15">
        <v>104.56</v>
      </c>
      <c r="I1311" s="15">
        <v>88.49</v>
      </c>
      <c r="J1311" s="15">
        <v>38.67</v>
      </c>
      <c r="K1311" s="15">
        <v>30.29</v>
      </c>
      <c r="L1311" s="15">
        <v>37.03</v>
      </c>
      <c r="M1311" s="15">
        <v>55.48</v>
      </c>
      <c r="N1311" s="15">
        <v>97.32</v>
      </c>
      <c r="O1311" s="16">
        <v>186.97</v>
      </c>
      <c r="P1311" s="15">
        <v>12</v>
      </c>
      <c r="Q1311" s="15">
        <v>60.87</v>
      </c>
      <c r="R1311" s="15">
        <v>79.849999999999994</v>
      </c>
      <c r="T1311" s="16">
        <v>101.25</v>
      </c>
      <c r="U1311" s="16">
        <v>101.25</v>
      </c>
      <c r="V1311" s="16">
        <v>122.38</v>
      </c>
      <c r="W1311" s="16">
        <v>121.33</v>
      </c>
      <c r="X1311" s="75"/>
      <c r="Y1311" s="75"/>
      <c r="AA1311" s="15">
        <v>113</v>
      </c>
      <c r="AB1311" s="15">
        <v>177.58</v>
      </c>
      <c r="AD1311" s="15">
        <v>49.94</v>
      </c>
      <c r="AE1311" s="15">
        <v>50</v>
      </c>
      <c r="AG1311" s="15">
        <v>29.4</v>
      </c>
      <c r="AH1311" s="15">
        <v>28</v>
      </c>
      <c r="AI1311" s="15">
        <v>35.869999999999997</v>
      </c>
      <c r="AJ1311" s="15">
        <v>180</v>
      </c>
      <c r="AK1311" s="15">
        <v>31.08</v>
      </c>
      <c r="AN1311" s="15">
        <v>165</v>
      </c>
      <c r="AO1311" s="15">
        <v>129.32</v>
      </c>
      <c r="AP1311" s="15">
        <v>134.72999999999999</v>
      </c>
      <c r="AQ1311" s="15">
        <v>60</v>
      </c>
      <c r="AR1311" s="15">
        <v>83</v>
      </c>
      <c r="AU1311" s="15">
        <v>127</v>
      </c>
      <c r="AV1311" s="15">
        <v>158.33000000000001</v>
      </c>
      <c r="AW1311" s="15">
        <v>18.329999999999998</v>
      </c>
      <c r="AX1311" s="15">
        <v>17.75</v>
      </c>
      <c r="AY1311" s="15">
        <v>44.25</v>
      </c>
      <c r="BA1311" s="15">
        <v>35</v>
      </c>
      <c r="BC1311" s="15">
        <v>16.82</v>
      </c>
      <c r="BD1311" s="15">
        <v>130.80000000000001</v>
      </c>
      <c r="BF1311" s="15">
        <v>117.65</v>
      </c>
      <c r="BG1311" s="15">
        <v>85</v>
      </c>
    </row>
    <row r="1312" spans="1:59">
      <c r="A1312" s="71">
        <v>42749</v>
      </c>
      <c r="B1312" s="16">
        <v>86.66</v>
      </c>
      <c r="C1312" s="75"/>
      <c r="D1312" s="75"/>
      <c r="F1312" s="16">
        <v>99.9</v>
      </c>
      <c r="G1312" s="15">
        <v>127.91</v>
      </c>
      <c r="H1312" s="15">
        <v>102.9</v>
      </c>
      <c r="I1312" s="15">
        <v>86.97</v>
      </c>
      <c r="J1312" s="15">
        <v>39.35</v>
      </c>
      <c r="K1312" s="15">
        <v>31.36</v>
      </c>
      <c r="L1312" s="15">
        <v>39.06</v>
      </c>
      <c r="M1312" s="15">
        <v>56.4</v>
      </c>
      <c r="N1312" s="15">
        <v>94.79</v>
      </c>
      <c r="O1312" s="16">
        <v>190.85</v>
      </c>
      <c r="P1312" s="15">
        <v>11.99</v>
      </c>
      <c r="Q1312" s="15">
        <v>61.16</v>
      </c>
      <c r="R1312" s="15">
        <v>78.12</v>
      </c>
      <c r="T1312" s="16">
        <v>98.6</v>
      </c>
      <c r="U1312" s="16">
        <v>98.6</v>
      </c>
      <c r="V1312" s="16">
        <v>121.66</v>
      </c>
      <c r="W1312" s="16">
        <v>119.88</v>
      </c>
      <c r="X1312" s="75"/>
      <c r="Y1312" s="75"/>
      <c r="AB1312" s="15">
        <v>176.4</v>
      </c>
      <c r="AD1312" s="15">
        <v>46.4</v>
      </c>
      <c r="AE1312" s="15">
        <v>49</v>
      </c>
      <c r="AF1312" s="15">
        <v>51</v>
      </c>
      <c r="AG1312" s="15">
        <v>28.2</v>
      </c>
      <c r="AH1312" s="15">
        <v>28</v>
      </c>
      <c r="AI1312" s="15">
        <v>38</v>
      </c>
      <c r="AK1312" s="15">
        <v>25.2</v>
      </c>
      <c r="AN1312" s="15">
        <v>161</v>
      </c>
      <c r="AO1312" s="15">
        <v>131.69999999999999</v>
      </c>
      <c r="AP1312" s="15">
        <v>135.5</v>
      </c>
      <c r="AT1312" s="15">
        <v>130</v>
      </c>
      <c r="AV1312" s="15">
        <v>155</v>
      </c>
      <c r="AW1312" s="15">
        <v>17</v>
      </c>
      <c r="AX1312" s="15">
        <v>18.3</v>
      </c>
      <c r="AY1312" s="15">
        <v>44.2</v>
      </c>
      <c r="BB1312" s="15">
        <v>31</v>
      </c>
      <c r="BC1312" s="15">
        <v>21</v>
      </c>
      <c r="BD1312" s="15">
        <v>129.69999999999999</v>
      </c>
      <c r="BF1312" s="15">
        <v>70</v>
      </c>
      <c r="BG1312" s="15">
        <v>76.8</v>
      </c>
    </row>
    <row r="1313" spans="1:59">
      <c r="A1313" s="71">
        <v>42756</v>
      </c>
      <c r="B1313" s="16">
        <v>85.13</v>
      </c>
      <c r="C1313" s="75"/>
      <c r="D1313" s="75"/>
      <c r="F1313" s="16">
        <v>100.01</v>
      </c>
      <c r="G1313" s="15">
        <v>130.79</v>
      </c>
      <c r="H1313" s="15">
        <v>98.04</v>
      </c>
      <c r="I1313" s="15">
        <v>86.98</v>
      </c>
      <c r="J1313" s="15">
        <v>37.729999999999997</v>
      </c>
      <c r="K1313" s="15">
        <v>32.33</v>
      </c>
      <c r="L1313" s="15">
        <v>38.82</v>
      </c>
      <c r="M1313" s="15">
        <v>56.31</v>
      </c>
      <c r="N1313" s="15">
        <v>89.74</v>
      </c>
      <c r="O1313" s="16">
        <v>193.14</v>
      </c>
      <c r="P1313" s="15">
        <v>12</v>
      </c>
      <c r="Q1313" s="15">
        <v>60.46</v>
      </c>
      <c r="R1313" s="15">
        <v>79.53</v>
      </c>
      <c r="T1313" s="16">
        <v>95.5</v>
      </c>
      <c r="U1313" s="16">
        <v>97.69</v>
      </c>
      <c r="V1313" s="16">
        <v>121.53</v>
      </c>
      <c r="W1313" s="16">
        <v>119.7</v>
      </c>
      <c r="X1313" s="75"/>
      <c r="Y1313" s="75"/>
      <c r="AA1313" s="15">
        <v>124</v>
      </c>
      <c r="AB1313" s="15">
        <v>175.63</v>
      </c>
      <c r="AC1313" s="15">
        <v>107</v>
      </c>
      <c r="AD1313" s="15">
        <v>46.17</v>
      </c>
      <c r="AF1313" s="15">
        <v>51.65</v>
      </c>
      <c r="AG1313" s="15">
        <v>28.3</v>
      </c>
      <c r="AH1313" s="15">
        <v>26.57</v>
      </c>
      <c r="AI1313" s="15">
        <v>35.799999999999997</v>
      </c>
      <c r="AJ1313" s="15">
        <v>180</v>
      </c>
      <c r="AK1313" s="15">
        <v>25.07</v>
      </c>
      <c r="AL1313" s="15">
        <v>22</v>
      </c>
      <c r="AM1313" s="15">
        <v>160</v>
      </c>
      <c r="AN1313" s="15">
        <v>164.17</v>
      </c>
      <c r="AO1313" s="15">
        <v>130</v>
      </c>
      <c r="AP1313" s="15">
        <v>135.88</v>
      </c>
      <c r="AQ1313" s="15">
        <v>58.18</v>
      </c>
      <c r="AR1313" s="15">
        <v>85</v>
      </c>
      <c r="AT1313" s="15">
        <v>130</v>
      </c>
      <c r="AV1313" s="15">
        <v>155</v>
      </c>
      <c r="AW1313" s="15">
        <v>17.59</v>
      </c>
      <c r="AX1313" s="15">
        <v>18.440000000000001</v>
      </c>
      <c r="AY1313" s="15">
        <v>41</v>
      </c>
      <c r="AZ1313" s="15">
        <v>28</v>
      </c>
      <c r="BC1313" s="15">
        <v>19</v>
      </c>
      <c r="BD1313" s="15">
        <v>129.9</v>
      </c>
      <c r="BF1313" s="15">
        <v>71.010000000000005</v>
      </c>
      <c r="BG1313" s="15">
        <v>85.75</v>
      </c>
    </row>
    <row r="1314" spans="1:59">
      <c r="A1314" s="71">
        <v>42763</v>
      </c>
      <c r="B1314" s="16">
        <v>83.36</v>
      </c>
      <c r="C1314" s="75"/>
      <c r="D1314" s="75"/>
      <c r="F1314" s="16">
        <v>104.36</v>
      </c>
      <c r="G1314" s="15">
        <v>137.97</v>
      </c>
      <c r="H1314" s="15">
        <v>99.42</v>
      </c>
      <c r="I1314" s="15">
        <v>87.09</v>
      </c>
      <c r="J1314" s="15">
        <v>40.520000000000003</v>
      </c>
      <c r="K1314" s="15">
        <v>31.97</v>
      </c>
      <c r="L1314" s="15">
        <v>39.619999999999997</v>
      </c>
      <c r="M1314" s="15">
        <v>56.54</v>
      </c>
      <c r="N1314" s="15">
        <v>86.92</v>
      </c>
      <c r="O1314" s="16">
        <v>196.63</v>
      </c>
      <c r="P1314" s="15">
        <v>11.79</v>
      </c>
      <c r="Q1314" s="15">
        <v>61.7</v>
      </c>
      <c r="R1314" s="15">
        <v>79.89</v>
      </c>
      <c r="T1314" s="16">
        <v>102.82</v>
      </c>
      <c r="U1314" s="16">
        <v>101.68</v>
      </c>
      <c r="V1314" s="16">
        <v>119.65</v>
      </c>
      <c r="W1314" s="16">
        <v>118.48</v>
      </c>
      <c r="X1314" s="75"/>
      <c r="Y1314" s="75"/>
      <c r="AA1314" s="15">
        <v>121.8</v>
      </c>
      <c r="AB1314" s="15">
        <v>178.78</v>
      </c>
      <c r="AC1314" s="15">
        <v>109</v>
      </c>
      <c r="AD1314" s="15">
        <v>47</v>
      </c>
      <c r="AE1314" s="15">
        <v>51.83</v>
      </c>
      <c r="AF1314" s="15">
        <v>50</v>
      </c>
      <c r="AG1314" s="15">
        <v>27.74</v>
      </c>
      <c r="AH1314" s="15">
        <v>28</v>
      </c>
      <c r="AI1314" s="15">
        <v>37.92</v>
      </c>
      <c r="AJ1314" s="15">
        <v>127.33</v>
      </c>
      <c r="AK1314" s="15">
        <v>25.08</v>
      </c>
      <c r="AL1314" s="15">
        <v>22</v>
      </c>
      <c r="AM1314" s="15">
        <v>150</v>
      </c>
      <c r="AN1314" s="15">
        <v>162</v>
      </c>
      <c r="AO1314" s="15">
        <v>129.94</v>
      </c>
      <c r="AP1314" s="15">
        <v>134.68</v>
      </c>
      <c r="AT1314" s="15">
        <v>130</v>
      </c>
      <c r="AW1314" s="15">
        <v>19.11</v>
      </c>
      <c r="AX1314" s="15">
        <v>18.670000000000002</v>
      </c>
      <c r="AY1314" s="15">
        <v>39.700000000000003</v>
      </c>
      <c r="AZ1314" s="15">
        <v>27.75</v>
      </c>
      <c r="BC1314" s="15">
        <v>19</v>
      </c>
      <c r="BD1314" s="15">
        <v>129</v>
      </c>
      <c r="BF1314" s="15">
        <v>79.75</v>
      </c>
      <c r="BG1314" s="15">
        <v>89.4</v>
      </c>
    </row>
    <row r="1315" spans="1:59">
      <c r="A1315" s="71">
        <v>42770</v>
      </c>
      <c r="B1315" s="16">
        <v>83.56</v>
      </c>
      <c r="C1315" s="75"/>
      <c r="D1315" s="75"/>
      <c r="F1315" s="16">
        <v>104.36</v>
      </c>
      <c r="G1315" s="15">
        <v>147.66</v>
      </c>
      <c r="H1315" s="15">
        <v>99.88</v>
      </c>
      <c r="I1315" s="15">
        <v>87.52</v>
      </c>
      <c r="J1315" s="15">
        <v>40.61</v>
      </c>
      <c r="K1315" s="15">
        <v>33.11</v>
      </c>
      <c r="L1315" s="15">
        <v>39.159999999999997</v>
      </c>
      <c r="M1315" s="15">
        <v>55.94</v>
      </c>
      <c r="N1315" s="15">
        <v>86.73</v>
      </c>
      <c r="O1315" s="16">
        <v>194.35</v>
      </c>
      <c r="P1315" s="15">
        <v>11.69</v>
      </c>
      <c r="Q1315" s="15">
        <v>60.48</v>
      </c>
      <c r="R1315" s="15">
        <v>79.739999999999995</v>
      </c>
      <c r="T1315" s="16">
        <v>100.5</v>
      </c>
      <c r="U1315" s="16">
        <v>100.5</v>
      </c>
      <c r="V1315" s="16">
        <v>117.7</v>
      </c>
      <c r="W1315" s="16">
        <v>117.66</v>
      </c>
      <c r="X1315" s="75"/>
      <c r="Y1315" s="75"/>
      <c r="AA1315" s="15">
        <v>120.5</v>
      </c>
      <c r="AB1315" s="15">
        <v>178.11</v>
      </c>
      <c r="AC1315" s="15">
        <v>107.5</v>
      </c>
      <c r="AD1315" s="15">
        <v>44.43</v>
      </c>
      <c r="AE1315" s="15">
        <v>47.74</v>
      </c>
      <c r="AF1315" s="15">
        <v>50</v>
      </c>
      <c r="AG1315" s="15">
        <v>27.32</v>
      </c>
      <c r="AK1315" s="15">
        <v>25.32</v>
      </c>
      <c r="AL1315" s="15">
        <v>23</v>
      </c>
      <c r="AM1315" s="15">
        <v>150</v>
      </c>
      <c r="AN1315" s="15">
        <v>165</v>
      </c>
      <c r="AO1315" s="15">
        <v>131.38</v>
      </c>
      <c r="AP1315" s="15">
        <v>135.86000000000001</v>
      </c>
      <c r="AQ1315" s="15">
        <v>60</v>
      </c>
      <c r="AR1315" s="15">
        <v>88</v>
      </c>
      <c r="AS1315" s="15">
        <v>55</v>
      </c>
      <c r="AU1315" s="15">
        <v>163</v>
      </c>
      <c r="AV1315" s="15">
        <v>165</v>
      </c>
      <c r="AX1315" s="15">
        <v>17.78</v>
      </c>
      <c r="AY1315" s="15">
        <v>40</v>
      </c>
      <c r="AZ1315" s="15">
        <v>27</v>
      </c>
      <c r="BF1315" s="15">
        <v>83.55</v>
      </c>
      <c r="BG1315" s="15">
        <v>87.75</v>
      </c>
    </row>
    <row r="1316" spans="1:59">
      <c r="A1316" s="71">
        <v>42777</v>
      </c>
      <c r="B1316" s="16">
        <v>84.68</v>
      </c>
      <c r="C1316" s="75"/>
      <c r="D1316" s="75"/>
      <c r="F1316" s="16">
        <v>101.79</v>
      </c>
      <c r="G1316" s="15">
        <v>155.97999999999999</v>
      </c>
      <c r="H1316" s="15">
        <v>102.49</v>
      </c>
      <c r="I1316" s="15">
        <v>84.93</v>
      </c>
      <c r="J1316" s="15">
        <v>39.35</v>
      </c>
      <c r="K1316" s="15">
        <v>33.590000000000003</v>
      </c>
      <c r="L1316" s="15">
        <v>38.46</v>
      </c>
      <c r="M1316" s="15">
        <v>53.27</v>
      </c>
      <c r="N1316" s="15">
        <v>85.09</v>
      </c>
      <c r="O1316" s="16">
        <v>192.57</v>
      </c>
      <c r="P1316" s="15">
        <v>10.23</v>
      </c>
      <c r="Q1316" s="15">
        <v>61.68</v>
      </c>
      <c r="R1316" s="15">
        <v>80.099999999999994</v>
      </c>
      <c r="T1316" s="16">
        <v>100.5</v>
      </c>
      <c r="U1316" s="16">
        <v>100.5</v>
      </c>
      <c r="V1316" s="16">
        <v>117.7</v>
      </c>
      <c r="W1316" s="16">
        <v>117.66</v>
      </c>
      <c r="X1316" s="75"/>
      <c r="Y1316" s="75"/>
      <c r="AA1316" s="15">
        <v>120.5</v>
      </c>
      <c r="AB1316" s="15">
        <v>178</v>
      </c>
      <c r="AC1316" s="15">
        <v>107.5</v>
      </c>
      <c r="AD1316" s="15">
        <v>46</v>
      </c>
      <c r="AE1316" s="15">
        <v>46.88</v>
      </c>
      <c r="AG1316" s="15">
        <v>27.36</v>
      </c>
      <c r="AK1316" s="15">
        <v>25.23</v>
      </c>
      <c r="AM1316" s="15">
        <v>160</v>
      </c>
      <c r="AN1316" s="15">
        <v>158.54</v>
      </c>
      <c r="AP1316" s="15">
        <v>134.80000000000001</v>
      </c>
      <c r="AV1316" s="15">
        <v>155</v>
      </c>
      <c r="AX1316" s="15">
        <v>19.010000000000002</v>
      </c>
      <c r="AZ1316" s="15">
        <v>27.82</v>
      </c>
      <c r="BC1316" s="15">
        <v>21</v>
      </c>
      <c r="BD1316" s="15">
        <v>130</v>
      </c>
      <c r="BF1316" s="15">
        <v>80.55</v>
      </c>
      <c r="BG1316" s="15">
        <v>75.400000000000006</v>
      </c>
    </row>
    <row r="1317" spans="1:59">
      <c r="A1317" s="71">
        <v>42784</v>
      </c>
      <c r="B1317" s="16">
        <v>85.67</v>
      </c>
      <c r="C1317" s="75"/>
      <c r="D1317" s="75"/>
      <c r="F1317" s="16">
        <v>106.86</v>
      </c>
      <c r="G1317" s="15">
        <v>165.81</v>
      </c>
      <c r="H1317" s="15">
        <v>101.17</v>
      </c>
      <c r="I1317" s="15">
        <v>86.09</v>
      </c>
      <c r="J1317" s="15">
        <v>41.14</v>
      </c>
      <c r="K1317" s="15">
        <v>33.520000000000003</v>
      </c>
      <c r="L1317" s="15">
        <v>38.04</v>
      </c>
      <c r="M1317" s="15">
        <v>56.44</v>
      </c>
      <c r="N1317" s="15">
        <v>88.49</v>
      </c>
      <c r="O1317" s="16">
        <v>191</v>
      </c>
      <c r="P1317" s="15">
        <v>10.35</v>
      </c>
      <c r="Q1317" s="15">
        <v>61.37</v>
      </c>
      <c r="R1317" s="15">
        <v>79.489999999999995</v>
      </c>
      <c r="T1317" s="16">
        <v>99.35</v>
      </c>
      <c r="U1317" s="16">
        <v>99.43</v>
      </c>
      <c r="V1317" s="16">
        <v>117.7</v>
      </c>
      <c r="W1317" s="16">
        <v>117.66</v>
      </c>
      <c r="X1317" s="75"/>
      <c r="Y1317" s="75"/>
      <c r="AA1317" s="15">
        <v>122</v>
      </c>
      <c r="AB1317" s="15">
        <v>182</v>
      </c>
      <c r="AD1317" s="15">
        <v>45.36</v>
      </c>
      <c r="AE1317" s="15">
        <v>45.29</v>
      </c>
      <c r="AF1317" s="15">
        <v>50</v>
      </c>
      <c r="AG1317" s="15">
        <v>29.42</v>
      </c>
      <c r="AH1317" s="15">
        <v>27</v>
      </c>
      <c r="AI1317" s="15">
        <v>36.72</v>
      </c>
      <c r="AJ1317" s="15">
        <v>111.63</v>
      </c>
      <c r="AK1317" s="15">
        <v>25.73</v>
      </c>
      <c r="AM1317" s="15">
        <v>154.6</v>
      </c>
      <c r="AN1317" s="15">
        <v>158</v>
      </c>
      <c r="AO1317" s="15">
        <v>129.65</v>
      </c>
      <c r="AP1317" s="15">
        <v>134.16</v>
      </c>
      <c r="AQ1317" s="15">
        <v>67</v>
      </c>
      <c r="AR1317" s="15">
        <v>89</v>
      </c>
      <c r="AU1317" s="15">
        <v>128</v>
      </c>
      <c r="AV1317" s="15">
        <v>152.66999999999999</v>
      </c>
      <c r="AW1317" s="15">
        <v>20.14</v>
      </c>
      <c r="AX1317" s="15">
        <v>21.23</v>
      </c>
      <c r="AY1317" s="15">
        <v>43</v>
      </c>
      <c r="BA1317" s="15">
        <v>30</v>
      </c>
      <c r="BB1317" s="15">
        <v>24.85</v>
      </c>
      <c r="BC1317" s="15">
        <v>20</v>
      </c>
      <c r="BD1317" s="15">
        <v>129</v>
      </c>
      <c r="BF1317" s="15">
        <v>65.260000000000005</v>
      </c>
      <c r="BG1317" s="15">
        <v>71</v>
      </c>
    </row>
    <row r="1318" spans="1:59">
      <c r="A1318" s="71">
        <v>42791</v>
      </c>
      <c r="B1318" s="16">
        <v>86.12</v>
      </c>
      <c r="C1318" s="75"/>
      <c r="D1318" s="75"/>
      <c r="F1318" s="16">
        <v>115.38</v>
      </c>
      <c r="G1318" s="15">
        <v>173.57</v>
      </c>
      <c r="H1318" s="15">
        <v>102.16</v>
      </c>
      <c r="I1318" s="15">
        <v>88.04</v>
      </c>
      <c r="J1318" s="15">
        <v>40.75</v>
      </c>
      <c r="K1318" s="15">
        <v>34.82</v>
      </c>
      <c r="L1318" s="15">
        <v>39.75</v>
      </c>
      <c r="M1318" s="15">
        <v>56.43</v>
      </c>
      <c r="N1318" s="15">
        <v>93.54</v>
      </c>
      <c r="O1318" s="16">
        <v>184.13</v>
      </c>
      <c r="P1318" s="15">
        <v>10.52</v>
      </c>
      <c r="Q1318" s="15">
        <v>60.01</v>
      </c>
      <c r="R1318" s="15">
        <v>79.540000000000006</v>
      </c>
      <c r="T1318" s="16">
        <v>99.9</v>
      </c>
      <c r="U1318" s="16">
        <v>100.9</v>
      </c>
      <c r="V1318" s="16">
        <v>118.49</v>
      </c>
      <c r="W1318" s="16">
        <v>117</v>
      </c>
      <c r="X1318" s="75"/>
      <c r="Y1318" s="75"/>
      <c r="AA1318" s="15">
        <v>121.35</v>
      </c>
      <c r="AB1318" s="15">
        <v>178.88</v>
      </c>
      <c r="AC1318" s="15">
        <v>106</v>
      </c>
      <c r="AD1318" s="15">
        <v>46.61</v>
      </c>
      <c r="AE1318" s="15">
        <v>47</v>
      </c>
      <c r="AG1318" s="15">
        <v>33.58</v>
      </c>
      <c r="AH1318" s="15">
        <v>29</v>
      </c>
      <c r="AI1318" s="15">
        <v>34.67</v>
      </c>
      <c r="AK1318" s="15">
        <v>25.49</v>
      </c>
      <c r="AM1318" s="15">
        <v>160</v>
      </c>
      <c r="AN1318" s="15">
        <v>160.38</v>
      </c>
      <c r="AO1318" s="15">
        <v>128.79</v>
      </c>
      <c r="AP1318" s="15">
        <v>134.1</v>
      </c>
      <c r="AR1318" s="15">
        <v>89.49</v>
      </c>
      <c r="AT1318" s="15">
        <v>130</v>
      </c>
      <c r="AW1318" s="15">
        <v>24</v>
      </c>
      <c r="AX1318" s="15">
        <v>20.85</v>
      </c>
      <c r="AZ1318" s="15">
        <v>33.5</v>
      </c>
      <c r="BA1318" s="15">
        <v>32.880000000000003</v>
      </c>
      <c r="BB1318" s="15">
        <v>25</v>
      </c>
      <c r="BC1318" s="15">
        <v>21.5</v>
      </c>
      <c r="BD1318" s="15">
        <v>128</v>
      </c>
      <c r="BF1318" s="15">
        <v>63.48</v>
      </c>
      <c r="BG1318" s="15">
        <v>66.25</v>
      </c>
    </row>
    <row r="1319" spans="1:59">
      <c r="A1319" s="71">
        <v>42798</v>
      </c>
      <c r="B1319" s="16">
        <v>86.56</v>
      </c>
      <c r="C1319" s="75"/>
      <c r="D1319" s="75"/>
      <c r="F1319" s="16">
        <v>121.67</v>
      </c>
      <c r="G1319" s="15">
        <v>176.31</v>
      </c>
      <c r="H1319" s="15">
        <v>105.11</v>
      </c>
      <c r="I1319" s="15">
        <v>89.79</v>
      </c>
      <c r="J1319" s="15">
        <v>42.36</v>
      </c>
      <c r="K1319" s="15">
        <v>35.229999999999997</v>
      </c>
      <c r="L1319" s="15">
        <v>38.159999999999997</v>
      </c>
      <c r="M1319" s="15">
        <v>56.29</v>
      </c>
      <c r="N1319" s="15">
        <v>94.71</v>
      </c>
      <c r="O1319" s="16">
        <v>177.42</v>
      </c>
      <c r="P1319" s="15">
        <v>10.56</v>
      </c>
      <c r="Q1319" s="15">
        <v>62.05</v>
      </c>
      <c r="R1319" s="15">
        <v>78.930000000000007</v>
      </c>
      <c r="T1319" s="16">
        <v>101.5</v>
      </c>
      <c r="U1319" s="16">
        <v>101.5</v>
      </c>
      <c r="V1319" s="16">
        <v>119.4</v>
      </c>
      <c r="W1319" s="16">
        <v>117.22</v>
      </c>
      <c r="X1319" s="75"/>
      <c r="Y1319" s="75"/>
      <c r="AA1319" s="15">
        <v>121.25</v>
      </c>
      <c r="AB1319" s="15">
        <v>179</v>
      </c>
      <c r="AC1319" s="15">
        <v>106</v>
      </c>
      <c r="AD1319" s="15">
        <v>47.02</v>
      </c>
      <c r="AE1319" s="15">
        <v>48.08</v>
      </c>
      <c r="AF1319" s="15">
        <v>50</v>
      </c>
      <c r="AG1319" s="15">
        <v>43.37</v>
      </c>
      <c r="AH1319" s="15">
        <v>29.7</v>
      </c>
      <c r="AI1319" s="15">
        <v>35.81</v>
      </c>
      <c r="AK1319" s="15">
        <v>25.45</v>
      </c>
      <c r="AL1319" s="15">
        <v>22</v>
      </c>
      <c r="AN1319" s="15">
        <v>150.35</v>
      </c>
      <c r="AO1319" s="15">
        <v>130</v>
      </c>
      <c r="AP1319" s="15">
        <v>133.61000000000001</v>
      </c>
      <c r="AQ1319" s="15">
        <v>51</v>
      </c>
      <c r="AR1319" s="15">
        <v>90</v>
      </c>
      <c r="AT1319" s="15">
        <v>130</v>
      </c>
      <c r="AU1319" s="15">
        <v>149</v>
      </c>
      <c r="AX1319" s="15">
        <v>24.89</v>
      </c>
      <c r="AY1319" s="15">
        <v>45</v>
      </c>
      <c r="BA1319" s="15">
        <v>30</v>
      </c>
      <c r="BC1319" s="15">
        <v>22</v>
      </c>
      <c r="BD1319" s="15">
        <v>129</v>
      </c>
      <c r="BF1319" s="15">
        <v>55.72</v>
      </c>
      <c r="BG1319" s="15">
        <v>64</v>
      </c>
    </row>
    <row r="1320" spans="1:59">
      <c r="A1320" s="71">
        <v>42805</v>
      </c>
      <c r="B1320" s="16">
        <v>93.04</v>
      </c>
      <c r="C1320" s="75"/>
      <c r="D1320" s="75"/>
      <c r="F1320" s="16">
        <v>124.52</v>
      </c>
      <c r="G1320" s="15">
        <v>179.51</v>
      </c>
      <c r="H1320" s="15">
        <v>106.38</v>
      </c>
      <c r="I1320" s="15">
        <v>90.54</v>
      </c>
      <c r="J1320" s="15">
        <v>41.38</v>
      </c>
      <c r="K1320" s="15">
        <v>37.799999999999997</v>
      </c>
      <c r="L1320" s="15">
        <v>41.26</v>
      </c>
      <c r="M1320" s="15">
        <v>60.71</v>
      </c>
      <c r="N1320" s="15">
        <v>98.95</v>
      </c>
      <c r="O1320" s="16">
        <v>175.85</v>
      </c>
      <c r="P1320" s="15">
        <v>10.16</v>
      </c>
      <c r="Q1320" s="15">
        <v>61.49</v>
      </c>
      <c r="R1320" s="15">
        <v>79.319999999999993</v>
      </c>
      <c r="T1320" s="16">
        <v>102</v>
      </c>
      <c r="U1320" s="16">
        <v>102</v>
      </c>
      <c r="V1320" s="16">
        <v>118.53</v>
      </c>
      <c r="W1320" s="16">
        <v>117.22</v>
      </c>
      <c r="X1320" s="75"/>
      <c r="Y1320" s="75"/>
      <c r="AA1320" s="15">
        <v>119.67</v>
      </c>
      <c r="AB1320" s="15">
        <v>178.57</v>
      </c>
      <c r="AC1320" s="15">
        <v>106</v>
      </c>
      <c r="AD1320" s="15">
        <v>49.78</v>
      </c>
      <c r="AE1320" s="15">
        <v>45.4</v>
      </c>
      <c r="AF1320" s="15">
        <v>50</v>
      </c>
      <c r="AG1320" s="15">
        <v>46.66</v>
      </c>
      <c r="AH1320" s="15">
        <v>31</v>
      </c>
      <c r="AI1320" s="15">
        <v>36.1</v>
      </c>
      <c r="AJ1320" s="15">
        <v>186</v>
      </c>
      <c r="AK1320" s="15">
        <v>25.93</v>
      </c>
      <c r="AL1320" s="15">
        <v>22</v>
      </c>
      <c r="AN1320" s="15">
        <v>149.80000000000001</v>
      </c>
      <c r="AO1320" s="15">
        <v>130</v>
      </c>
      <c r="AP1320" s="15">
        <v>133.77000000000001</v>
      </c>
      <c r="AR1320" s="15">
        <v>90</v>
      </c>
      <c r="AT1320" s="15">
        <v>131</v>
      </c>
      <c r="AV1320" s="15">
        <v>149.53</v>
      </c>
      <c r="AX1320" s="15">
        <v>27</v>
      </c>
      <c r="AY1320" s="15">
        <v>47</v>
      </c>
      <c r="BA1320" s="15">
        <v>35</v>
      </c>
      <c r="BB1320" s="15">
        <v>25.75</v>
      </c>
      <c r="BD1320" s="15">
        <v>125</v>
      </c>
      <c r="BF1320" s="15">
        <v>55.72</v>
      </c>
      <c r="BG1320" s="15">
        <v>68.400000000000006</v>
      </c>
    </row>
    <row r="1321" spans="1:59">
      <c r="A1321" s="71">
        <v>42812</v>
      </c>
      <c r="B1321" s="16">
        <v>96.63</v>
      </c>
      <c r="C1321" s="75"/>
      <c r="D1321" s="75"/>
      <c r="F1321" s="16">
        <v>124.83</v>
      </c>
      <c r="G1321" s="15">
        <v>179.75</v>
      </c>
      <c r="H1321" s="15">
        <v>108.55</v>
      </c>
      <c r="I1321" s="15">
        <v>95</v>
      </c>
      <c r="J1321" s="15">
        <v>43.92</v>
      </c>
      <c r="K1321" s="15">
        <v>38.44</v>
      </c>
      <c r="L1321" s="15">
        <v>40.17</v>
      </c>
      <c r="M1321" s="15">
        <v>62.86</v>
      </c>
      <c r="N1321" s="15">
        <v>103.18</v>
      </c>
      <c r="O1321" s="16">
        <v>179.18</v>
      </c>
      <c r="P1321" s="15">
        <v>10.62</v>
      </c>
      <c r="Q1321" s="15">
        <v>61.89</v>
      </c>
      <c r="R1321" s="15">
        <v>79.7</v>
      </c>
      <c r="T1321" s="16">
        <v>102.5</v>
      </c>
      <c r="U1321" s="16">
        <v>100.5</v>
      </c>
      <c r="V1321" s="16">
        <v>118.67</v>
      </c>
      <c r="W1321" s="16">
        <v>116.83</v>
      </c>
      <c r="X1321" s="75"/>
      <c r="Y1321" s="75"/>
      <c r="AA1321" s="15">
        <v>122</v>
      </c>
      <c r="AB1321" s="15">
        <v>188.11</v>
      </c>
      <c r="AC1321" s="15">
        <v>105</v>
      </c>
      <c r="AD1321" s="15">
        <v>49.98</v>
      </c>
      <c r="AE1321" s="15">
        <v>47</v>
      </c>
      <c r="AF1321" s="15">
        <v>49.45</v>
      </c>
      <c r="AG1321" s="15">
        <v>44.6</v>
      </c>
      <c r="AH1321" s="15">
        <v>35</v>
      </c>
      <c r="AI1321" s="15">
        <v>37.4</v>
      </c>
      <c r="AK1321" s="15">
        <v>26.02</v>
      </c>
      <c r="AL1321" s="15">
        <v>21</v>
      </c>
      <c r="AM1321" s="15">
        <v>155</v>
      </c>
      <c r="AN1321" s="15">
        <v>150</v>
      </c>
      <c r="AO1321" s="15">
        <v>128.66999999999999</v>
      </c>
      <c r="AP1321" s="15">
        <v>131.69999999999999</v>
      </c>
      <c r="AR1321" s="15">
        <v>91</v>
      </c>
      <c r="AT1321" s="15">
        <v>130</v>
      </c>
      <c r="AV1321" s="15">
        <v>150.62</v>
      </c>
      <c r="AW1321" s="15">
        <v>26</v>
      </c>
      <c r="AX1321" s="15">
        <v>28.67</v>
      </c>
      <c r="AY1321" s="15">
        <v>50</v>
      </c>
      <c r="AZ1321" s="15">
        <v>47.67</v>
      </c>
      <c r="BB1321" s="15">
        <v>27.33</v>
      </c>
      <c r="BC1321" s="15">
        <v>29</v>
      </c>
      <c r="BF1321" s="15">
        <v>63.49</v>
      </c>
      <c r="BG1321" s="15">
        <v>83.8</v>
      </c>
    </row>
    <row r="1322" spans="1:59">
      <c r="A1322" s="71">
        <v>42819</v>
      </c>
      <c r="B1322" s="16">
        <v>98.57</v>
      </c>
      <c r="C1322" s="75"/>
      <c r="D1322" s="75"/>
      <c r="F1322" s="16">
        <v>127.43</v>
      </c>
      <c r="G1322" s="15">
        <v>181.05</v>
      </c>
      <c r="H1322" s="15">
        <v>114.34</v>
      </c>
      <c r="I1322" s="15">
        <v>100.59</v>
      </c>
      <c r="J1322" s="15">
        <v>45.54</v>
      </c>
      <c r="K1322" s="15">
        <v>38.65</v>
      </c>
      <c r="L1322" s="15">
        <v>42.71</v>
      </c>
      <c r="M1322" s="15">
        <v>69.430000000000007</v>
      </c>
      <c r="N1322" s="15">
        <v>106.67</v>
      </c>
      <c r="O1322" s="16">
        <v>185.7</v>
      </c>
      <c r="P1322" s="15">
        <v>10.31</v>
      </c>
      <c r="Q1322" s="15">
        <v>61.31</v>
      </c>
      <c r="R1322" s="15">
        <v>78.45</v>
      </c>
      <c r="T1322" s="16">
        <v>102.07</v>
      </c>
      <c r="U1322" s="16">
        <v>101.7</v>
      </c>
      <c r="V1322" s="16">
        <v>119.86</v>
      </c>
      <c r="W1322" s="16">
        <v>117.62</v>
      </c>
      <c r="X1322" s="75"/>
      <c r="Y1322" s="75"/>
      <c r="AA1322" s="15">
        <v>117.29</v>
      </c>
      <c r="AB1322" s="15">
        <v>179.33</v>
      </c>
      <c r="AC1322" s="15">
        <v>105</v>
      </c>
      <c r="AD1322" s="15">
        <v>49.04</v>
      </c>
      <c r="AE1322" s="15">
        <v>47.67</v>
      </c>
      <c r="AF1322" s="15">
        <v>50</v>
      </c>
      <c r="AG1322" s="15">
        <v>45.42</v>
      </c>
      <c r="AH1322" s="15">
        <v>35.67</v>
      </c>
      <c r="AI1322" s="15">
        <v>37.5</v>
      </c>
      <c r="AJ1322" s="15">
        <v>180</v>
      </c>
      <c r="AK1322" s="15">
        <v>26.05</v>
      </c>
      <c r="AL1322" s="15">
        <v>21</v>
      </c>
      <c r="AM1322" s="15">
        <v>155</v>
      </c>
      <c r="AN1322" s="15">
        <v>150.94</v>
      </c>
      <c r="AO1322" s="15">
        <v>127.45</v>
      </c>
      <c r="AP1322" s="15">
        <v>127.35</v>
      </c>
      <c r="AR1322" s="15">
        <v>94.26</v>
      </c>
      <c r="AS1322" s="15">
        <v>57</v>
      </c>
      <c r="AT1322" s="15">
        <v>130</v>
      </c>
      <c r="AV1322" s="15">
        <v>148</v>
      </c>
      <c r="AX1322" s="15">
        <v>28.61</v>
      </c>
      <c r="AY1322" s="15">
        <v>49</v>
      </c>
      <c r="BA1322" s="15">
        <v>38</v>
      </c>
      <c r="BB1322" s="15">
        <v>26</v>
      </c>
      <c r="BD1322" s="15">
        <v>116</v>
      </c>
      <c r="BF1322" s="15">
        <v>77.739999999999995</v>
      </c>
      <c r="BG1322" s="15">
        <v>93.8</v>
      </c>
    </row>
    <row r="1323" spans="1:59">
      <c r="A1323" s="71">
        <v>42826</v>
      </c>
      <c r="B1323" s="16">
        <v>98.45</v>
      </c>
      <c r="C1323" s="75"/>
      <c r="D1323" s="75"/>
      <c r="F1323" s="16">
        <v>128.24</v>
      </c>
      <c r="G1323" s="15">
        <v>179.29</v>
      </c>
      <c r="H1323" s="15">
        <v>118.05</v>
      </c>
      <c r="I1323" s="15">
        <v>102.91</v>
      </c>
      <c r="J1323" s="15">
        <v>48.56</v>
      </c>
      <c r="K1323" s="15">
        <v>38.08</v>
      </c>
      <c r="L1323" s="15">
        <v>42.73</v>
      </c>
      <c r="M1323" s="15">
        <v>70.38</v>
      </c>
      <c r="N1323" s="15">
        <v>113.07</v>
      </c>
      <c r="O1323" s="16">
        <v>188.69</v>
      </c>
      <c r="P1323" s="15">
        <v>10</v>
      </c>
      <c r="Q1323" s="15">
        <v>62.09</v>
      </c>
      <c r="R1323" s="15">
        <v>79.569999999999993</v>
      </c>
      <c r="T1323" s="16">
        <v>100.4</v>
      </c>
      <c r="U1323" s="16">
        <v>100</v>
      </c>
      <c r="V1323" s="16">
        <v>119.06</v>
      </c>
      <c r="W1323" s="16">
        <v>116.92</v>
      </c>
      <c r="X1323" s="75"/>
      <c r="Y1323" s="75"/>
      <c r="AA1323" s="15">
        <v>122.5</v>
      </c>
      <c r="AB1323" s="15">
        <v>180.09</v>
      </c>
      <c r="AC1323" s="15">
        <v>108.55</v>
      </c>
      <c r="AD1323" s="15">
        <v>49.14</v>
      </c>
      <c r="AE1323" s="15">
        <v>46.84</v>
      </c>
      <c r="AF1323" s="15">
        <v>49.5</v>
      </c>
      <c r="AG1323" s="15">
        <v>46.45</v>
      </c>
      <c r="AH1323" s="15">
        <v>38.61</v>
      </c>
      <c r="AI1323" s="15">
        <v>36.700000000000003</v>
      </c>
      <c r="AJ1323" s="15">
        <v>171.16</v>
      </c>
      <c r="AK1323" s="15">
        <v>26.51</v>
      </c>
      <c r="AN1323" s="15">
        <v>154.82</v>
      </c>
      <c r="AO1323" s="15">
        <v>126</v>
      </c>
      <c r="AP1323" s="15">
        <v>122.41</v>
      </c>
      <c r="AR1323" s="15">
        <v>91.5</v>
      </c>
      <c r="AT1323" s="15">
        <v>130</v>
      </c>
      <c r="AX1323" s="15">
        <v>28.81</v>
      </c>
      <c r="AY1323" s="15">
        <v>48</v>
      </c>
      <c r="AZ1323" s="15">
        <v>43.93</v>
      </c>
      <c r="BA1323" s="15">
        <v>36</v>
      </c>
      <c r="BD1323" s="15">
        <v>123.2</v>
      </c>
      <c r="BF1323" s="15">
        <v>90.83</v>
      </c>
      <c r="BG1323" s="15">
        <v>94</v>
      </c>
    </row>
    <row r="1324" spans="1:59">
      <c r="A1324" s="71">
        <v>42833</v>
      </c>
      <c r="B1324" s="16">
        <v>97.41</v>
      </c>
      <c r="C1324" s="75"/>
      <c r="D1324" s="75"/>
      <c r="F1324" s="16">
        <v>129.11000000000001</v>
      </c>
      <c r="G1324" s="15">
        <v>180.55</v>
      </c>
      <c r="H1324" s="15">
        <v>117.87</v>
      </c>
      <c r="I1324" s="15">
        <v>103.92</v>
      </c>
      <c r="J1324" s="15">
        <v>50.17</v>
      </c>
      <c r="K1324" s="15">
        <v>40.61</v>
      </c>
      <c r="L1324" s="15">
        <v>44.52</v>
      </c>
      <c r="M1324" s="15">
        <v>71.03</v>
      </c>
      <c r="N1324" s="15">
        <v>116.38</v>
      </c>
      <c r="O1324" s="16">
        <v>188.44</v>
      </c>
      <c r="P1324" s="15">
        <v>10.16</v>
      </c>
      <c r="Q1324" s="15">
        <v>61.29</v>
      </c>
      <c r="R1324" s="15">
        <v>78.13</v>
      </c>
      <c r="T1324" s="16">
        <v>99.05</v>
      </c>
      <c r="U1324" s="16">
        <v>102.57</v>
      </c>
      <c r="V1324" s="16">
        <v>118.96</v>
      </c>
      <c r="W1324" s="16">
        <v>117.22</v>
      </c>
      <c r="X1324" s="75"/>
      <c r="Y1324" s="75"/>
      <c r="AB1324" s="15">
        <v>177.8</v>
      </c>
      <c r="AD1324" s="15">
        <v>50.33</v>
      </c>
      <c r="AE1324" s="15">
        <v>48.18</v>
      </c>
      <c r="AG1324" s="15">
        <v>43.38</v>
      </c>
      <c r="AI1324" s="15">
        <v>37.65</v>
      </c>
      <c r="AJ1324" s="15">
        <v>180</v>
      </c>
      <c r="AK1324" s="15">
        <v>26.55</v>
      </c>
      <c r="AL1324" s="15">
        <v>22</v>
      </c>
      <c r="AN1324" s="15">
        <v>153.59</v>
      </c>
      <c r="AO1324" s="15">
        <v>122</v>
      </c>
      <c r="AP1324" s="15">
        <v>122.18</v>
      </c>
      <c r="AW1324" s="15">
        <v>28</v>
      </c>
      <c r="AX1324" s="15">
        <v>30.61</v>
      </c>
      <c r="AY1324" s="15">
        <v>50</v>
      </c>
      <c r="AZ1324" s="15">
        <v>40.92</v>
      </c>
      <c r="BA1324" s="15">
        <v>35</v>
      </c>
      <c r="BB1324" s="15">
        <v>26</v>
      </c>
      <c r="BC1324" s="15">
        <v>36.33</v>
      </c>
      <c r="BD1324" s="15">
        <v>119.33</v>
      </c>
      <c r="BF1324" s="15">
        <v>85.49</v>
      </c>
      <c r="BG1324" s="15">
        <v>94</v>
      </c>
    </row>
    <row r="1325" spans="1:59">
      <c r="A1325" s="71">
        <v>42840</v>
      </c>
      <c r="B1325" s="16">
        <v>96.49</v>
      </c>
      <c r="C1325" s="75"/>
      <c r="D1325" s="75"/>
      <c r="F1325" s="16">
        <v>128.51</v>
      </c>
      <c r="G1325" s="15">
        <v>180.69</v>
      </c>
      <c r="H1325" s="15">
        <v>121.32</v>
      </c>
      <c r="I1325" s="15">
        <v>105.3</v>
      </c>
      <c r="J1325" s="15">
        <v>49.76</v>
      </c>
      <c r="K1325" s="15">
        <v>38.17</v>
      </c>
      <c r="L1325" s="15">
        <v>43.88</v>
      </c>
      <c r="M1325" s="15">
        <v>71.010000000000005</v>
      </c>
      <c r="N1325" s="15">
        <v>121.07</v>
      </c>
      <c r="O1325" s="16">
        <v>187.32</v>
      </c>
      <c r="P1325" s="15">
        <v>10.74</v>
      </c>
      <c r="Q1325" s="15">
        <v>60.33</v>
      </c>
      <c r="R1325" s="15">
        <v>79.19</v>
      </c>
      <c r="T1325" s="16">
        <v>99</v>
      </c>
      <c r="U1325" s="16">
        <v>99</v>
      </c>
      <c r="V1325" s="16">
        <v>116.16</v>
      </c>
      <c r="W1325" s="16">
        <v>116.2</v>
      </c>
      <c r="X1325" s="75"/>
      <c r="Y1325" s="75"/>
      <c r="AB1325" s="15">
        <v>177.8</v>
      </c>
      <c r="AD1325" s="15">
        <v>49.97</v>
      </c>
      <c r="AE1325" s="15">
        <v>48.77</v>
      </c>
      <c r="AF1325" s="15">
        <v>50</v>
      </c>
      <c r="AG1325" s="15">
        <v>39.68</v>
      </c>
      <c r="AH1325" s="15">
        <v>38</v>
      </c>
      <c r="AI1325" s="15">
        <v>38</v>
      </c>
      <c r="AJ1325" s="15">
        <v>180</v>
      </c>
      <c r="AK1325" s="15">
        <v>27.01</v>
      </c>
      <c r="AL1325" s="15">
        <v>22</v>
      </c>
      <c r="AN1325" s="15">
        <v>152.79</v>
      </c>
      <c r="AO1325" s="15">
        <v>120.28</v>
      </c>
      <c r="AP1325" s="15">
        <v>121.21</v>
      </c>
      <c r="AU1325" s="15">
        <v>115</v>
      </c>
      <c r="AV1325" s="15">
        <v>147</v>
      </c>
      <c r="AW1325" s="15">
        <v>34</v>
      </c>
      <c r="AX1325" s="15">
        <v>30.8</v>
      </c>
      <c r="AY1325" s="15">
        <v>50.11</v>
      </c>
      <c r="AZ1325" s="15">
        <v>39.96</v>
      </c>
      <c r="BB1325" s="15">
        <v>27</v>
      </c>
      <c r="BF1325" s="15">
        <v>85.49</v>
      </c>
      <c r="BG1325" s="15">
        <v>80.400000000000006</v>
      </c>
    </row>
    <row r="1326" spans="1:59">
      <c r="A1326" s="71">
        <v>42847</v>
      </c>
      <c r="B1326" s="16">
        <v>96.44</v>
      </c>
      <c r="C1326" s="75"/>
      <c r="D1326" s="75"/>
      <c r="F1326" s="16">
        <v>127.72</v>
      </c>
      <c r="G1326" s="15">
        <v>178.21</v>
      </c>
      <c r="H1326" s="15">
        <v>123.48</v>
      </c>
      <c r="I1326" s="15">
        <v>109.35</v>
      </c>
      <c r="J1326" s="15">
        <v>49.9</v>
      </c>
      <c r="K1326" s="15">
        <v>37.94</v>
      </c>
      <c r="L1326" s="15">
        <v>43.35</v>
      </c>
      <c r="M1326" s="15">
        <v>69.3</v>
      </c>
      <c r="N1326" s="15">
        <v>122.67</v>
      </c>
      <c r="O1326" s="16">
        <v>187.24</v>
      </c>
      <c r="P1326" s="15">
        <v>10.14</v>
      </c>
      <c r="Q1326" s="15">
        <v>60.8</v>
      </c>
      <c r="R1326" s="15">
        <v>80.040000000000006</v>
      </c>
      <c r="T1326" s="16">
        <v>99</v>
      </c>
      <c r="U1326" s="16">
        <v>98.52</v>
      </c>
      <c r="V1326" s="16">
        <v>118.53</v>
      </c>
      <c r="W1326" s="16">
        <v>117.22</v>
      </c>
      <c r="X1326" s="75"/>
      <c r="Y1326" s="75"/>
      <c r="AA1326" s="15">
        <v>117</v>
      </c>
      <c r="AB1326" s="15">
        <v>174</v>
      </c>
      <c r="AD1326" s="15">
        <v>49.52</v>
      </c>
      <c r="AE1326" s="15">
        <v>47.82</v>
      </c>
      <c r="AF1326" s="15">
        <v>49.95</v>
      </c>
      <c r="AG1326" s="15">
        <v>38.909999999999997</v>
      </c>
      <c r="AH1326" s="15">
        <v>38</v>
      </c>
      <c r="AI1326" s="15">
        <v>35.840000000000003</v>
      </c>
      <c r="AJ1326" s="15">
        <v>180</v>
      </c>
      <c r="AK1326" s="15">
        <v>27.27</v>
      </c>
      <c r="AL1326" s="15">
        <v>21.75</v>
      </c>
      <c r="AM1326" s="15">
        <v>148</v>
      </c>
      <c r="AN1326" s="15">
        <v>153.16999999999999</v>
      </c>
      <c r="AO1326" s="15">
        <v>121.67</v>
      </c>
      <c r="AP1326" s="15">
        <v>120.67</v>
      </c>
      <c r="AR1326" s="15">
        <v>95</v>
      </c>
      <c r="AT1326" s="15">
        <v>128</v>
      </c>
      <c r="AU1326" s="15">
        <v>128</v>
      </c>
      <c r="AX1326" s="15">
        <v>31.44</v>
      </c>
      <c r="AY1326" s="15">
        <v>50.25</v>
      </c>
      <c r="AZ1326" s="15">
        <v>39</v>
      </c>
      <c r="BA1326" s="15">
        <v>34</v>
      </c>
      <c r="BB1326" s="15">
        <v>27.6</v>
      </c>
      <c r="BC1326" s="15">
        <v>37</v>
      </c>
      <c r="BD1326" s="15">
        <v>118</v>
      </c>
      <c r="BF1326" s="15">
        <v>65.430000000000007</v>
      </c>
      <c r="BG1326" s="15">
        <v>69.599999999999994</v>
      </c>
    </row>
    <row r="1327" spans="1:59">
      <c r="A1327" s="71">
        <v>42854</v>
      </c>
      <c r="B1327" s="16">
        <v>97.26</v>
      </c>
      <c r="C1327" s="75"/>
      <c r="D1327" s="75"/>
      <c r="F1327" s="16">
        <v>134.13999999999999</v>
      </c>
      <c r="G1327" s="15">
        <v>179.61</v>
      </c>
      <c r="H1327" s="15">
        <v>124.78</v>
      </c>
      <c r="I1327" s="15">
        <v>110.99</v>
      </c>
      <c r="J1327" s="15">
        <v>51.09</v>
      </c>
      <c r="K1327" s="15">
        <v>38.29</v>
      </c>
      <c r="L1327" s="15">
        <v>43.67</v>
      </c>
      <c r="M1327" s="15">
        <v>69.900000000000006</v>
      </c>
      <c r="N1327" s="15">
        <v>126.7</v>
      </c>
      <c r="O1327" s="16">
        <v>191.82</v>
      </c>
      <c r="P1327" s="15">
        <v>10.16</v>
      </c>
      <c r="Q1327" s="15">
        <v>60.94</v>
      </c>
      <c r="R1327" s="15">
        <v>79.540000000000006</v>
      </c>
      <c r="T1327" s="16">
        <v>99.5</v>
      </c>
      <c r="U1327" s="16">
        <v>99.5</v>
      </c>
      <c r="V1327" s="16">
        <v>116.04</v>
      </c>
      <c r="W1327" s="16">
        <v>116.56</v>
      </c>
      <c r="X1327" s="75"/>
      <c r="Y1327" s="75"/>
      <c r="AA1327" s="15">
        <v>117.33</v>
      </c>
      <c r="AB1327" s="15">
        <v>177.82</v>
      </c>
      <c r="AD1327" s="15">
        <v>50.33</v>
      </c>
      <c r="AE1327" s="15">
        <v>49.56</v>
      </c>
      <c r="AF1327" s="15">
        <v>50</v>
      </c>
      <c r="AG1327" s="15">
        <v>38.700000000000003</v>
      </c>
      <c r="AH1327" s="15">
        <v>38.46</v>
      </c>
      <c r="AI1327" s="15">
        <v>38</v>
      </c>
      <c r="AK1327" s="15">
        <v>29.06</v>
      </c>
      <c r="AL1327" s="15">
        <v>23.39</v>
      </c>
      <c r="AM1327" s="15">
        <v>153</v>
      </c>
      <c r="AN1327" s="15">
        <v>152.41999999999999</v>
      </c>
      <c r="AO1327" s="15">
        <v>118.02</v>
      </c>
      <c r="AP1327" s="15">
        <v>119.26</v>
      </c>
      <c r="AQ1327" s="15">
        <v>53</v>
      </c>
      <c r="AR1327" s="15">
        <v>111.82</v>
      </c>
      <c r="AX1327" s="15">
        <v>33.74</v>
      </c>
      <c r="AZ1327" s="15">
        <v>38</v>
      </c>
      <c r="BD1327" s="15">
        <v>114.86</v>
      </c>
      <c r="BF1327" s="15">
        <v>60.49</v>
      </c>
      <c r="BG1327" s="15">
        <v>69</v>
      </c>
    </row>
    <row r="1328" spans="1:59">
      <c r="A1328" s="71">
        <v>42861</v>
      </c>
      <c r="B1328" s="16">
        <v>99.12</v>
      </c>
      <c r="C1328" s="75"/>
      <c r="D1328" s="75"/>
      <c r="F1328" s="16">
        <v>138.37</v>
      </c>
      <c r="G1328" s="15">
        <v>178.87</v>
      </c>
      <c r="H1328" s="15">
        <v>129.33000000000001</v>
      </c>
      <c r="I1328" s="15">
        <v>111.41</v>
      </c>
      <c r="J1328" s="15">
        <v>50.95</v>
      </c>
      <c r="K1328" s="15">
        <v>41.13</v>
      </c>
      <c r="L1328" s="15">
        <v>44.37</v>
      </c>
      <c r="M1328" s="15">
        <v>71.78</v>
      </c>
      <c r="N1328" s="15">
        <v>126.38</v>
      </c>
      <c r="O1328" s="16">
        <v>192.96</v>
      </c>
      <c r="P1328" s="15">
        <v>10.41</v>
      </c>
      <c r="Q1328" s="15">
        <v>61.3</v>
      </c>
      <c r="R1328" s="15">
        <v>79.45</v>
      </c>
      <c r="T1328" s="16">
        <v>99.25</v>
      </c>
      <c r="U1328" s="16">
        <v>101.5</v>
      </c>
      <c r="V1328" s="16">
        <v>116.32</v>
      </c>
      <c r="W1328" s="16">
        <v>116.56</v>
      </c>
      <c r="X1328" s="75"/>
      <c r="Y1328" s="75"/>
      <c r="AB1328" s="15">
        <v>178.38</v>
      </c>
      <c r="AD1328" s="15">
        <v>53.52</v>
      </c>
      <c r="AE1328" s="15">
        <v>51.04</v>
      </c>
      <c r="AF1328" s="15">
        <v>51</v>
      </c>
      <c r="AG1328" s="15">
        <v>37.630000000000003</v>
      </c>
      <c r="AH1328" s="15">
        <v>38.909999999999997</v>
      </c>
      <c r="AI1328" s="15">
        <v>35.67</v>
      </c>
      <c r="AJ1328" s="15">
        <v>175</v>
      </c>
      <c r="AK1328" s="15">
        <v>32.78</v>
      </c>
      <c r="AL1328" s="15">
        <v>22.77</v>
      </c>
      <c r="AM1328" s="15">
        <v>153</v>
      </c>
      <c r="AN1328" s="15">
        <v>153</v>
      </c>
      <c r="AO1328" s="15">
        <v>122.86</v>
      </c>
      <c r="AP1328" s="15">
        <v>119.2</v>
      </c>
      <c r="AQ1328" s="15">
        <v>61.5</v>
      </c>
      <c r="AR1328" s="15">
        <v>110</v>
      </c>
      <c r="AT1328" s="15">
        <v>128</v>
      </c>
      <c r="AU1328" s="15">
        <v>119</v>
      </c>
      <c r="AV1328" s="15">
        <v>148</v>
      </c>
      <c r="AW1328" s="15">
        <v>39.6</v>
      </c>
      <c r="AX1328" s="15">
        <v>34.99</v>
      </c>
      <c r="AY1328" s="15">
        <v>52</v>
      </c>
      <c r="AZ1328" s="15">
        <v>38</v>
      </c>
      <c r="BB1328" s="15">
        <v>29</v>
      </c>
      <c r="BD1328" s="15">
        <v>117.5</v>
      </c>
      <c r="BF1328" s="15">
        <v>60.49</v>
      </c>
      <c r="BG1328" s="15">
        <v>69</v>
      </c>
    </row>
    <row r="1329" spans="1:59">
      <c r="A1329" s="71">
        <v>42868</v>
      </c>
      <c r="B1329" s="16">
        <v>104.25</v>
      </c>
      <c r="C1329" s="75"/>
      <c r="D1329" s="75"/>
      <c r="F1329" s="16">
        <v>144.88999999999999</v>
      </c>
      <c r="G1329" s="15">
        <v>178.04</v>
      </c>
      <c r="H1329" s="15">
        <v>129.56</v>
      </c>
      <c r="I1329" s="15">
        <v>114.46</v>
      </c>
      <c r="J1329" s="15">
        <v>50.56</v>
      </c>
      <c r="K1329" s="15">
        <v>39.85</v>
      </c>
      <c r="L1329" s="15">
        <v>44.16</v>
      </c>
      <c r="M1329" s="15">
        <v>67.94</v>
      </c>
      <c r="N1329" s="15">
        <v>132.47</v>
      </c>
      <c r="O1329" s="16">
        <v>193.71</v>
      </c>
      <c r="P1329" s="15">
        <v>10</v>
      </c>
      <c r="Q1329" s="15">
        <v>61.21</v>
      </c>
      <c r="R1329" s="15">
        <v>79.36</v>
      </c>
      <c r="T1329" s="16">
        <v>101.5</v>
      </c>
      <c r="U1329" s="16">
        <v>101.5</v>
      </c>
      <c r="V1329" s="16">
        <v>115.19</v>
      </c>
      <c r="W1329" s="16">
        <v>115.1</v>
      </c>
      <c r="X1329" s="75"/>
      <c r="Y1329" s="75"/>
      <c r="AA1329" s="15">
        <v>121</v>
      </c>
      <c r="AB1329" s="15">
        <v>175.76</v>
      </c>
      <c r="AC1329" s="15">
        <v>112</v>
      </c>
      <c r="AD1329" s="15">
        <v>55.58</v>
      </c>
      <c r="AE1329" s="15">
        <v>51.06</v>
      </c>
      <c r="AF1329" s="15">
        <v>51</v>
      </c>
      <c r="AG1329" s="15">
        <v>39.33</v>
      </c>
      <c r="AH1329" s="15">
        <v>37.770000000000003</v>
      </c>
      <c r="AI1329" s="15">
        <v>38.270000000000003</v>
      </c>
      <c r="AJ1329" s="15">
        <v>180</v>
      </c>
      <c r="AK1329" s="15">
        <v>35.86</v>
      </c>
      <c r="AL1329" s="15">
        <v>22</v>
      </c>
      <c r="AN1329" s="15">
        <v>152.47</v>
      </c>
      <c r="AO1329" s="15">
        <v>120.06</v>
      </c>
      <c r="AP1329" s="15">
        <v>118.87</v>
      </c>
      <c r="AQ1329" s="15">
        <v>53.44</v>
      </c>
      <c r="AR1329" s="15">
        <v>112</v>
      </c>
      <c r="AU1329" s="15">
        <v>128</v>
      </c>
      <c r="AV1329" s="15">
        <v>148</v>
      </c>
      <c r="AX1329" s="15">
        <v>34</v>
      </c>
      <c r="AZ1329" s="15">
        <v>38.67</v>
      </c>
      <c r="BB1329" s="15">
        <v>32</v>
      </c>
      <c r="BD1329" s="15">
        <v>120</v>
      </c>
      <c r="BF1329" s="15">
        <v>60.49</v>
      </c>
      <c r="BG1329" s="15">
        <v>69</v>
      </c>
    </row>
    <row r="1330" spans="1:59">
      <c r="A1330" s="71">
        <v>42875</v>
      </c>
      <c r="B1330" s="16">
        <v>108.46</v>
      </c>
      <c r="C1330" s="75"/>
      <c r="D1330" s="75"/>
      <c r="F1330" s="16">
        <v>153.72999999999999</v>
      </c>
      <c r="G1330" s="15">
        <v>184.72</v>
      </c>
      <c r="H1330" s="15">
        <v>133.53</v>
      </c>
      <c r="I1330" s="15">
        <v>118.71</v>
      </c>
      <c r="J1330" s="15">
        <v>51.1</v>
      </c>
      <c r="K1330" s="15">
        <v>40.94</v>
      </c>
      <c r="L1330" s="15">
        <v>44.57</v>
      </c>
      <c r="M1330" s="15">
        <v>72.069999999999993</v>
      </c>
      <c r="N1330" s="15">
        <v>132.01</v>
      </c>
      <c r="O1330" s="16">
        <v>196.24</v>
      </c>
      <c r="P1330" s="15">
        <v>10</v>
      </c>
      <c r="Q1330" s="15">
        <v>60.24</v>
      </c>
      <c r="R1330" s="15">
        <v>79.66</v>
      </c>
      <c r="T1330" s="16">
        <v>102.5</v>
      </c>
      <c r="U1330" s="16">
        <v>102.5</v>
      </c>
      <c r="V1330" s="16">
        <v>115.85</v>
      </c>
      <c r="W1330" s="16">
        <v>115.1</v>
      </c>
      <c r="X1330" s="75"/>
      <c r="Y1330" s="75"/>
      <c r="AB1330" s="15">
        <v>174</v>
      </c>
      <c r="AD1330" s="15">
        <v>55.42</v>
      </c>
      <c r="AE1330" s="15">
        <v>53.67</v>
      </c>
      <c r="AF1330" s="15">
        <v>53.86</v>
      </c>
      <c r="AG1330" s="15">
        <v>39.840000000000003</v>
      </c>
      <c r="AH1330" s="15">
        <v>37</v>
      </c>
      <c r="AI1330" s="15">
        <v>37.119999999999997</v>
      </c>
      <c r="AJ1330" s="15">
        <v>175</v>
      </c>
      <c r="AK1330" s="15">
        <v>38.15</v>
      </c>
      <c r="AM1330" s="15">
        <v>150</v>
      </c>
      <c r="AN1330" s="15">
        <v>153</v>
      </c>
      <c r="AO1330" s="15">
        <v>118.97</v>
      </c>
      <c r="AP1330" s="15">
        <v>119.55</v>
      </c>
      <c r="AQ1330" s="15">
        <v>56</v>
      </c>
      <c r="AS1330" s="15">
        <v>57</v>
      </c>
      <c r="AT1330" s="15">
        <v>122</v>
      </c>
      <c r="AU1330" s="15">
        <v>116</v>
      </c>
      <c r="AX1330" s="15">
        <v>34.130000000000003</v>
      </c>
      <c r="AZ1330" s="15">
        <v>42</v>
      </c>
      <c r="BA1330" s="15">
        <v>35.5</v>
      </c>
      <c r="BD1330" s="15">
        <v>117</v>
      </c>
      <c r="BF1330" s="15">
        <v>60.49</v>
      </c>
      <c r="BG1330" s="15">
        <v>69.8</v>
      </c>
    </row>
    <row r="1331" spans="1:59">
      <c r="A1331" s="71">
        <v>42882</v>
      </c>
      <c r="B1331" s="16">
        <v>113.84</v>
      </c>
      <c r="C1331" s="75"/>
      <c r="D1331" s="75"/>
      <c r="F1331" s="16">
        <v>162.49</v>
      </c>
      <c r="G1331" s="15">
        <v>192.21</v>
      </c>
      <c r="H1331" s="15">
        <v>141.32</v>
      </c>
      <c r="I1331" s="15">
        <v>122.69</v>
      </c>
      <c r="J1331" s="15">
        <v>53.39</v>
      </c>
      <c r="K1331" s="15">
        <v>40.94</v>
      </c>
      <c r="L1331" s="15">
        <v>46.25</v>
      </c>
      <c r="M1331" s="15">
        <v>72.790000000000006</v>
      </c>
      <c r="N1331" s="15">
        <v>132.47</v>
      </c>
      <c r="O1331" s="16">
        <v>203.28</v>
      </c>
      <c r="P1331" s="15">
        <v>10.19</v>
      </c>
      <c r="Q1331" s="15">
        <v>61.72</v>
      </c>
      <c r="R1331" s="15">
        <v>79.62</v>
      </c>
      <c r="T1331" s="16">
        <v>99.5</v>
      </c>
      <c r="U1331" s="16">
        <v>101.5</v>
      </c>
      <c r="V1331" s="16">
        <v>115.84</v>
      </c>
      <c r="W1331" s="16">
        <v>115.1</v>
      </c>
      <c r="X1331" s="75"/>
      <c r="Y1331" s="75"/>
      <c r="AB1331" s="15">
        <v>176.73</v>
      </c>
      <c r="AD1331" s="15">
        <v>61.85</v>
      </c>
      <c r="AE1331" s="15">
        <v>56</v>
      </c>
      <c r="AF1331" s="15">
        <v>53.03</v>
      </c>
      <c r="AG1331" s="15">
        <v>39.869999999999997</v>
      </c>
      <c r="AH1331" s="15">
        <v>38</v>
      </c>
      <c r="AI1331" s="15">
        <v>37.82</v>
      </c>
      <c r="AJ1331" s="15">
        <v>180</v>
      </c>
      <c r="AK1331" s="15">
        <v>41.09</v>
      </c>
      <c r="AL1331" s="15">
        <v>36.17</v>
      </c>
      <c r="AM1331" s="15">
        <v>151</v>
      </c>
      <c r="AN1331" s="15">
        <v>153</v>
      </c>
      <c r="AO1331" s="15">
        <v>114.5</v>
      </c>
      <c r="AP1331" s="15">
        <v>118.54</v>
      </c>
      <c r="AQ1331" s="15">
        <v>56</v>
      </c>
      <c r="AT1331" s="15">
        <v>122.86</v>
      </c>
      <c r="AV1331" s="15">
        <v>147.66999999999999</v>
      </c>
      <c r="AX1331" s="15">
        <v>35</v>
      </c>
      <c r="AY1331" s="15">
        <v>57</v>
      </c>
      <c r="AZ1331" s="15">
        <v>50</v>
      </c>
      <c r="BB1331" s="15">
        <v>36</v>
      </c>
      <c r="BC1331" s="15">
        <v>40.4</v>
      </c>
      <c r="BD1331" s="15">
        <v>114</v>
      </c>
      <c r="BF1331" s="15">
        <v>61.43</v>
      </c>
      <c r="BG1331" s="15">
        <v>75.2</v>
      </c>
    </row>
    <row r="1332" spans="1:59">
      <c r="A1332" s="71">
        <v>42889</v>
      </c>
      <c r="B1332" s="16">
        <v>115.62</v>
      </c>
      <c r="C1332" s="75"/>
      <c r="D1332" s="75"/>
      <c r="F1332" s="16">
        <v>165.34</v>
      </c>
      <c r="G1332" s="15">
        <v>199.78</v>
      </c>
      <c r="H1332" s="15">
        <v>143.9</v>
      </c>
      <c r="I1332" s="15">
        <v>125.47</v>
      </c>
      <c r="J1332" s="15">
        <v>53.77</v>
      </c>
      <c r="K1332" s="15">
        <v>41.16</v>
      </c>
      <c r="L1332" s="15">
        <v>44.51</v>
      </c>
      <c r="M1332" s="15">
        <v>74.89</v>
      </c>
      <c r="N1332" s="15">
        <v>131.38999999999999</v>
      </c>
      <c r="O1332" s="16">
        <v>205.74</v>
      </c>
      <c r="P1332" s="15">
        <v>10.07</v>
      </c>
      <c r="Q1332" s="15">
        <v>61.81</v>
      </c>
      <c r="R1332" s="15">
        <v>79.239999999999995</v>
      </c>
      <c r="T1332" s="16">
        <v>99.5</v>
      </c>
      <c r="U1332" s="16">
        <v>99.5</v>
      </c>
      <c r="V1332" s="16">
        <v>114.8</v>
      </c>
      <c r="W1332" s="16">
        <v>114.37</v>
      </c>
      <c r="X1332" s="75"/>
      <c r="Y1332" s="75"/>
      <c r="AB1332" s="15">
        <v>176.73</v>
      </c>
      <c r="AD1332" s="15">
        <v>64.09</v>
      </c>
      <c r="AE1332" s="15">
        <v>59.78</v>
      </c>
      <c r="AF1332" s="15">
        <v>60</v>
      </c>
      <c r="AG1332" s="15">
        <v>41.73</v>
      </c>
      <c r="AH1332" s="15">
        <v>39</v>
      </c>
      <c r="AI1332" s="15">
        <v>38</v>
      </c>
      <c r="AJ1332" s="15">
        <v>180</v>
      </c>
      <c r="AK1332" s="15">
        <v>43.93</v>
      </c>
      <c r="AL1332" s="15">
        <v>22</v>
      </c>
      <c r="AN1332" s="15">
        <v>153.49</v>
      </c>
      <c r="AO1332" s="15">
        <v>110.45</v>
      </c>
      <c r="AP1332" s="15">
        <v>119.22</v>
      </c>
      <c r="AQ1332" s="15">
        <v>54.57</v>
      </c>
      <c r="AS1332" s="15">
        <v>55.5</v>
      </c>
      <c r="AV1332" s="15">
        <v>148</v>
      </c>
      <c r="AX1332" s="15">
        <v>34.39</v>
      </c>
      <c r="AZ1332" s="15">
        <v>43</v>
      </c>
      <c r="BB1332" s="15">
        <v>35.6</v>
      </c>
      <c r="BD1332" s="15">
        <v>114.48</v>
      </c>
      <c r="BF1332" s="15">
        <v>67.67</v>
      </c>
      <c r="BG1332" s="15">
        <v>77</v>
      </c>
    </row>
    <row r="1333" spans="1:59">
      <c r="A1333" s="71">
        <v>42896</v>
      </c>
      <c r="B1333" s="16">
        <v>112.61</v>
      </c>
      <c r="C1333" s="75"/>
      <c r="D1333" s="75"/>
      <c r="F1333" s="16">
        <v>166.72</v>
      </c>
      <c r="G1333" s="15">
        <v>200.27</v>
      </c>
      <c r="H1333" s="15">
        <v>143.87</v>
      </c>
      <c r="I1333" s="15">
        <v>125.97</v>
      </c>
      <c r="J1333" s="15">
        <v>51.55</v>
      </c>
      <c r="K1333" s="15">
        <v>40.090000000000003</v>
      </c>
      <c r="L1333" s="15">
        <v>45.9</v>
      </c>
      <c r="M1333" s="15">
        <v>73.989999999999995</v>
      </c>
      <c r="N1333" s="15">
        <v>131.76</v>
      </c>
      <c r="O1333" s="16">
        <v>204.64</v>
      </c>
      <c r="P1333" s="15">
        <v>10.24</v>
      </c>
      <c r="Q1333" s="15">
        <v>61.01</v>
      </c>
      <c r="R1333" s="15">
        <v>79.59</v>
      </c>
      <c r="T1333" s="16">
        <v>97.06</v>
      </c>
      <c r="U1333" s="16">
        <v>97.63</v>
      </c>
      <c r="V1333" s="16">
        <v>114.54</v>
      </c>
      <c r="W1333" s="16">
        <v>113.96</v>
      </c>
      <c r="X1333" s="75"/>
      <c r="Y1333" s="75"/>
      <c r="AA1333" s="15">
        <v>116</v>
      </c>
      <c r="AB1333" s="15">
        <v>176.4</v>
      </c>
      <c r="AD1333" s="15">
        <v>67.48</v>
      </c>
      <c r="AE1333" s="15">
        <v>60.2</v>
      </c>
      <c r="AF1333" s="15">
        <v>60.76</v>
      </c>
      <c r="AG1333" s="15">
        <v>42.74</v>
      </c>
      <c r="AH1333" s="15">
        <v>38.369999999999997</v>
      </c>
      <c r="AI1333" s="15">
        <v>38</v>
      </c>
      <c r="AJ1333" s="15">
        <v>180</v>
      </c>
      <c r="AK1333" s="15">
        <v>44.75</v>
      </c>
      <c r="AL1333" s="15">
        <v>24.89</v>
      </c>
      <c r="AM1333" s="15">
        <v>148.05000000000001</v>
      </c>
      <c r="AN1333" s="15">
        <v>153</v>
      </c>
      <c r="AO1333" s="15">
        <v>106.6</v>
      </c>
      <c r="AP1333" s="15">
        <v>119.22</v>
      </c>
      <c r="AR1333" s="15">
        <v>123.67</v>
      </c>
      <c r="AS1333" s="15">
        <v>57</v>
      </c>
      <c r="AT1333" s="15">
        <v>120</v>
      </c>
      <c r="AU1333" s="15">
        <v>120</v>
      </c>
      <c r="AV1333" s="15">
        <v>148</v>
      </c>
      <c r="AW1333" s="15">
        <v>38</v>
      </c>
      <c r="AX1333" s="15">
        <v>34.53</v>
      </c>
      <c r="AY1333" s="15">
        <v>67</v>
      </c>
      <c r="AZ1333" s="15">
        <v>44</v>
      </c>
      <c r="BB1333" s="15">
        <v>34</v>
      </c>
      <c r="BC1333" s="15">
        <v>37</v>
      </c>
      <c r="BD1333" s="15">
        <v>107</v>
      </c>
      <c r="BF1333" s="15">
        <v>67.67</v>
      </c>
      <c r="BG1333" s="15">
        <v>73.8</v>
      </c>
    </row>
    <row r="1334" spans="1:59">
      <c r="A1334" s="71">
        <v>42903</v>
      </c>
      <c r="B1334" s="16">
        <v>107.79</v>
      </c>
      <c r="C1334" s="75"/>
      <c r="D1334" s="75"/>
      <c r="F1334" s="16">
        <v>161.22</v>
      </c>
      <c r="G1334" s="15">
        <v>202.99</v>
      </c>
      <c r="H1334" s="15">
        <v>143.96</v>
      </c>
      <c r="I1334" s="15">
        <v>125.77</v>
      </c>
      <c r="J1334" s="15">
        <v>51.93</v>
      </c>
      <c r="K1334" s="15">
        <v>40.86</v>
      </c>
      <c r="L1334" s="15">
        <v>44.56</v>
      </c>
      <c r="M1334" s="15">
        <v>74.3</v>
      </c>
      <c r="N1334" s="15">
        <v>131.61000000000001</v>
      </c>
      <c r="O1334" s="16">
        <v>206.24</v>
      </c>
      <c r="P1334" s="15">
        <v>10.45</v>
      </c>
      <c r="Q1334" s="15">
        <v>61.34</v>
      </c>
      <c r="R1334" s="15">
        <v>79.16</v>
      </c>
      <c r="T1334" s="16">
        <v>98.5</v>
      </c>
      <c r="U1334" s="16">
        <v>101.5</v>
      </c>
      <c r="V1334" s="16">
        <v>115.44</v>
      </c>
      <c r="W1334" s="16">
        <v>114.34</v>
      </c>
      <c r="X1334" s="75"/>
      <c r="Y1334" s="75"/>
      <c r="AA1334" s="15">
        <v>120</v>
      </c>
      <c r="AB1334" s="15">
        <v>176.9</v>
      </c>
      <c r="AD1334" s="15">
        <v>69.42</v>
      </c>
      <c r="AE1334" s="15">
        <v>61</v>
      </c>
      <c r="AF1334" s="15">
        <v>60.64</v>
      </c>
      <c r="AG1334" s="15">
        <v>43.75</v>
      </c>
      <c r="AH1334" s="15">
        <v>38</v>
      </c>
      <c r="AI1334" s="15">
        <v>38.14</v>
      </c>
      <c r="AJ1334" s="15">
        <v>180</v>
      </c>
      <c r="AK1334" s="15">
        <v>45.69</v>
      </c>
      <c r="AL1334" s="15">
        <v>21</v>
      </c>
      <c r="AN1334" s="15">
        <v>152.88</v>
      </c>
      <c r="AO1334" s="15">
        <v>106.25</v>
      </c>
      <c r="AP1334" s="15">
        <v>119.71</v>
      </c>
      <c r="AQ1334" s="15">
        <v>63</v>
      </c>
      <c r="AT1334" s="15">
        <v>125.45</v>
      </c>
      <c r="AU1334" s="15">
        <v>118</v>
      </c>
      <c r="AV1334" s="15">
        <v>148.12</v>
      </c>
      <c r="AW1334" s="15">
        <v>37.6</v>
      </c>
      <c r="AX1334" s="15">
        <v>35</v>
      </c>
      <c r="AY1334" s="15">
        <v>72</v>
      </c>
      <c r="BB1334" s="15">
        <v>37.5</v>
      </c>
      <c r="BC1334" s="15">
        <v>40.86</v>
      </c>
      <c r="BD1334" s="15">
        <v>107.2</v>
      </c>
      <c r="BF1334" s="15">
        <v>61.14</v>
      </c>
      <c r="BG1334" s="15">
        <v>71</v>
      </c>
    </row>
    <row r="1335" spans="1:59">
      <c r="A1335" s="71">
        <v>42910</v>
      </c>
      <c r="B1335" s="16">
        <v>107.75</v>
      </c>
      <c r="C1335" s="75"/>
      <c r="D1335" s="75"/>
      <c r="F1335" s="16">
        <v>163.56</v>
      </c>
      <c r="G1335" s="15">
        <v>203.66</v>
      </c>
      <c r="H1335" s="15">
        <v>144.88999999999999</v>
      </c>
      <c r="I1335" s="15">
        <v>124.3</v>
      </c>
      <c r="J1335" s="15">
        <v>55.12</v>
      </c>
      <c r="K1335" s="15">
        <v>40.76</v>
      </c>
      <c r="L1335" s="15">
        <v>45.59</v>
      </c>
      <c r="M1335" s="15">
        <v>73.540000000000006</v>
      </c>
      <c r="N1335" s="15">
        <v>132.19999999999999</v>
      </c>
      <c r="O1335" s="16">
        <v>204.04</v>
      </c>
      <c r="P1335" s="15">
        <v>10.36</v>
      </c>
      <c r="Q1335" s="15">
        <v>60.43</v>
      </c>
      <c r="R1335" s="15">
        <v>79.52</v>
      </c>
      <c r="T1335" s="16">
        <v>98.5</v>
      </c>
      <c r="U1335" s="16">
        <v>98.5</v>
      </c>
      <c r="V1335" s="16">
        <v>115.85</v>
      </c>
      <c r="W1335" s="16">
        <v>114.34</v>
      </c>
      <c r="X1335" s="75"/>
      <c r="Y1335" s="75"/>
      <c r="AA1335" s="15">
        <v>120</v>
      </c>
      <c r="AB1335" s="15">
        <v>176.17</v>
      </c>
      <c r="AC1335" s="15">
        <v>109</v>
      </c>
      <c r="AD1335" s="15">
        <v>69.459999999999994</v>
      </c>
      <c r="AE1335" s="15">
        <v>61.14</v>
      </c>
      <c r="AF1335" s="15">
        <v>63.82</v>
      </c>
      <c r="AG1335" s="15">
        <v>43.6</v>
      </c>
      <c r="AH1335" s="15">
        <v>39.72</v>
      </c>
      <c r="AI1335" s="15">
        <v>38.01</v>
      </c>
      <c r="AJ1335" s="15">
        <v>180</v>
      </c>
      <c r="AK1335" s="15">
        <v>44.95</v>
      </c>
      <c r="AL1335" s="15">
        <v>21</v>
      </c>
      <c r="AM1335" s="15">
        <v>150</v>
      </c>
      <c r="AN1335" s="15">
        <v>151.66999999999999</v>
      </c>
      <c r="AO1335" s="15">
        <v>107.84</v>
      </c>
      <c r="AP1335" s="15">
        <v>117.6</v>
      </c>
      <c r="AQ1335" s="15">
        <v>54.27</v>
      </c>
      <c r="AS1335" s="15">
        <v>68</v>
      </c>
      <c r="AU1335" s="15">
        <v>120</v>
      </c>
      <c r="AX1335" s="15">
        <v>34.03</v>
      </c>
      <c r="AY1335" s="15">
        <v>71</v>
      </c>
      <c r="AZ1335" s="15">
        <v>50</v>
      </c>
      <c r="BA1335" s="15">
        <v>39</v>
      </c>
      <c r="BC1335" s="15">
        <v>38.270000000000003</v>
      </c>
      <c r="BD1335" s="15">
        <v>107</v>
      </c>
      <c r="BF1335" s="15">
        <v>61.14</v>
      </c>
      <c r="BG1335" s="15">
        <v>75.2</v>
      </c>
    </row>
    <row r="1336" spans="1:59">
      <c r="A1336" s="71">
        <v>42917</v>
      </c>
      <c r="B1336" s="16">
        <v>107.97</v>
      </c>
      <c r="C1336" s="75"/>
      <c r="D1336" s="75"/>
      <c r="F1336" s="16">
        <v>163.31</v>
      </c>
      <c r="G1336" s="15">
        <v>202.29</v>
      </c>
      <c r="H1336" s="15">
        <v>145.08000000000001</v>
      </c>
      <c r="I1336" s="15">
        <v>124.96</v>
      </c>
      <c r="J1336" s="15">
        <v>53.35</v>
      </c>
      <c r="K1336" s="15">
        <v>44.05</v>
      </c>
      <c r="L1336" s="15">
        <v>44.51</v>
      </c>
      <c r="M1336" s="15">
        <v>74.739999999999995</v>
      </c>
      <c r="N1336" s="15">
        <v>131.76</v>
      </c>
      <c r="O1336" s="16">
        <v>204.74</v>
      </c>
      <c r="P1336" s="15">
        <v>10.34</v>
      </c>
      <c r="Q1336" s="15">
        <v>59.77</v>
      </c>
      <c r="R1336" s="15">
        <v>79.849999999999994</v>
      </c>
      <c r="T1336" s="16">
        <v>98.5</v>
      </c>
      <c r="U1336" s="16">
        <v>98.5</v>
      </c>
      <c r="V1336" s="16">
        <v>115.73</v>
      </c>
      <c r="W1336" s="16">
        <v>114.17</v>
      </c>
      <c r="X1336" s="75"/>
      <c r="Y1336" s="75"/>
      <c r="AA1336" s="15">
        <v>120</v>
      </c>
      <c r="AB1336" s="15">
        <v>176.6</v>
      </c>
      <c r="AD1336" s="15">
        <v>70.05</v>
      </c>
      <c r="AE1336" s="15">
        <v>61.6</v>
      </c>
      <c r="AF1336" s="15">
        <v>62.89</v>
      </c>
      <c r="AG1336" s="15">
        <v>46.66</v>
      </c>
      <c r="AH1336" s="15">
        <v>39.31</v>
      </c>
      <c r="AI1336" s="15">
        <v>41</v>
      </c>
      <c r="AJ1336" s="15">
        <v>180</v>
      </c>
      <c r="AK1336" s="15">
        <v>42.25</v>
      </c>
      <c r="AL1336" s="15">
        <v>23</v>
      </c>
      <c r="AM1336" s="15">
        <v>150.94999999999999</v>
      </c>
      <c r="AN1336" s="15">
        <v>152.52000000000001</v>
      </c>
      <c r="AO1336" s="15">
        <v>107.56</v>
      </c>
      <c r="AP1336" s="15">
        <v>117.42</v>
      </c>
      <c r="AQ1336" s="15">
        <v>56.4</v>
      </c>
      <c r="AR1336" s="15">
        <v>127</v>
      </c>
      <c r="AU1336" s="15">
        <v>115</v>
      </c>
      <c r="AV1336" s="15">
        <v>148</v>
      </c>
      <c r="AW1336" s="15">
        <v>36</v>
      </c>
      <c r="AX1336" s="15">
        <v>34.94</v>
      </c>
      <c r="AY1336" s="15">
        <v>70</v>
      </c>
      <c r="BB1336" s="15">
        <v>38.450000000000003</v>
      </c>
      <c r="BC1336" s="15">
        <v>37</v>
      </c>
      <c r="BD1336" s="15">
        <v>107</v>
      </c>
      <c r="BF1336" s="15">
        <v>67.38</v>
      </c>
      <c r="BG1336" s="15">
        <v>77.400000000000006</v>
      </c>
    </row>
    <row r="1337" spans="1:59">
      <c r="A1337" s="71">
        <v>42924</v>
      </c>
      <c r="B1337" s="16">
        <v>108.13</v>
      </c>
      <c r="C1337" s="75"/>
      <c r="D1337" s="75"/>
      <c r="F1337" s="16">
        <v>163.05000000000001</v>
      </c>
      <c r="G1337" s="15">
        <v>205.73</v>
      </c>
      <c r="H1337" s="15">
        <v>142.56</v>
      </c>
      <c r="I1337" s="15">
        <v>124.55</v>
      </c>
      <c r="J1337" s="15">
        <v>53.44</v>
      </c>
      <c r="K1337" s="15">
        <v>42.9</v>
      </c>
      <c r="L1337" s="15">
        <v>47.28</v>
      </c>
      <c r="M1337" s="15">
        <v>74.77</v>
      </c>
      <c r="N1337" s="15">
        <v>132.62</v>
      </c>
      <c r="O1337" s="16">
        <v>204.93</v>
      </c>
      <c r="P1337" s="15">
        <v>10</v>
      </c>
      <c r="Q1337" s="15">
        <v>61.53</v>
      </c>
      <c r="R1337" s="15">
        <v>78.290000000000006</v>
      </c>
      <c r="T1337" s="16">
        <v>101.5</v>
      </c>
      <c r="U1337" s="16">
        <v>101.5</v>
      </c>
      <c r="V1337" s="16">
        <v>115.85</v>
      </c>
      <c r="W1337" s="16">
        <v>114.34</v>
      </c>
      <c r="X1337" s="75"/>
      <c r="Y1337" s="75"/>
      <c r="AB1337" s="15">
        <v>171.57</v>
      </c>
      <c r="AD1337" s="15">
        <v>68.849999999999994</v>
      </c>
      <c r="AE1337" s="15">
        <v>62</v>
      </c>
      <c r="AF1337" s="15">
        <v>63</v>
      </c>
      <c r="AG1337" s="15">
        <v>46.98</v>
      </c>
      <c r="AH1337" s="15">
        <v>39.799999999999997</v>
      </c>
      <c r="AI1337" s="15">
        <v>40</v>
      </c>
      <c r="AJ1337" s="15">
        <v>180</v>
      </c>
      <c r="AK1337" s="15">
        <v>40</v>
      </c>
      <c r="AL1337" s="15">
        <v>33</v>
      </c>
      <c r="AN1337" s="15">
        <v>154.31</v>
      </c>
      <c r="AO1337" s="15">
        <v>108</v>
      </c>
      <c r="AP1337" s="15">
        <v>118</v>
      </c>
      <c r="AQ1337" s="15">
        <v>56</v>
      </c>
      <c r="AT1337" s="15">
        <v>120</v>
      </c>
      <c r="AU1337" s="15">
        <v>115</v>
      </c>
      <c r="AV1337" s="15">
        <v>149</v>
      </c>
      <c r="AW1337" s="15">
        <v>35</v>
      </c>
      <c r="AX1337" s="15">
        <v>34.32</v>
      </c>
      <c r="AY1337" s="15">
        <v>70.67</v>
      </c>
      <c r="AZ1337" s="15">
        <v>48.56</v>
      </c>
      <c r="BB1337" s="15">
        <v>42.35</v>
      </c>
      <c r="BC1337" s="15">
        <v>36</v>
      </c>
      <c r="BD1337" s="15">
        <v>105.07</v>
      </c>
      <c r="BF1337" s="15">
        <v>70.14</v>
      </c>
      <c r="BG1337" s="15">
        <v>79</v>
      </c>
    </row>
    <row r="1338" spans="1:59">
      <c r="A1338" s="71">
        <v>42931</v>
      </c>
      <c r="B1338" s="16">
        <v>106.25</v>
      </c>
      <c r="C1338" s="75"/>
      <c r="D1338" s="75"/>
      <c r="F1338" s="16">
        <v>162.12</v>
      </c>
      <c r="G1338" s="15">
        <v>205.63</v>
      </c>
      <c r="H1338" s="15">
        <v>145.02000000000001</v>
      </c>
      <c r="I1338" s="15">
        <v>125.25</v>
      </c>
      <c r="J1338" s="15">
        <v>51.53</v>
      </c>
      <c r="K1338" s="15">
        <v>43.61</v>
      </c>
      <c r="L1338" s="15">
        <v>45.48</v>
      </c>
      <c r="M1338" s="15">
        <v>76.150000000000006</v>
      </c>
      <c r="N1338" s="15">
        <v>133.47</v>
      </c>
      <c r="O1338" s="16">
        <v>207.24</v>
      </c>
      <c r="P1338" s="15">
        <v>10.44</v>
      </c>
      <c r="Q1338" s="15">
        <v>61.54</v>
      </c>
      <c r="R1338" s="15">
        <v>80.260000000000005</v>
      </c>
      <c r="T1338" s="16">
        <v>102.45</v>
      </c>
      <c r="U1338" s="16">
        <v>102.3</v>
      </c>
      <c r="V1338" s="16">
        <v>114.97</v>
      </c>
      <c r="W1338" s="16">
        <v>114.17</v>
      </c>
      <c r="X1338" s="75"/>
      <c r="Y1338" s="75"/>
      <c r="AB1338" s="15">
        <v>179.22</v>
      </c>
      <c r="AC1338" s="15">
        <v>115</v>
      </c>
      <c r="AD1338" s="15">
        <v>66.290000000000006</v>
      </c>
      <c r="AE1338" s="15">
        <v>61.09</v>
      </c>
      <c r="AF1338" s="15">
        <v>63</v>
      </c>
      <c r="AG1338" s="15">
        <v>45.88</v>
      </c>
      <c r="AH1338" s="15">
        <v>39.75</v>
      </c>
      <c r="AI1338" s="15">
        <v>43.53</v>
      </c>
      <c r="AK1338" s="15">
        <v>37.68</v>
      </c>
      <c r="AL1338" s="15">
        <v>31.98</v>
      </c>
      <c r="AM1338" s="15">
        <v>150.97999999999999</v>
      </c>
      <c r="AN1338" s="15">
        <v>154.36000000000001</v>
      </c>
      <c r="AO1338" s="15">
        <v>106.86</v>
      </c>
      <c r="AP1338" s="15">
        <v>117.12</v>
      </c>
      <c r="AQ1338" s="15">
        <v>56</v>
      </c>
      <c r="AR1338" s="15">
        <v>115</v>
      </c>
      <c r="AU1338" s="15">
        <v>113</v>
      </c>
      <c r="AV1338" s="15">
        <v>148</v>
      </c>
      <c r="AW1338" s="15">
        <v>35</v>
      </c>
      <c r="AX1338" s="15">
        <v>33.4</v>
      </c>
      <c r="AY1338" s="15">
        <v>70.489999999999995</v>
      </c>
      <c r="AZ1338" s="15">
        <v>59.33</v>
      </c>
      <c r="BA1338" s="15">
        <v>51.6</v>
      </c>
      <c r="BB1338" s="15">
        <v>43.83</v>
      </c>
      <c r="BC1338" s="15">
        <v>33.6</v>
      </c>
      <c r="BD1338" s="15">
        <v>104</v>
      </c>
      <c r="BF1338" s="15">
        <v>73.2</v>
      </c>
      <c r="BG1338" s="15">
        <v>84.6</v>
      </c>
    </row>
    <row r="1339" spans="1:59">
      <c r="A1339" s="71">
        <v>42938</v>
      </c>
      <c r="B1339" s="16">
        <v>101.96</v>
      </c>
      <c r="C1339" s="75"/>
      <c r="D1339" s="75"/>
      <c r="F1339" s="16">
        <v>154.72999999999999</v>
      </c>
      <c r="G1339" s="15">
        <v>204.53</v>
      </c>
      <c r="H1339" s="15">
        <v>145.5</v>
      </c>
      <c r="I1339" s="15">
        <v>126.44</v>
      </c>
      <c r="J1339" s="15">
        <v>52.49</v>
      </c>
      <c r="K1339" s="15">
        <v>44.42</v>
      </c>
      <c r="L1339" s="15">
        <v>44.95</v>
      </c>
      <c r="M1339" s="15">
        <v>74.349999999999994</v>
      </c>
      <c r="N1339" s="15">
        <v>135.85</v>
      </c>
      <c r="O1339" s="16">
        <v>204.77</v>
      </c>
      <c r="P1339" s="15">
        <v>10</v>
      </c>
      <c r="Q1339" s="15">
        <v>57.04</v>
      </c>
      <c r="R1339" s="15">
        <v>80</v>
      </c>
      <c r="T1339" s="16">
        <v>97</v>
      </c>
      <c r="U1339" s="16">
        <v>94</v>
      </c>
      <c r="V1339" s="16">
        <v>113.97</v>
      </c>
      <c r="W1339" s="16">
        <v>112.69</v>
      </c>
      <c r="X1339" s="75"/>
      <c r="Y1339" s="75"/>
      <c r="AA1339" s="15">
        <v>109</v>
      </c>
      <c r="AB1339" s="15">
        <v>177</v>
      </c>
      <c r="AC1339" s="15">
        <v>105</v>
      </c>
      <c r="AD1339" s="15">
        <v>69.08</v>
      </c>
      <c r="AE1339" s="15">
        <v>61.51</v>
      </c>
      <c r="AF1339" s="15">
        <v>63</v>
      </c>
      <c r="AG1339" s="15">
        <v>47.15</v>
      </c>
      <c r="AH1339" s="15">
        <v>44.26</v>
      </c>
      <c r="AI1339" s="15">
        <v>48.21</v>
      </c>
      <c r="AJ1339" s="15">
        <v>180</v>
      </c>
      <c r="AK1339" s="15">
        <v>37.06</v>
      </c>
      <c r="AL1339" s="15">
        <v>29.91</v>
      </c>
      <c r="AM1339" s="15">
        <v>149.66999999999999</v>
      </c>
      <c r="AN1339" s="15">
        <v>152.83000000000001</v>
      </c>
      <c r="AO1339" s="15">
        <v>105.86</v>
      </c>
      <c r="AP1339" s="15">
        <v>116.65</v>
      </c>
      <c r="AQ1339" s="15">
        <v>55.33</v>
      </c>
      <c r="AS1339" s="15">
        <v>85</v>
      </c>
      <c r="AT1339" s="15">
        <v>115</v>
      </c>
      <c r="AU1339" s="15">
        <v>115</v>
      </c>
      <c r="AV1339" s="15">
        <v>148</v>
      </c>
      <c r="AW1339" s="15">
        <v>35</v>
      </c>
      <c r="AX1339" s="15">
        <v>35.64</v>
      </c>
      <c r="AY1339" s="15">
        <v>70.239999999999995</v>
      </c>
      <c r="BB1339" s="15">
        <v>46.72</v>
      </c>
      <c r="BC1339" s="15">
        <v>35</v>
      </c>
      <c r="BD1339" s="15">
        <v>108.38</v>
      </c>
      <c r="BF1339" s="15">
        <v>81.25</v>
      </c>
      <c r="BG1339" s="15">
        <v>93</v>
      </c>
    </row>
    <row r="1340" spans="1:59">
      <c r="A1340" s="71">
        <v>42945</v>
      </c>
      <c r="B1340" s="16">
        <v>98.24</v>
      </c>
      <c r="C1340" s="75"/>
      <c r="D1340" s="75"/>
      <c r="F1340" s="16">
        <v>149.5</v>
      </c>
      <c r="G1340" s="15">
        <v>209.59</v>
      </c>
      <c r="H1340" s="15">
        <v>143.24</v>
      </c>
      <c r="I1340" s="15">
        <v>124.54</v>
      </c>
      <c r="J1340" s="15">
        <v>52.68</v>
      </c>
      <c r="K1340" s="15">
        <v>43.13</v>
      </c>
      <c r="L1340" s="15">
        <v>45.02</v>
      </c>
      <c r="M1340" s="15">
        <v>76.849999999999994</v>
      </c>
      <c r="N1340" s="15">
        <v>138.44</v>
      </c>
      <c r="O1340" s="16">
        <v>205.89</v>
      </c>
      <c r="P1340" s="15">
        <v>10.46</v>
      </c>
      <c r="Q1340" s="15">
        <v>61.16</v>
      </c>
      <c r="R1340" s="15">
        <v>79.78</v>
      </c>
      <c r="T1340" s="16">
        <v>97</v>
      </c>
      <c r="U1340" s="16">
        <v>98</v>
      </c>
      <c r="V1340" s="16">
        <v>113.84</v>
      </c>
      <c r="W1340" s="16">
        <v>112.32</v>
      </c>
      <c r="X1340" s="75"/>
      <c r="Y1340" s="75"/>
      <c r="AA1340" s="15">
        <v>122</v>
      </c>
      <c r="AB1340" s="15">
        <v>174.45</v>
      </c>
      <c r="AC1340" s="15">
        <v>109</v>
      </c>
      <c r="AD1340" s="15">
        <v>70</v>
      </c>
      <c r="AE1340" s="15">
        <v>59.5</v>
      </c>
      <c r="AG1340" s="15">
        <v>58.16</v>
      </c>
      <c r="AI1340" s="15">
        <v>47.75</v>
      </c>
      <c r="AK1340" s="15">
        <v>39.29</v>
      </c>
      <c r="AN1340" s="15">
        <v>153.38</v>
      </c>
      <c r="AO1340" s="15">
        <v>107</v>
      </c>
      <c r="AP1340" s="15">
        <v>117</v>
      </c>
      <c r="AQ1340" s="15">
        <v>64</v>
      </c>
      <c r="AV1340" s="15">
        <v>148.77000000000001</v>
      </c>
      <c r="AW1340" s="15">
        <v>35</v>
      </c>
      <c r="AX1340" s="15">
        <v>34.15</v>
      </c>
      <c r="AY1340" s="15">
        <v>76</v>
      </c>
      <c r="AZ1340" s="15">
        <v>62.25</v>
      </c>
      <c r="BB1340" s="15">
        <v>51</v>
      </c>
      <c r="BF1340" s="15">
        <v>85.83</v>
      </c>
      <c r="BG1340" s="15">
        <v>96</v>
      </c>
    </row>
    <row r="1341" spans="1:59">
      <c r="A1341" s="71">
        <v>42952</v>
      </c>
      <c r="B1341" s="16">
        <v>95.24</v>
      </c>
      <c r="C1341" s="75"/>
      <c r="D1341" s="75"/>
      <c r="F1341" s="16">
        <v>148.18</v>
      </c>
      <c r="G1341" s="15">
        <v>212.95</v>
      </c>
      <c r="H1341" s="15">
        <v>138.83000000000001</v>
      </c>
      <c r="I1341" s="15">
        <v>119.18</v>
      </c>
      <c r="J1341" s="15">
        <v>53.24</v>
      </c>
      <c r="K1341" s="15">
        <v>43.69</v>
      </c>
      <c r="L1341" s="15">
        <v>45.82</v>
      </c>
      <c r="M1341" s="15">
        <v>75.959999999999994</v>
      </c>
      <c r="N1341" s="15">
        <v>141.54</v>
      </c>
      <c r="O1341" s="16">
        <v>206.74</v>
      </c>
      <c r="P1341" s="15">
        <v>10.19</v>
      </c>
      <c r="Q1341" s="15">
        <v>66.56</v>
      </c>
      <c r="R1341" s="15">
        <v>79.84</v>
      </c>
      <c r="T1341" s="16">
        <v>93.5</v>
      </c>
      <c r="U1341" s="16">
        <v>93.5</v>
      </c>
      <c r="V1341" s="16">
        <v>113.95</v>
      </c>
      <c r="W1341" s="16">
        <v>112.54</v>
      </c>
      <c r="X1341" s="75"/>
      <c r="Y1341" s="75"/>
      <c r="AB1341" s="15">
        <v>178.44</v>
      </c>
      <c r="AD1341" s="15">
        <v>67.08</v>
      </c>
      <c r="AE1341" s="15">
        <v>60.16</v>
      </c>
      <c r="AF1341" s="15">
        <v>63</v>
      </c>
      <c r="AG1341" s="15">
        <v>59.89</v>
      </c>
      <c r="AH1341" s="15">
        <v>42</v>
      </c>
      <c r="AI1341" s="15">
        <v>55.7</v>
      </c>
      <c r="AJ1341" s="15">
        <v>180</v>
      </c>
      <c r="AK1341" s="15">
        <v>41.43</v>
      </c>
      <c r="AL1341" s="15">
        <v>32</v>
      </c>
      <c r="AN1341" s="15">
        <v>151.51</v>
      </c>
      <c r="AO1341" s="15">
        <v>103.05</v>
      </c>
      <c r="AP1341" s="15">
        <v>111.72</v>
      </c>
      <c r="AQ1341" s="15">
        <v>52</v>
      </c>
      <c r="AR1341" s="15">
        <v>115</v>
      </c>
      <c r="AV1341" s="15">
        <v>148</v>
      </c>
      <c r="AX1341" s="15">
        <v>34.03</v>
      </c>
      <c r="AY1341" s="15">
        <v>67</v>
      </c>
      <c r="AZ1341" s="15">
        <v>57.33</v>
      </c>
      <c r="BD1341" s="15">
        <v>97</v>
      </c>
      <c r="BF1341" s="15">
        <v>90.71</v>
      </c>
      <c r="BG1341" s="15">
        <v>98</v>
      </c>
    </row>
    <row r="1342" spans="1:59">
      <c r="A1342" s="71">
        <v>42959</v>
      </c>
      <c r="B1342" s="16">
        <v>94.05</v>
      </c>
      <c r="C1342" s="75"/>
      <c r="D1342" s="75"/>
      <c r="F1342" s="16">
        <v>147.4</v>
      </c>
      <c r="G1342" s="15">
        <v>207.76</v>
      </c>
      <c r="H1342" s="15">
        <v>125.55</v>
      </c>
      <c r="I1342" s="15">
        <v>119.69</v>
      </c>
      <c r="J1342" s="15">
        <v>52.54</v>
      </c>
      <c r="K1342" s="15">
        <v>43.33</v>
      </c>
      <c r="L1342" s="15">
        <v>45.61</v>
      </c>
      <c r="M1342" s="15">
        <v>76.11</v>
      </c>
      <c r="N1342" s="15">
        <v>141.38999999999999</v>
      </c>
      <c r="O1342" s="16">
        <v>211.12</v>
      </c>
      <c r="P1342" s="15">
        <v>10.11</v>
      </c>
      <c r="Q1342" s="15">
        <v>65.48</v>
      </c>
      <c r="R1342" s="15">
        <v>79.760000000000005</v>
      </c>
      <c r="T1342" s="16">
        <v>96.71</v>
      </c>
      <c r="U1342" s="16">
        <v>103</v>
      </c>
      <c r="V1342" s="16">
        <v>113.95</v>
      </c>
      <c r="W1342" s="16">
        <v>112.54</v>
      </c>
      <c r="X1342" s="75"/>
      <c r="Y1342" s="75"/>
      <c r="AA1342" s="15">
        <v>110</v>
      </c>
      <c r="AB1342" s="15">
        <v>175.92</v>
      </c>
      <c r="AC1342" s="15">
        <v>105</v>
      </c>
      <c r="AD1342" s="15">
        <v>69.58</v>
      </c>
      <c r="AE1342" s="15">
        <v>59.5</v>
      </c>
      <c r="AG1342" s="15">
        <v>59.96</v>
      </c>
      <c r="AK1342" s="15">
        <v>38.29</v>
      </c>
      <c r="AN1342" s="15">
        <v>153.69999999999999</v>
      </c>
      <c r="AO1342" s="15">
        <v>91.29</v>
      </c>
      <c r="AP1342" s="15">
        <v>104.97</v>
      </c>
      <c r="AT1342" s="15">
        <v>120</v>
      </c>
      <c r="AV1342" s="15">
        <v>148</v>
      </c>
      <c r="AW1342" s="15">
        <v>31.67</v>
      </c>
      <c r="AX1342" s="15">
        <v>33</v>
      </c>
      <c r="AY1342" s="15">
        <v>77.33</v>
      </c>
      <c r="BB1342" s="15">
        <v>47</v>
      </c>
      <c r="BC1342" s="15">
        <v>27</v>
      </c>
      <c r="BD1342" s="15">
        <v>86.43</v>
      </c>
      <c r="BF1342" s="15">
        <v>90.71</v>
      </c>
      <c r="BG1342" s="15">
        <v>96.6</v>
      </c>
    </row>
    <row r="1343" spans="1:59">
      <c r="A1343" s="71">
        <v>42966</v>
      </c>
      <c r="B1343" s="16">
        <v>93.14</v>
      </c>
      <c r="C1343" s="75"/>
      <c r="D1343" s="75"/>
      <c r="F1343" s="16">
        <v>145.47</v>
      </c>
      <c r="G1343" s="15">
        <v>200.4</v>
      </c>
      <c r="H1343" s="15">
        <v>128.80000000000001</v>
      </c>
      <c r="I1343" s="15">
        <v>118.17</v>
      </c>
      <c r="J1343" s="15">
        <v>52.46</v>
      </c>
      <c r="K1343" s="15">
        <v>43.36</v>
      </c>
      <c r="L1343" s="15">
        <v>45.53</v>
      </c>
      <c r="M1343" s="15">
        <v>78.47</v>
      </c>
      <c r="N1343" s="15">
        <v>142.41</v>
      </c>
      <c r="O1343" s="16">
        <v>210.16</v>
      </c>
      <c r="P1343" s="15">
        <v>10.18</v>
      </c>
      <c r="Q1343" s="15">
        <v>64.69</v>
      </c>
      <c r="R1343" s="15">
        <v>79.599999999999994</v>
      </c>
      <c r="T1343" s="16">
        <v>96</v>
      </c>
      <c r="U1343" s="16">
        <v>96</v>
      </c>
      <c r="V1343" s="16">
        <v>113.95</v>
      </c>
      <c r="W1343" s="16">
        <v>112.54</v>
      </c>
      <c r="X1343" s="75"/>
      <c r="Y1343" s="75"/>
      <c r="AB1343" s="15">
        <v>177.73</v>
      </c>
      <c r="AC1343" s="15">
        <v>105</v>
      </c>
      <c r="AD1343" s="15">
        <v>68.290000000000006</v>
      </c>
      <c r="AE1343" s="15">
        <v>60.29</v>
      </c>
      <c r="AG1343" s="15">
        <v>62.5</v>
      </c>
      <c r="AI1343" s="15">
        <v>61.5</v>
      </c>
      <c r="AK1343" s="15">
        <v>39.4</v>
      </c>
      <c r="AM1343" s="15">
        <v>150</v>
      </c>
      <c r="AN1343" s="15">
        <v>153.41999999999999</v>
      </c>
      <c r="AO1343" s="15">
        <v>91.43</v>
      </c>
      <c r="AP1343" s="15">
        <v>98.14</v>
      </c>
      <c r="AS1343" s="15">
        <v>77.67</v>
      </c>
      <c r="AT1343" s="15">
        <v>120</v>
      </c>
      <c r="AU1343" s="15">
        <v>115</v>
      </c>
      <c r="AW1343" s="15">
        <v>30.83</v>
      </c>
      <c r="AX1343" s="15">
        <v>34.200000000000003</v>
      </c>
      <c r="AY1343" s="15">
        <v>68</v>
      </c>
      <c r="BB1343" s="15">
        <v>47</v>
      </c>
      <c r="BC1343" s="15">
        <v>29.29</v>
      </c>
      <c r="BD1343" s="15">
        <v>87.15</v>
      </c>
      <c r="BF1343" s="15">
        <v>87.18</v>
      </c>
      <c r="BG1343" s="15">
        <v>90.4</v>
      </c>
    </row>
    <row r="1344" spans="1:59">
      <c r="A1344" s="71">
        <v>42973</v>
      </c>
      <c r="B1344" s="16">
        <v>92.15</v>
      </c>
      <c r="C1344" s="75"/>
      <c r="D1344" s="75"/>
      <c r="F1344" s="16">
        <v>143.93</v>
      </c>
      <c r="G1344" s="15">
        <v>195.43</v>
      </c>
      <c r="H1344" s="15">
        <v>137.57</v>
      </c>
      <c r="I1344" s="15">
        <v>116.83</v>
      </c>
      <c r="J1344" s="15">
        <v>52.01</v>
      </c>
      <c r="K1344" s="15">
        <v>43.16</v>
      </c>
      <c r="L1344" s="15">
        <v>43.71</v>
      </c>
      <c r="M1344" s="15">
        <v>77.3</v>
      </c>
      <c r="N1344" s="15">
        <v>142.65</v>
      </c>
      <c r="O1344" s="16">
        <v>211.39</v>
      </c>
      <c r="P1344" s="15">
        <v>10.029999999999999</v>
      </c>
      <c r="Q1344" s="15">
        <v>66.38</v>
      </c>
      <c r="R1344" s="15">
        <v>79.709999999999994</v>
      </c>
      <c r="T1344" s="16">
        <v>97.04</v>
      </c>
      <c r="U1344" s="16">
        <v>96.81</v>
      </c>
      <c r="V1344" s="16">
        <v>114.27</v>
      </c>
      <c r="W1344" s="16">
        <v>112.99</v>
      </c>
      <c r="X1344" s="75"/>
      <c r="Y1344" s="75"/>
      <c r="AA1344" s="15">
        <v>99.11</v>
      </c>
      <c r="AB1344" s="15">
        <v>177.67</v>
      </c>
      <c r="AC1344" s="15">
        <v>114</v>
      </c>
      <c r="AD1344" s="15">
        <v>68.67</v>
      </c>
      <c r="AE1344" s="15">
        <v>60.6</v>
      </c>
      <c r="AF1344" s="15">
        <v>63.33</v>
      </c>
      <c r="AG1344" s="15">
        <v>61.78</v>
      </c>
      <c r="AH1344" s="15">
        <v>59.6</v>
      </c>
      <c r="AI1344" s="15">
        <v>62.72</v>
      </c>
      <c r="AJ1344" s="15">
        <v>180</v>
      </c>
      <c r="AK1344" s="15">
        <v>41.74</v>
      </c>
      <c r="AL1344" s="15">
        <v>35.049999999999997</v>
      </c>
      <c r="AN1344" s="15">
        <v>153</v>
      </c>
      <c r="AO1344" s="15">
        <v>86.03</v>
      </c>
      <c r="AP1344" s="15">
        <v>95.62</v>
      </c>
      <c r="AT1344" s="15">
        <v>115</v>
      </c>
      <c r="AU1344" s="15">
        <v>120</v>
      </c>
      <c r="AV1344" s="15">
        <v>148</v>
      </c>
      <c r="AX1344" s="15">
        <v>34.700000000000003</v>
      </c>
      <c r="AY1344" s="15">
        <v>69.5</v>
      </c>
      <c r="AZ1344" s="15">
        <v>62</v>
      </c>
      <c r="BB1344" s="15">
        <v>51.33</v>
      </c>
      <c r="BC1344" s="15">
        <v>31.96</v>
      </c>
      <c r="BD1344" s="15">
        <v>84.6</v>
      </c>
      <c r="BF1344" s="15">
        <v>80.95</v>
      </c>
      <c r="BG1344" s="15">
        <v>91.2</v>
      </c>
    </row>
    <row r="1345" spans="1:59">
      <c r="A1345" s="71">
        <v>42980</v>
      </c>
      <c r="B1345" s="16">
        <v>89.44</v>
      </c>
      <c r="C1345" s="75"/>
      <c r="D1345" s="75"/>
      <c r="F1345" s="16">
        <v>144</v>
      </c>
      <c r="G1345" s="15">
        <v>189.26</v>
      </c>
      <c r="H1345" s="15">
        <v>134.04</v>
      </c>
      <c r="I1345" s="15">
        <v>113.82</v>
      </c>
      <c r="J1345" s="15">
        <v>52.63</v>
      </c>
      <c r="K1345" s="15">
        <v>43.17</v>
      </c>
      <c r="L1345" s="15">
        <v>45.43</v>
      </c>
      <c r="M1345" s="15">
        <v>77.680000000000007</v>
      </c>
      <c r="N1345" s="15">
        <v>142.74</v>
      </c>
      <c r="O1345" s="16">
        <v>210.99</v>
      </c>
      <c r="P1345" s="15">
        <v>10.09</v>
      </c>
      <c r="Q1345" s="15">
        <v>66.209999999999994</v>
      </c>
      <c r="R1345" s="15">
        <v>77.89</v>
      </c>
      <c r="T1345" s="16">
        <v>101.5</v>
      </c>
      <c r="U1345" s="16">
        <v>95.5</v>
      </c>
      <c r="V1345" s="16">
        <v>113.99</v>
      </c>
      <c r="W1345" s="16">
        <v>112.99</v>
      </c>
      <c r="X1345" s="75"/>
      <c r="Y1345" s="75"/>
      <c r="AA1345" s="15">
        <v>99</v>
      </c>
      <c r="AD1345" s="15">
        <v>68.73</v>
      </c>
      <c r="AE1345" s="15">
        <v>60.27</v>
      </c>
      <c r="AG1345" s="15">
        <v>63.03</v>
      </c>
      <c r="AI1345" s="15">
        <v>62</v>
      </c>
      <c r="AK1345" s="15">
        <v>44.93</v>
      </c>
      <c r="AN1345" s="15">
        <v>152</v>
      </c>
      <c r="AO1345" s="15">
        <v>83.92</v>
      </c>
      <c r="AP1345" s="15">
        <v>97.32</v>
      </c>
      <c r="AT1345" s="15">
        <v>135.56</v>
      </c>
      <c r="AV1345" s="15">
        <v>148</v>
      </c>
      <c r="AX1345" s="15">
        <v>34</v>
      </c>
      <c r="AY1345" s="15">
        <v>69.25</v>
      </c>
      <c r="AZ1345" s="15">
        <v>61.14</v>
      </c>
      <c r="BA1345" s="15">
        <v>60.25</v>
      </c>
      <c r="BC1345" s="15">
        <v>32</v>
      </c>
      <c r="BD1345" s="15">
        <v>90</v>
      </c>
      <c r="BF1345" s="15">
        <v>83.19</v>
      </c>
      <c r="BG1345" s="15">
        <v>99.4</v>
      </c>
    </row>
    <row r="1346" spans="1:59">
      <c r="A1346" s="71">
        <v>42987</v>
      </c>
      <c r="B1346" s="16">
        <v>89.76</v>
      </c>
      <c r="C1346" s="75"/>
      <c r="D1346" s="75"/>
      <c r="F1346" s="16">
        <v>144.02000000000001</v>
      </c>
      <c r="G1346" s="15">
        <v>179.86</v>
      </c>
      <c r="H1346" s="15">
        <v>126.17</v>
      </c>
      <c r="I1346" s="15">
        <v>105.99</v>
      </c>
      <c r="J1346" s="15">
        <v>53.23</v>
      </c>
      <c r="K1346" s="15">
        <v>42.03</v>
      </c>
      <c r="L1346" s="15">
        <v>44.81</v>
      </c>
      <c r="M1346" s="15">
        <v>76.28</v>
      </c>
      <c r="N1346" s="15">
        <v>143.77000000000001</v>
      </c>
      <c r="O1346" s="16">
        <v>213</v>
      </c>
      <c r="P1346" s="15">
        <v>10.63</v>
      </c>
      <c r="Q1346" s="15">
        <v>65.94</v>
      </c>
      <c r="R1346" s="15">
        <v>77.25</v>
      </c>
      <c r="T1346" s="16">
        <v>97.5</v>
      </c>
      <c r="U1346" s="16">
        <v>97.5</v>
      </c>
      <c r="V1346" s="16">
        <v>112.97</v>
      </c>
      <c r="W1346" s="16">
        <v>112.99</v>
      </c>
      <c r="X1346" s="75"/>
      <c r="Y1346" s="75"/>
      <c r="AB1346" s="15">
        <v>177</v>
      </c>
      <c r="AD1346" s="15">
        <v>68.3</v>
      </c>
      <c r="AE1346" s="15">
        <v>61.44</v>
      </c>
      <c r="AG1346" s="15">
        <v>61.57</v>
      </c>
      <c r="AI1346" s="15">
        <v>61.4</v>
      </c>
      <c r="AK1346" s="15">
        <v>44.54</v>
      </c>
      <c r="AN1346" s="15">
        <v>152.61000000000001</v>
      </c>
      <c r="AO1346" s="15">
        <v>85.2</v>
      </c>
      <c r="AP1346" s="15">
        <v>92.45</v>
      </c>
      <c r="AU1346" s="15">
        <v>120</v>
      </c>
      <c r="AV1346" s="15">
        <v>147</v>
      </c>
      <c r="AX1346" s="15">
        <v>34.19</v>
      </c>
      <c r="BD1346" s="15">
        <v>83.75</v>
      </c>
      <c r="BF1346" s="15">
        <v>95.31</v>
      </c>
      <c r="BG1346" s="15">
        <v>106.75</v>
      </c>
    </row>
    <row r="1347" spans="1:59">
      <c r="A1347" s="71">
        <v>42994</v>
      </c>
      <c r="B1347" s="16">
        <v>90</v>
      </c>
      <c r="C1347" s="75"/>
      <c r="D1347" s="75"/>
      <c r="F1347" s="16">
        <v>136.5</v>
      </c>
      <c r="G1347" s="15">
        <v>169.54</v>
      </c>
      <c r="H1347" s="15">
        <v>120.67</v>
      </c>
      <c r="I1347" s="15">
        <v>105.56</v>
      </c>
      <c r="J1347" s="15">
        <v>52.06</v>
      </c>
      <c r="K1347" s="15">
        <v>42.28</v>
      </c>
      <c r="L1347" s="15">
        <v>44.84</v>
      </c>
      <c r="M1347" s="15">
        <v>74.41</v>
      </c>
      <c r="N1347" s="15">
        <v>143.78</v>
      </c>
      <c r="O1347" s="16">
        <v>217.44</v>
      </c>
      <c r="P1347" s="15">
        <v>10.18</v>
      </c>
      <c r="Q1347" s="15">
        <v>66.849999999999994</v>
      </c>
      <c r="R1347" s="15">
        <v>78.75</v>
      </c>
      <c r="T1347" s="16">
        <v>92.19</v>
      </c>
      <c r="U1347" s="16">
        <v>91.87</v>
      </c>
      <c r="V1347" s="16">
        <v>112.68</v>
      </c>
      <c r="W1347" s="16">
        <v>112.66</v>
      </c>
      <c r="X1347" s="75"/>
      <c r="Y1347" s="75"/>
      <c r="AA1347" s="15">
        <v>116</v>
      </c>
      <c r="AB1347" s="15">
        <v>180.19</v>
      </c>
      <c r="AC1347" s="15">
        <v>101</v>
      </c>
      <c r="AD1347" s="15">
        <v>68.69</v>
      </c>
      <c r="AE1347" s="15">
        <v>60.89</v>
      </c>
      <c r="AF1347" s="15">
        <v>62.71</v>
      </c>
      <c r="AG1347" s="15">
        <v>62.99</v>
      </c>
      <c r="AH1347" s="15">
        <v>55.2</v>
      </c>
      <c r="AI1347" s="15">
        <v>63</v>
      </c>
      <c r="AJ1347" s="15">
        <v>180</v>
      </c>
      <c r="AK1347" s="15">
        <v>46.68</v>
      </c>
      <c r="AL1347" s="15">
        <v>37.56</v>
      </c>
      <c r="AM1347" s="15">
        <v>147.13999999999999</v>
      </c>
      <c r="AN1347" s="15">
        <v>151.63</v>
      </c>
      <c r="AO1347" s="15">
        <v>86</v>
      </c>
      <c r="AP1347" s="15">
        <v>90.9</v>
      </c>
      <c r="AR1347" s="15">
        <v>114</v>
      </c>
      <c r="AV1347" s="15">
        <v>148.87</v>
      </c>
      <c r="AW1347" s="15">
        <v>34</v>
      </c>
      <c r="AX1347" s="15">
        <v>33.56</v>
      </c>
      <c r="AZ1347" s="15">
        <v>61</v>
      </c>
      <c r="BA1347" s="15">
        <v>58</v>
      </c>
      <c r="BB1347" s="15">
        <v>56</v>
      </c>
      <c r="BC1347" s="15">
        <v>33</v>
      </c>
      <c r="BD1347" s="15">
        <v>86</v>
      </c>
      <c r="BF1347" s="15">
        <v>103.88</v>
      </c>
      <c r="BG1347" s="15">
        <v>117.2</v>
      </c>
    </row>
    <row r="1348" spans="1:59">
      <c r="A1348" s="71">
        <v>43001</v>
      </c>
      <c r="B1348" s="16">
        <v>89.17</v>
      </c>
      <c r="C1348" s="75"/>
      <c r="D1348" s="75"/>
      <c r="F1348" s="16">
        <v>130.53</v>
      </c>
      <c r="G1348" s="15">
        <v>154.97999999999999</v>
      </c>
      <c r="H1348" s="15">
        <v>115.12</v>
      </c>
      <c r="I1348" s="15">
        <v>102.48</v>
      </c>
      <c r="J1348" s="15">
        <v>51.74</v>
      </c>
      <c r="K1348" s="15">
        <v>42.03</v>
      </c>
      <c r="L1348" s="15">
        <v>45.38</v>
      </c>
      <c r="M1348" s="15">
        <v>73.489999999999995</v>
      </c>
      <c r="N1348" s="15">
        <v>141.91</v>
      </c>
      <c r="O1348" s="16">
        <v>217.38</v>
      </c>
      <c r="P1348" s="15">
        <v>10</v>
      </c>
      <c r="Q1348" s="15">
        <v>67.53</v>
      </c>
      <c r="R1348" s="15">
        <v>80.02</v>
      </c>
      <c r="T1348" s="16">
        <v>93.07</v>
      </c>
      <c r="U1348" s="16">
        <v>93.6</v>
      </c>
      <c r="V1348" s="16">
        <v>112.82</v>
      </c>
      <c r="W1348" s="16">
        <v>112.66</v>
      </c>
      <c r="X1348" s="75"/>
      <c r="Y1348" s="75"/>
      <c r="AA1348" s="15">
        <v>114</v>
      </c>
      <c r="AB1348" s="15">
        <v>178.11</v>
      </c>
      <c r="AD1348" s="15">
        <v>69.650000000000006</v>
      </c>
      <c r="AE1348" s="15">
        <v>63</v>
      </c>
      <c r="AF1348" s="15">
        <v>60</v>
      </c>
      <c r="AG1348" s="15">
        <v>62.02</v>
      </c>
      <c r="AH1348" s="15">
        <v>59</v>
      </c>
      <c r="AI1348" s="15">
        <v>64.67</v>
      </c>
      <c r="AJ1348" s="15">
        <v>180</v>
      </c>
      <c r="AK1348" s="15">
        <v>48.09</v>
      </c>
      <c r="AM1348" s="15">
        <v>150</v>
      </c>
      <c r="AN1348" s="15">
        <v>153</v>
      </c>
      <c r="AO1348" s="15">
        <v>87.63</v>
      </c>
      <c r="AP1348" s="15">
        <v>92.92</v>
      </c>
      <c r="AR1348" s="15">
        <v>109</v>
      </c>
      <c r="AT1348" s="15">
        <v>150</v>
      </c>
      <c r="AV1348" s="15">
        <v>148</v>
      </c>
      <c r="AW1348" s="15">
        <v>33</v>
      </c>
      <c r="AX1348" s="15">
        <v>34.549999999999997</v>
      </c>
      <c r="BB1348" s="15">
        <v>56</v>
      </c>
      <c r="BF1348" s="15">
        <v>117.87</v>
      </c>
      <c r="BG1348" s="15">
        <v>129.19999999999999</v>
      </c>
    </row>
    <row r="1349" spans="1:59">
      <c r="A1349" s="71">
        <v>43008</v>
      </c>
      <c r="B1349" s="16">
        <v>86.4</v>
      </c>
      <c r="C1349" s="75"/>
      <c r="D1349" s="75"/>
      <c r="F1349" s="16">
        <v>121.99</v>
      </c>
      <c r="G1349" s="15">
        <v>148.9</v>
      </c>
      <c r="H1349" s="15">
        <v>115.95</v>
      </c>
      <c r="I1349" s="15">
        <v>93.2</v>
      </c>
      <c r="J1349" s="15">
        <v>42.84</v>
      </c>
      <c r="K1349" s="15">
        <v>41.08</v>
      </c>
      <c r="L1349" s="15">
        <v>45.74</v>
      </c>
      <c r="M1349" s="15">
        <v>67.02</v>
      </c>
      <c r="N1349" s="15">
        <v>142.69999999999999</v>
      </c>
      <c r="O1349" s="16">
        <v>206.74</v>
      </c>
      <c r="P1349" s="15">
        <v>10.31</v>
      </c>
      <c r="Q1349" s="15">
        <v>65.13</v>
      </c>
      <c r="R1349" s="15">
        <v>77.180000000000007</v>
      </c>
      <c r="T1349" s="16">
        <v>96</v>
      </c>
      <c r="U1349" s="16">
        <v>93</v>
      </c>
      <c r="V1349" s="16">
        <v>112.68</v>
      </c>
      <c r="W1349" s="16">
        <v>112.48</v>
      </c>
      <c r="X1349" s="75"/>
      <c r="Y1349" s="75"/>
      <c r="AA1349" s="15">
        <v>121</v>
      </c>
      <c r="AB1349" s="15">
        <v>172.33</v>
      </c>
      <c r="AD1349" s="15">
        <v>70.56</v>
      </c>
      <c r="AE1349" s="15">
        <v>64.38</v>
      </c>
      <c r="AF1349" s="15">
        <v>60</v>
      </c>
      <c r="AG1349" s="15">
        <v>62.14</v>
      </c>
      <c r="AH1349" s="15">
        <v>59.46</v>
      </c>
      <c r="AI1349" s="15">
        <v>63.4</v>
      </c>
      <c r="AK1349" s="15">
        <v>49.6</v>
      </c>
      <c r="AL1349" s="15">
        <v>41</v>
      </c>
      <c r="AM1349" s="15">
        <v>147.43</v>
      </c>
      <c r="AN1349" s="15">
        <v>152.71</v>
      </c>
      <c r="AO1349" s="15">
        <v>88</v>
      </c>
      <c r="AP1349" s="15">
        <v>93</v>
      </c>
      <c r="AR1349" s="15">
        <v>107</v>
      </c>
      <c r="AS1349" s="15">
        <v>72</v>
      </c>
      <c r="AV1349" s="15">
        <v>148</v>
      </c>
      <c r="AW1349" s="15">
        <v>33</v>
      </c>
      <c r="AX1349" s="15">
        <v>34.19</v>
      </c>
      <c r="AY1349" s="15">
        <v>73</v>
      </c>
      <c r="BB1349" s="15">
        <v>58</v>
      </c>
      <c r="BF1349" s="15">
        <v>130.88</v>
      </c>
      <c r="BG1349" s="15">
        <v>137.80000000000001</v>
      </c>
    </row>
    <row r="1350" spans="1:59">
      <c r="A1350" s="71">
        <v>43015</v>
      </c>
      <c r="B1350" s="16">
        <v>85.87</v>
      </c>
      <c r="C1350" s="75"/>
      <c r="D1350" s="75"/>
      <c r="F1350" s="16">
        <v>114.3</v>
      </c>
      <c r="G1350" s="15">
        <v>142.65</v>
      </c>
      <c r="H1350" s="15">
        <v>103.92</v>
      </c>
      <c r="I1350" s="15">
        <v>85.02</v>
      </c>
      <c r="J1350" s="15">
        <v>39.5</v>
      </c>
      <c r="K1350" s="15">
        <v>39.159999999999997</v>
      </c>
      <c r="L1350" s="15">
        <v>44.88</v>
      </c>
      <c r="M1350" s="15">
        <v>52.67</v>
      </c>
      <c r="N1350" s="15">
        <v>142.91</v>
      </c>
      <c r="O1350" s="16">
        <v>209.18</v>
      </c>
      <c r="P1350" s="15">
        <v>10.15</v>
      </c>
      <c r="Q1350" s="15">
        <v>65.77</v>
      </c>
      <c r="R1350" s="15">
        <v>78.08</v>
      </c>
      <c r="T1350" s="16">
        <v>98.9</v>
      </c>
      <c r="U1350" s="16">
        <v>98.19</v>
      </c>
      <c r="V1350" s="16">
        <v>112.82</v>
      </c>
      <c r="W1350" s="16">
        <v>112.66</v>
      </c>
      <c r="X1350" s="75"/>
      <c r="Y1350" s="75"/>
      <c r="AB1350" s="15">
        <v>178.27</v>
      </c>
      <c r="AD1350" s="15">
        <v>70.010000000000005</v>
      </c>
      <c r="AE1350" s="15">
        <v>64.010000000000005</v>
      </c>
      <c r="AF1350" s="15">
        <v>63.73</v>
      </c>
      <c r="AG1350" s="15">
        <v>61.5</v>
      </c>
      <c r="AH1350" s="15">
        <v>59.5</v>
      </c>
      <c r="AI1350" s="15">
        <v>66</v>
      </c>
      <c r="AJ1350" s="15">
        <v>180</v>
      </c>
      <c r="AK1350" s="15">
        <v>48.85</v>
      </c>
      <c r="AL1350" s="15">
        <v>41</v>
      </c>
      <c r="AM1350" s="15">
        <v>145.07</v>
      </c>
      <c r="AN1350" s="15">
        <v>152.53</v>
      </c>
      <c r="AO1350" s="15">
        <v>86.18</v>
      </c>
      <c r="AP1350" s="15">
        <v>92.87</v>
      </c>
      <c r="AQ1350" s="15">
        <v>70</v>
      </c>
      <c r="AR1350" s="15">
        <v>104</v>
      </c>
      <c r="AV1350" s="15">
        <v>148</v>
      </c>
      <c r="AX1350" s="15">
        <v>33.74</v>
      </c>
      <c r="BD1350" s="15">
        <v>94</v>
      </c>
      <c r="BF1350" s="15">
        <v>137.38</v>
      </c>
      <c r="BG1350" s="15">
        <v>136.19999999999999</v>
      </c>
    </row>
    <row r="1351" spans="1:59">
      <c r="A1351" s="71">
        <v>43022</v>
      </c>
      <c r="B1351" s="16">
        <v>84.44</v>
      </c>
      <c r="C1351" s="75"/>
      <c r="D1351" s="75"/>
      <c r="F1351" s="16">
        <v>111.31</v>
      </c>
      <c r="G1351" s="15">
        <v>137.15</v>
      </c>
      <c r="H1351" s="15">
        <v>105.05</v>
      </c>
      <c r="I1351" s="15">
        <v>82.15</v>
      </c>
      <c r="J1351" s="15">
        <v>42.9</v>
      </c>
      <c r="K1351" s="15">
        <v>39.020000000000003</v>
      </c>
      <c r="L1351" s="15">
        <v>45.3</v>
      </c>
      <c r="M1351" s="15">
        <v>55.18</v>
      </c>
      <c r="N1351" s="15">
        <v>140.44999999999999</v>
      </c>
      <c r="O1351" s="16">
        <v>204.61</v>
      </c>
      <c r="P1351" s="15">
        <v>10.23</v>
      </c>
      <c r="Q1351" s="15">
        <v>65.680000000000007</v>
      </c>
      <c r="R1351" s="15">
        <v>79.069999999999993</v>
      </c>
      <c r="T1351" s="16">
        <v>90</v>
      </c>
      <c r="U1351" s="16">
        <v>91.17</v>
      </c>
      <c r="V1351" s="16">
        <v>112.82</v>
      </c>
      <c r="W1351" s="16">
        <v>112.66</v>
      </c>
      <c r="X1351" s="75"/>
      <c r="Y1351" s="75"/>
      <c r="AB1351" s="15">
        <v>175</v>
      </c>
      <c r="AC1351" s="15">
        <v>98</v>
      </c>
      <c r="AD1351" s="15">
        <v>72.3</v>
      </c>
      <c r="AE1351" s="15">
        <v>61.75</v>
      </c>
      <c r="AF1351" s="15">
        <v>67.2</v>
      </c>
      <c r="AG1351" s="15">
        <v>60</v>
      </c>
      <c r="AH1351" s="15">
        <v>62.22</v>
      </c>
      <c r="AI1351" s="15">
        <v>64.8</v>
      </c>
      <c r="AJ1351" s="15">
        <v>180</v>
      </c>
      <c r="AK1351" s="15">
        <v>49.79</v>
      </c>
      <c r="AL1351" s="15">
        <v>42</v>
      </c>
      <c r="AN1351" s="15">
        <v>154.72</v>
      </c>
      <c r="AO1351" s="15">
        <v>89</v>
      </c>
      <c r="AP1351" s="15">
        <v>93.5</v>
      </c>
      <c r="AQ1351" s="15">
        <v>70</v>
      </c>
      <c r="AS1351" s="15">
        <v>73</v>
      </c>
      <c r="AT1351" s="15">
        <v>142</v>
      </c>
      <c r="AU1351" s="15">
        <v>142</v>
      </c>
      <c r="AV1351" s="15">
        <v>150</v>
      </c>
      <c r="AX1351" s="15">
        <v>34.18</v>
      </c>
      <c r="BD1351" s="15">
        <v>92</v>
      </c>
      <c r="BF1351" s="15">
        <v>132.13999999999999</v>
      </c>
      <c r="BG1351" s="15">
        <v>119</v>
      </c>
    </row>
    <row r="1352" spans="1:59">
      <c r="A1352" s="71">
        <v>43029</v>
      </c>
      <c r="B1352" s="16">
        <v>84.21</v>
      </c>
      <c r="C1352" s="75"/>
      <c r="D1352" s="75"/>
      <c r="F1352" s="16">
        <v>113.42</v>
      </c>
      <c r="G1352" s="15">
        <v>132.08000000000001</v>
      </c>
      <c r="H1352" s="15">
        <v>101.47</v>
      </c>
      <c r="I1352" s="15">
        <v>83.81</v>
      </c>
      <c r="J1352" s="15">
        <v>41.83</v>
      </c>
      <c r="K1352" s="15">
        <v>39.1</v>
      </c>
      <c r="L1352" s="15">
        <v>45.76</v>
      </c>
      <c r="M1352" s="15">
        <v>63.5</v>
      </c>
      <c r="N1352" s="15">
        <v>133.38</v>
      </c>
      <c r="O1352" s="16">
        <v>204.96</v>
      </c>
      <c r="P1352" s="15">
        <v>10.16</v>
      </c>
      <c r="Q1352" s="15">
        <v>66.319999999999993</v>
      </c>
      <c r="R1352" s="15">
        <v>79.489999999999995</v>
      </c>
      <c r="T1352" s="16">
        <v>94.39</v>
      </c>
      <c r="U1352" s="16">
        <v>94.1</v>
      </c>
      <c r="V1352" s="16">
        <v>117.23</v>
      </c>
      <c r="W1352" s="16">
        <v>114.96</v>
      </c>
      <c r="X1352" s="75"/>
      <c r="Y1352" s="75"/>
      <c r="AA1352" s="15">
        <v>115</v>
      </c>
      <c r="AB1352" s="15">
        <v>193.05</v>
      </c>
      <c r="AD1352" s="15">
        <v>74.819999999999993</v>
      </c>
      <c r="AE1352" s="15">
        <v>65</v>
      </c>
      <c r="AF1352" s="15">
        <v>66</v>
      </c>
      <c r="AG1352" s="15">
        <v>60.5</v>
      </c>
      <c r="AI1352" s="15">
        <v>63.82</v>
      </c>
      <c r="AK1352" s="15">
        <v>47.26</v>
      </c>
      <c r="AL1352" s="15">
        <v>39</v>
      </c>
      <c r="AM1352" s="15">
        <v>154.33000000000001</v>
      </c>
      <c r="AN1352" s="15">
        <v>154.02000000000001</v>
      </c>
      <c r="AO1352" s="15">
        <v>90.97</v>
      </c>
      <c r="AP1352" s="15">
        <v>93.28</v>
      </c>
      <c r="AQ1352" s="15">
        <v>78</v>
      </c>
      <c r="AR1352" s="15">
        <v>108</v>
      </c>
      <c r="AT1352" s="15">
        <v>144.68</v>
      </c>
      <c r="AV1352" s="15">
        <v>149.6</v>
      </c>
      <c r="AW1352" s="15">
        <v>33.75</v>
      </c>
      <c r="AX1352" s="15">
        <v>34.9</v>
      </c>
      <c r="AY1352" s="15">
        <v>75.430000000000007</v>
      </c>
      <c r="AZ1352" s="15">
        <v>59.88</v>
      </c>
      <c r="BA1352" s="15">
        <v>53.5</v>
      </c>
      <c r="BB1352" s="15">
        <v>58.71</v>
      </c>
      <c r="BC1352" s="15">
        <v>35</v>
      </c>
      <c r="BD1352" s="15">
        <v>94.53</v>
      </c>
      <c r="BF1352" s="15">
        <v>114.38</v>
      </c>
      <c r="BG1352" s="15">
        <v>103</v>
      </c>
    </row>
    <row r="1353" spans="1:59">
      <c r="A1353" s="71">
        <v>43036</v>
      </c>
      <c r="B1353" s="16">
        <v>84.81</v>
      </c>
      <c r="C1353" s="75"/>
      <c r="D1353" s="75"/>
      <c r="F1353" s="16">
        <v>113.54</v>
      </c>
      <c r="G1353" s="15">
        <v>132.47</v>
      </c>
      <c r="H1353" s="15">
        <v>102.27</v>
      </c>
      <c r="I1353" s="15">
        <v>84</v>
      </c>
      <c r="J1353" s="15">
        <v>41.75</v>
      </c>
      <c r="K1353" s="15">
        <v>38.979999999999997</v>
      </c>
      <c r="L1353" s="15">
        <v>44.91</v>
      </c>
      <c r="M1353" s="15">
        <v>59.33</v>
      </c>
      <c r="N1353" s="15">
        <v>127.82</v>
      </c>
      <c r="O1353" s="16">
        <v>202.11</v>
      </c>
      <c r="P1353" s="15">
        <v>10.58</v>
      </c>
      <c r="Q1353" s="15">
        <v>66.2</v>
      </c>
      <c r="R1353" s="15">
        <v>77.86</v>
      </c>
      <c r="T1353" s="16">
        <v>93.64</v>
      </c>
      <c r="U1353" s="16">
        <v>94.5</v>
      </c>
      <c r="V1353" s="16">
        <v>117.5</v>
      </c>
      <c r="W1353" s="16">
        <v>114.46</v>
      </c>
      <c r="X1353" s="75"/>
      <c r="Y1353" s="75"/>
      <c r="AD1353" s="15">
        <v>75.23</v>
      </c>
      <c r="AE1353" s="15">
        <v>64.91</v>
      </c>
      <c r="AF1353" s="15">
        <v>67.25</v>
      </c>
      <c r="AG1353" s="15">
        <v>59.62</v>
      </c>
      <c r="AH1353" s="15">
        <v>55.88</v>
      </c>
      <c r="AI1353" s="15">
        <v>65.19</v>
      </c>
      <c r="AK1353" s="15">
        <v>46.78</v>
      </c>
      <c r="AL1353" s="15">
        <v>41.73</v>
      </c>
      <c r="AM1353" s="15">
        <v>145</v>
      </c>
      <c r="AN1353" s="15">
        <v>155.83000000000001</v>
      </c>
      <c r="AO1353" s="15">
        <v>94.61</v>
      </c>
      <c r="AP1353" s="15">
        <v>95.1</v>
      </c>
      <c r="AQ1353" s="15">
        <v>72</v>
      </c>
      <c r="AS1353" s="15">
        <v>78</v>
      </c>
      <c r="AT1353" s="15">
        <v>147.86000000000001</v>
      </c>
      <c r="AV1353" s="15">
        <v>150</v>
      </c>
      <c r="AW1353" s="15">
        <v>33.43</v>
      </c>
      <c r="AX1353" s="15">
        <v>34.25</v>
      </c>
      <c r="AY1353" s="15">
        <v>84</v>
      </c>
      <c r="AZ1353" s="15">
        <v>58.91</v>
      </c>
      <c r="BB1353" s="15">
        <v>60.35</v>
      </c>
      <c r="BC1353" s="15">
        <v>34.65</v>
      </c>
      <c r="BD1353" s="15">
        <v>100</v>
      </c>
      <c r="BF1353" s="15">
        <v>95.57</v>
      </c>
      <c r="BG1353" s="15">
        <v>100.6</v>
      </c>
    </row>
    <row r="1354" spans="1:59">
      <c r="A1354" s="71">
        <v>43043</v>
      </c>
      <c r="B1354" s="16">
        <v>86.35</v>
      </c>
      <c r="C1354" s="75"/>
      <c r="D1354" s="75"/>
      <c r="F1354" s="16">
        <v>108.73</v>
      </c>
      <c r="G1354" s="15">
        <v>132.59</v>
      </c>
      <c r="H1354" s="15">
        <v>106.11</v>
      </c>
      <c r="I1354" s="15">
        <v>83.78</v>
      </c>
      <c r="J1354" s="15">
        <v>44.18</v>
      </c>
      <c r="K1354" s="15">
        <v>38.21</v>
      </c>
      <c r="L1354" s="15">
        <v>44.79</v>
      </c>
      <c r="M1354" s="15">
        <v>45.1</v>
      </c>
      <c r="N1354" s="15">
        <v>119.91</v>
      </c>
      <c r="O1354" s="16">
        <v>190.44</v>
      </c>
      <c r="P1354" s="15">
        <v>10.119999999999999</v>
      </c>
      <c r="Q1354" s="15">
        <v>65.87</v>
      </c>
      <c r="R1354" s="15">
        <v>78.180000000000007</v>
      </c>
      <c r="T1354" s="16">
        <v>88.35</v>
      </c>
      <c r="U1354" s="16">
        <v>90.61</v>
      </c>
      <c r="V1354" s="16">
        <v>124.25</v>
      </c>
      <c r="W1354" s="16">
        <v>123.98</v>
      </c>
      <c r="X1354" s="75"/>
      <c r="Y1354" s="75"/>
      <c r="AB1354" s="15">
        <v>162.96</v>
      </c>
      <c r="AD1354" s="15">
        <v>77.790000000000006</v>
      </c>
      <c r="AE1354" s="15">
        <v>65.2</v>
      </c>
      <c r="AF1354" s="15">
        <v>74.17</v>
      </c>
      <c r="AG1354" s="15">
        <v>60.59</v>
      </c>
      <c r="AH1354" s="15">
        <v>55</v>
      </c>
      <c r="AI1354" s="15">
        <v>66</v>
      </c>
      <c r="AK1354" s="15">
        <v>45.88</v>
      </c>
      <c r="AL1354" s="15">
        <v>45</v>
      </c>
      <c r="AN1354" s="15">
        <v>154.72</v>
      </c>
      <c r="AO1354" s="15">
        <v>94</v>
      </c>
      <c r="AP1354" s="15">
        <v>96.43</v>
      </c>
      <c r="AQ1354" s="15">
        <v>78</v>
      </c>
      <c r="AV1354" s="15">
        <v>150</v>
      </c>
      <c r="AW1354" s="15">
        <v>36</v>
      </c>
      <c r="AX1354" s="15">
        <v>34.06</v>
      </c>
      <c r="BF1354" s="15">
        <v>96.29</v>
      </c>
      <c r="BG1354" s="15">
        <v>110</v>
      </c>
    </row>
    <row r="1355" spans="1:59">
      <c r="A1355" s="71">
        <v>43050</v>
      </c>
      <c r="B1355" s="16">
        <v>86.12</v>
      </c>
      <c r="C1355" s="75"/>
      <c r="D1355" s="75"/>
      <c r="F1355" s="16">
        <v>105.74</v>
      </c>
      <c r="G1355" s="15">
        <v>132.86000000000001</v>
      </c>
      <c r="H1355" s="15">
        <v>107.34</v>
      </c>
      <c r="I1355" s="15">
        <v>83.75</v>
      </c>
      <c r="J1355" s="15">
        <v>42.2</v>
      </c>
      <c r="K1355" s="15">
        <v>38.119999999999997</v>
      </c>
      <c r="L1355" s="15">
        <v>44.07</v>
      </c>
      <c r="M1355" s="15">
        <v>45.43</v>
      </c>
      <c r="N1355" s="15">
        <v>106.94</v>
      </c>
      <c r="O1355" s="16">
        <v>188.84</v>
      </c>
      <c r="P1355" s="15">
        <v>10</v>
      </c>
      <c r="Q1355" s="15">
        <v>65.16</v>
      </c>
      <c r="R1355" s="15">
        <v>78.39</v>
      </c>
      <c r="T1355" s="16">
        <v>83.08</v>
      </c>
      <c r="U1355" s="16">
        <v>89.5</v>
      </c>
      <c r="V1355" s="16">
        <v>121.27</v>
      </c>
      <c r="W1355" s="16">
        <v>120.96</v>
      </c>
      <c r="X1355" s="75"/>
      <c r="Y1355" s="75"/>
      <c r="AB1355" s="15">
        <v>177.85</v>
      </c>
      <c r="AD1355" s="15">
        <v>77.790000000000006</v>
      </c>
      <c r="AE1355" s="15">
        <v>65</v>
      </c>
      <c r="AF1355" s="15">
        <v>64</v>
      </c>
      <c r="AG1355" s="15">
        <v>60.03</v>
      </c>
      <c r="AH1355" s="15">
        <v>55.58</v>
      </c>
      <c r="AI1355" s="15">
        <v>65.33</v>
      </c>
      <c r="AK1355" s="15">
        <v>46.62</v>
      </c>
      <c r="AM1355" s="15">
        <v>155.5</v>
      </c>
      <c r="AN1355" s="15">
        <v>154.22999999999999</v>
      </c>
      <c r="AO1355" s="15">
        <v>98.57</v>
      </c>
      <c r="AP1355" s="15">
        <v>96.5</v>
      </c>
      <c r="AV1355" s="15">
        <v>150</v>
      </c>
      <c r="AW1355" s="15">
        <v>33.33</v>
      </c>
      <c r="AX1355" s="15">
        <v>34</v>
      </c>
      <c r="AY1355" s="15">
        <v>83</v>
      </c>
      <c r="AZ1355" s="15">
        <v>58</v>
      </c>
      <c r="BA1355" s="15">
        <v>61.38</v>
      </c>
      <c r="BB1355" s="15">
        <v>65</v>
      </c>
      <c r="BC1355" s="15">
        <v>33.67</v>
      </c>
      <c r="BF1355" s="15">
        <v>107.77</v>
      </c>
      <c r="BG1355" s="15">
        <v>127.25</v>
      </c>
    </row>
    <row r="1356" spans="1:59">
      <c r="A1356" s="71">
        <v>43057</v>
      </c>
      <c r="B1356" s="16">
        <v>85.8</v>
      </c>
      <c r="C1356" s="75"/>
      <c r="D1356" s="75"/>
      <c r="F1356" s="16">
        <v>104.41</v>
      </c>
      <c r="G1356" s="15">
        <v>129.19999999999999</v>
      </c>
      <c r="H1356" s="15">
        <v>102.4</v>
      </c>
      <c r="I1356" s="15">
        <v>83.82</v>
      </c>
      <c r="J1356" s="15">
        <v>43.96</v>
      </c>
      <c r="K1356" s="15">
        <v>40.25</v>
      </c>
      <c r="L1356" s="15">
        <v>43.62</v>
      </c>
      <c r="M1356" s="15">
        <v>53.04</v>
      </c>
      <c r="N1356" s="15">
        <v>106.64</v>
      </c>
      <c r="O1356" s="16">
        <v>178.94</v>
      </c>
      <c r="P1356" s="15">
        <v>10.56</v>
      </c>
      <c r="Q1356" s="15">
        <v>66.569999999999993</v>
      </c>
      <c r="R1356" s="15">
        <v>78.06</v>
      </c>
      <c r="T1356" s="16">
        <v>89.5</v>
      </c>
      <c r="U1356" s="16">
        <v>89.5</v>
      </c>
      <c r="V1356" s="16">
        <v>119.38</v>
      </c>
      <c r="W1356" s="16">
        <v>119.3</v>
      </c>
      <c r="X1356" s="75"/>
      <c r="Y1356" s="75"/>
      <c r="AA1356" s="15">
        <v>104</v>
      </c>
      <c r="AB1356" s="15">
        <v>172</v>
      </c>
      <c r="AC1356" s="15">
        <v>94</v>
      </c>
      <c r="AD1356" s="15">
        <v>78</v>
      </c>
      <c r="AE1356" s="15">
        <v>64</v>
      </c>
      <c r="AF1356" s="15">
        <v>67.67</v>
      </c>
      <c r="AG1356" s="15">
        <v>60.03</v>
      </c>
      <c r="AH1356" s="15">
        <v>55</v>
      </c>
      <c r="AI1356" s="15">
        <v>64</v>
      </c>
      <c r="AJ1356" s="15">
        <v>180</v>
      </c>
      <c r="AK1356" s="15">
        <v>46.18</v>
      </c>
      <c r="AL1356" s="15">
        <v>45.19</v>
      </c>
      <c r="AN1356" s="15">
        <v>154.06</v>
      </c>
      <c r="AO1356" s="15">
        <v>96.82</v>
      </c>
      <c r="AP1356" s="15">
        <v>98.84</v>
      </c>
      <c r="AQ1356" s="15">
        <v>74</v>
      </c>
      <c r="AR1356" s="15">
        <v>103</v>
      </c>
      <c r="AT1356" s="15">
        <v>135</v>
      </c>
      <c r="AV1356" s="15">
        <v>150</v>
      </c>
      <c r="AW1356" s="15">
        <v>34</v>
      </c>
      <c r="AX1356" s="15">
        <v>32.93</v>
      </c>
      <c r="AY1356" s="15">
        <v>76</v>
      </c>
      <c r="AZ1356" s="15">
        <v>61</v>
      </c>
      <c r="BB1356" s="15">
        <v>61</v>
      </c>
      <c r="BC1356" s="15">
        <v>34</v>
      </c>
      <c r="BF1356" s="15">
        <v>134.58000000000001</v>
      </c>
      <c r="BG1356" s="15">
        <v>159.19999999999999</v>
      </c>
    </row>
    <row r="1357" spans="1:59">
      <c r="A1357" s="71">
        <v>43064</v>
      </c>
      <c r="B1357" s="16">
        <v>86.13</v>
      </c>
      <c r="C1357" s="75"/>
      <c r="D1357" s="75"/>
      <c r="F1357" s="16">
        <v>102.05</v>
      </c>
      <c r="G1357" s="15">
        <v>123.47</v>
      </c>
      <c r="H1357" s="15">
        <v>102.27</v>
      </c>
      <c r="I1357" s="15">
        <v>82.37</v>
      </c>
      <c r="J1357" s="15">
        <v>46.62</v>
      </c>
      <c r="K1357" s="15">
        <v>36.93</v>
      </c>
      <c r="L1357" s="15">
        <v>43.27</v>
      </c>
      <c r="M1357" s="15">
        <v>52.63</v>
      </c>
      <c r="N1357" s="15">
        <v>107.66</v>
      </c>
      <c r="O1357" s="16">
        <v>174.2</v>
      </c>
      <c r="P1357" s="15">
        <v>10.15</v>
      </c>
      <c r="Q1357" s="15">
        <v>66.09</v>
      </c>
      <c r="R1357" s="15">
        <v>79.78</v>
      </c>
      <c r="T1357" s="16">
        <v>87.3</v>
      </c>
      <c r="U1357" s="16">
        <v>79.8</v>
      </c>
      <c r="V1357" s="16">
        <v>115.95</v>
      </c>
      <c r="W1357" s="16">
        <v>115.24</v>
      </c>
      <c r="X1357" s="75"/>
      <c r="Y1357" s="75"/>
      <c r="AB1357" s="15">
        <v>174.44</v>
      </c>
      <c r="AD1357" s="15">
        <v>78</v>
      </c>
      <c r="AE1357" s="15">
        <v>63.75</v>
      </c>
      <c r="AF1357" s="15">
        <v>70.39</v>
      </c>
      <c r="AG1357" s="15">
        <v>60.56</v>
      </c>
      <c r="AH1357" s="15">
        <v>55.57</v>
      </c>
      <c r="AI1357" s="15">
        <v>65.430000000000007</v>
      </c>
      <c r="AJ1357" s="15">
        <v>182.86</v>
      </c>
      <c r="AK1357" s="15">
        <v>46.59</v>
      </c>
      <c r="AL1357" s="15">
        <v>39.99</v>
      </c>
      <c r="AN1357" s="15">
        <v>154</v>
      </c>
      <c r="AO1357" s="15">
        <v>101.21</v>
      </c>
      <c r="AP1357" s="15">
        <v>101</v>
      </c>
      <c r="AR1357" s="15">
        <v>103.5</v>
      </c>
      <c r="AS1357" s="15">
        <v>75</v>
      </c>
      <c r="AT1357" s="15">
        <v>152</v>
      </c>
      <c r="AU1357" s="15">
        <v>150.33000000000001</v>
      </c>
      <c r="AV1357" s="15">
        <v>151.18</v>
      </c>
      <c r="AW1357" s="15">
        <v>34</v>
      </c>
      <c r="AX1357" s="15">
        <v>32.93</v>
      </c>
      <c r="BA1357" s="15">
        <v>73.67</v>
      </c>
      <c r="BB1357" s="15">
        <v>61</v>
      </c>
      <c r="BF1357" s="15">
        <v>165.16</v>
      </c>
      <c r="BG1357" s="15">
        <v>183.25</v>
      </c>
    </row>
    <row r="1358" spans="1:59">
      <c r="A1358" s="71">
        <v>43071</v>
      </c>
      <c r="B1358" s="16">
        <v>85.9</v>
      </c>
      <c r="C1358" s="75"/>
      <c r="D1358" s="75"/>
      <c r="F1358" s="16">
        <v>100.49</v>
      </c>
      <c r="G1358" s="15">
        <v>121.71</v>
      </c>
      <c r="H1358" s="15">
        <v>99.56</v>
      </c>
      <c r="I1358" s="15">
        <v>80.02</v>
      </c>
      <c r="J1358" s="15">
        <v>48.32</v>
      </c>
      <c r="K1358" s="15">
        <v>37.380000000000003</v>
      </c>
      <c r="L1358" s="15">
        <v>42.74</v>
      </c>
      <c r="M1358" s="15">
        <v>52.34</v>
      </c>
      <c r="N1358" s="15">
        <v>108.41</v>
      </c>
      <c r="O1358" s="16">
        <v>167.09</v>
      </c>
      <c r="P1358" s="15">
        <v>10.24</v>
      </c>
      <c r="Q1358" s="15">
        <v>63.92</v>
      </c>
      <c r="R1358" s="15">
        <v>77.09</v>
      </c>
      <c r="T1358" s="16">
        <v>84.69</v>
      </c>
      <c r="U1358" s="16">
        <v>79.63</v>
      </c>
      <c r="V1358" s="16">
        <v>115.9</v>
      </c>
      <c r="W1358" s="16">
        <v>115.38</v>
      </c>
      <c r="X1358" s="75"/>
      <c r="Y1358" s="75"/>
      <c r="AB1358" s="15">
        <v>165.57</v>
      </c>
      <c r="AD1358" s="15">
        <v>78.36</v>
      </c>
      <c r="AE1358" s="15">
        <v>64.63</v>
      </c>
      <c r="AF1358" s="15">
        <v>70.38</v>
      </c>
      <c r="AG1358" s="15">
        <v>58.64</v>
      </c>
      <c r="AI1358" s="15">
        <v>64.8</v>
      </c>
      <c r="AJ1358" s="15">
        <v>180</v>
      </c>
      <c r="AK1358" s="15">
        <v>46.69</v>
      </c>
      <c r="AL1358" s="15">
        <v>40</v>
      </c>
      <c r="AN1358" s="15">
        <v>154</v>
      </c>
      <c r="AO1358" s="15">
        <v>100.7</v>
      </c>
      <c r="AP1358" s="15">
        <v>102.32</v>
      </c>
      <c r="AR1358" s="15">
        <v>100.2</v>
      </c>
      <c r="AT1358" s="15">
        <v>152</v>
      </c>
      <c r="AU1358" s="15">
        <v>152</v>
      </c>
      <c r="AV1358" s="15">
        <v>150</v>
      </c>
      <c r="AW1358" s="15">
        <v>33</v>
      </c>
      <c r="AX1358" s="15">
        <v>32.83</v>
      </c>
      <c r="AY1358" s="15">
        <v>76</v>
      </c>
      <c r="AZ1358" s="15">
        <v>59</v>
      </c>
      <c r="BA1358" s="15">
        <v>74</v>
      </c>
      <c r="BC1358" s="15">
        <v>32</v>
      </c>
      <c r="BD1358" s="15">
        <v>109.75</v>
      </c>
      <c r="BF1358" s="15">
        <v>183.16</v>
      </c>
      <c r="BG1358" s="15">
        <v>186</v>
      </c>
    </row>
    <row r="1359" spans="1:59">
      <c r="A1359" s="71">
        <v>43078</v>
      </c>
      <c r="B1359" s="16">
        <v>85.68</v>
      </c>
      <c r="C1359" s="75"/>
      <c r="D1359" s="75"/>
      <c r="F1359" s="16">
        <v>101.8</v>
      </c>
      <c r="G1359" s="15">
        <v>121.84</v>
      </c>
      <c r="H1359" s="15">
        <v>100.14</v>
      </c>
      <c r="I1359" s="15">
        <v>80.400000000000006</v>
      </c>
      <c r="J1359" s="15">
        <v>42.27</v>
      </c>
      <c r="K1359" s="15">
        <v>35.369999999999997</v>
      </c>
      <c r="L1359" s="15">
        <v>42.91</v>
      </c>
      <c r="M1359" s="15">
        <v>49.68</v>
      </c>
      <c r="N1359" s="15">
        <v>105.11</v>
      </c>
      <c r="O1359" s="16">
        <v>167.85</v>
      </c>
      <c r="P1359" s="15">
        <v>10.56</v>
      </c>
      <c r="Q1359" s="15">
        <v>64.84</v>
      </c>
      <c r="R1359" s="15">
        <v>79.77</v>
      </c>
      <c r="T1359" s="16">
        <v>81.3</v>
      </c>
      <c r="U1359" s="16">
        <v>84</v>
      </c>
      <c r="V1359" s="16">
        <v>109</v>
      </c>
      <c r="W1359" s="16">
        <v>108.87</v>
      </c>
      <c r="X1359" s="75"/>
      <c r="Y1359" s="75"/>
      <c r="AA1359" s="15">
        <v>113</v>
      </c>
      <c r="AB1359" s="15">
        <v>166.18</v>
      </c>
      <c r="AC1359" s="15">
        <v>95</v>
      </c>
      <c r="AD1359" s="15">
        <v>75.14</v>
      </c>
      <c r="AE1359" s="15">
        <v>66</v>
      </c>
      <c r="AG1359" s="15">
        <v>56.87</v>
      </c>
      <c r="AI1359" s="15">
        <v>65.400000000000006</v>
      </c>
      <c r="AK1359" s="15">
        <v>47.28</v>
      </c>
      <c r="AM1359" s="15">
        <v>149.5</v>
      </c>
      <c r="AN1359" s="15">
        <v>155.38999999999999</v>
      </c>
      <c r="AO1359" s="15">
        <v>106.17</v>
      </c>
      <c r="AP1359" s="15">
        <v>105.92</v>
      </c>
      <c r="AV1359" s="15">
        <v>150</v>
      </c>
      <c r="AX1359" s="15">
        <v>33.22</v>
      </c>
      <c r="AY1359" s="15">
        <v>72.98</v>
      </c>
      <c r="AZ1359" s="15">
        <v>54.31</v>
      </c>
      <c r="BB1359" s="15">
        <v>65</v>
      </c>
      <c r="BD1359" s="15">
        <v>111</v>
      </c>
      <c r="BF1359" s="15">
        <v>183.41</v>
      </c>
      <c r="BG1359" s="15">
        <v>186</v>
      </c>
    </row>
    <row r="1360" spans="1:59">
      <c r="A1360" s="71">
        <v>43085</v>
      </c>
      <c r="B1360" s="16">
        <v>86.68</v>
      </c>
      <c r="C1360" s="75"/>
      <c r="D1360" s="75"/>
      <c r="F1360" s="16">
        <v>103.83</v>
      </c>
      <c r="G1360" s="15">
        <v>127.73</v>
      </c>
      <c r="H1360" s="15">
        <v>102.97</v>
      </c>
      <c r="I1360" s="15">
        <v>80.37</v>
      </c>
      <c r="J1360" s="15">
        <v>42.3</v>
      </c>
      <c r="K1360" s="15">
        <v>35.46</v>
      </c>
      <c r="L1360" s="15">
        <v>42.59</v>
      </c>
      <c r="M1360" s="15">
        <v>50.66</v>
      </c>
      <c r="N1360" s="15">
        <v>107.32</v>
      </c>
      <c r="O1360" s="16">
        <v>164.19</v>
      </c>
      <c r="P1360" s="15">
        <v>10.35</v>
      </c>
      <c r="Q1360" s="15">
        <v>65.41</v>
      </c>
      <c r="R1360" s="15">
        <v>79.959999999999994</v>
      </c>
      <c r="T1360" s="16">
        <v>82.48</v>
      </c>
      <c r="U1360" s="16">
        <v>82.48</v>
      </c>
      <c r="V1360" s="16">
        <v>110.21</v>
      </c>
      <c r="W1360" s="16">
        <v>109.94</v>
      </c>
      <c r="X1360" s="75"/>
      <c r="Y1360" s="75"/>
      <c r="AB1360" s="15">
        <v>170.69</v>
      </c>
      <c r="AD1360" s="15">
        <v>68.2</v>
      </c>
      <c r="AE1360" s="15">
        <v>65.930000000000007</v>
      </c>
      <c r="AF1360" s="15">
        <v>71</v>
      </c>
      <c r="AG1360" s="15">
        <v>55.76</v>
      </c>
      <c r="AH1360" s="15">
        <v>58</v>
      </c>
      <c r="AI1360" s="15">
        <v>65.73</v>
      </c>
      <c r="AK1360" s="15">
        <v>47.67</v>
      </c>
      <c r="AM1360" s="15">
        <v>148</v>
      </c>
      <c r="AN1360" s="15">
        <v>156.24</v>
      </c>
      <c r="AO1360" s="15">
        <v>105.15</v>
      </c>
      <c r="AP1360" s="15">
        <v>106.3</v>
      </c>
      <c r="AQ1360" s="15">
        <v>78.400000000000006</v>
      </c>
      <c r="AU1360" s="15">
        <v>150</v>
      </c>
      <c r="AW1360" s="15">
        <v>34</v>
      </c>
      <c r="AX1360" s="15">
        <v>33.31</v>
      </c>
      <c r="AY1360" s="15">
        <v>67</v>
      </c>
      <c r="AZ1360" s="15">
        <v>55.55</v>
      </c>
      <c r="BB1360" s="15">
        <v>70</v>
      </c>
      <c r="BC1360" s="15">
        <v>34</v>
      </c>
      <c r="BD1360" s="15">
        <v>114.67</v>
      </c>
      <c r="BF1360" s="15">
        <v>183.41</v>
      </c>
      <c r="BG1360" s="15">
        <v>179.6</v>
      </c>
    </row>
    <row r="1361" spans="1:59">
      <c r="A1361" s="71">
        <v>43092</v>
      </c>
      <c r="B1361" s="16">
        <v>87.42</v>
      </c>
      <c r="C1361" s="75"/>
      <c r="D1361" s="75"/>
      <c r="F1361" s="16">
        <v>103.73</v>
      </c>
      <c r="G1361" s="15">
        <v>129.91999999999999</v>
      </c>
      <c r="H1361" s="15">
        <v>101.6</v>
      </c>
      <c r="I1361" s="15">
        <v>82.38</v>
      </c>
      <c r="J1361" s="15">
        <v>42.38</v>
      </c>
      <c r="K1361" s="15">
        <v>35.47</v>
      </c>
      <c r="L1361" s="15">
        <v>42.41</v>
      </c>
      <c r="M1361" s="15">
        <v>53.06</v>
      </c>
      <c r="N1361" s="15">
        <v>109.1</v>
      </c>
      <c r="O1361" s="16">
        <v>168.67</v>
      </c>
      <c r="P1361" s="15">
        <v>10.68</v>
      </c>
      <c r="Q1361" s="15">
        <v>66.239999999999995</v>
      </c>
      <c r="R1361" s="15">
        <v>78.81</v>
      </c>
      <c r="T1361" s="16">
        <v>80.41</v>
      </c>
      <c r="U1361" s="16">
        <v>80.180000000000007</v>
      </c>
      <c r="V1361" s="16">
        <v>109.59</v>
      </c>
      <c r="W1361" s="16">
        <v>108.63</v>
      </c>
      <c r="X1361" s="75"/>
      <c r="Y1361" s="75"/>
      <c r="AA1361" s="15">
        <v>102.55</v>
      </c>
      <c r="AB1361" s="15">
        <v>172</v>
      </c>
      <c r="AD1361" s="15">
        <v>63.35</v>
      </c>
      <c r="AE1361" s="15">
        <v>65</v>
      </c>
      <c r="AF1361" s="15">
        <v>66.569999999999993</v>
      </c>
      <c r="AG1361" s="15">
        <v>51.76</v>
      </c>
      <c r="AH1361" s="15">
        <v>58</v>
      </c>
      <c r="AI1361" s="15">
        <v>65.67</v>
      </c>
      <c r="AJ1361" s="15">
        <v>180</v>
      </c>
      <c r="AK1361" s="15">
        <v>46.88</v>
      </c>
      <c r="AL1361" s="15">
        <v>48</v>
      </c>
      <c r="AN1361" s="15">
        <v>156.66999999999999</v>
      </c>
      <c r="AO1361" s="15">
        <v>112.43</v>
      </c>
      <c r="AP1361" s="15">
        <v>112.51</v>
      </c>
      <c r="AR1361" s="15">
        <v>98</v>
      </c>
      <c r="AS1361" s="15">
        <v>75</v>
      </c>
      <c r="AU1361" s="15">
        <v>155</v>
      </c>
      <c r="AV1361" s="15">
        <v>152</v>
      </c>
      <c r="AW1361" s="15">
        <v>34</v>
      </c>
      <c r="AX1361" s="15">
        <v>33.06</v>
      </c>
      <c r="AZ1361" s="15">
        <v>50.6</v>
      </c>
      <c r="BB1361" s="15">
        <v>70</v>
      </c>
      <c r="BD1361" s="15">
        <v>117</v>
      </c>
      <c r="BF1361" s="15">
        <v>174.92</v>
      </c>
      <c r="BG1361" s="15">
        <v>165.8</v>
      </c>
    </row>
    <row r="1362" spans="1:59">
      <c r="A1362" s="71">
        <v>43099</v>
      </c>
      <c r="B1362" s="16">
        <v>89.8</v>
      </c>
      <c r="C1362" s="75"/>
      <c r="D1362" s="75"/>
      <c r="F1362" s="16">
        <v>105.81</v>
      </c>
      <c r="G1362" s="15">
        <v>128.58000000000001</v>
      </c>
      <c r="H1362" s="15">
        <v>106.78</v>
      </c>
      <c r="I1362" s="15">
        <v>88.34</v>
      </c>
      <c r="J1362" s="15">
        <v>43.79</v>
      </c>
      <c r="K1362" s="15">
        <v>36.46</v>
      </c>
      <c r="L1362" s="15">
        <v>41.73</v>
      </c>
      <c r="M1362" s="15">
        <v>52.32</v>
      </c>
      <c r="N1362" s="15">
        <v>107.46</v>
      </c>
      <c r="O1362" s="16">
        <v>166.43</v>
      </c>
      <c r="P1362" s="15">
        <v>10.19</v>
      </c>
      <c r="Q1362" s="15">
        <v>65.22</v>
      </c>
      <c r="R1362" s="15">
        <v>79.69</v>
      </c>
      <c r="T1362" s="16">
        <v>79</v>
      </c>
      <c r="U1362" s="16">
        <v>77.38</v>
      </c>
      <c r="X1362" s="75"/>
      <c r="Y1362" s="75"/>
      <c r="AA1362" s="15">
        <v>103.17</v>
      </c>
      <c r="AD1362" s="15">
        <v>60.79</v>
      </c>
      <c r="AE1362" s="15">
        <v>65</v>
      </c>
      <c r="AF1362" s="15">
        <v>64</v>
      </c>
      <c r="AG1362" s="15">
        <v>53.04</v>
      </c>
      <c r="AH1362" s="15">
        <v>56</v>
      </c>
      <c r="AI1362" s="15">
        <v>67</v>
      </c>
      <c r="AK1362" s="15">
        <v>46.3</v>
      </c>
      <c r="AN1362" s="15">
        <v>155</v>
      </c>
      <c r="AO1362" s="15">
        <v>114.88</v>
      </c>
      <c r="AP1362" s="15">
        <v>113.18</v>
      </c>
      <c r="AR1362" s="15">
        <v>103</v>
      </c>
      <c r="AV1362" s="15">
        <v>150</v>
      </c>
      <c r="AW1362" s="15">
        <v>34</v>
      </c>
      <c r="AX1362" s="15">
        <v>33.450000000000003</v>
      </c>
      <c r="AY1362" s="15">
        <v>60</v>
      </c>
      <c r="BB1362" s="15">
        <v>70</v>
      </c>
      <c r="BC1362" s="15">
        <v>29.59</v>
      </c>
      <c r="BD1362" s="15">
        <v>120</v>
      </c>
      <c r="BF1362" s="15">
        <v>162.38999999999999</v>
      </c>
      <c r="BG1362" s="15">
        <v>146.5</v>
      </c>
    </row>
    <row r="1363" spans="1:59">
      <c r="A1363" s="71">
        <v>43106</v>
      </c>
      <c r="B1363" s="16">
        <v>95</v>
      </c>
      <c r="C1363" s="75"/>
      <c r="D1363" s="75"/>
      <c r="F1363" s="76">
        <v>105.81846072440514</v>
      </c>
      <c r="G1363" s="77">
        <v>124.990135298647</v>
      </c>
      <c r="H1363" s="77">
        <v>110.33280248190279</v>
      </c>
      <c r="I1363" s="77">
        <v>90.045093978093632</v>
      </c>
      <c r="J1363" s="76">
        <v>43.89869305103479</v>
      </c>
      <c r="K1363" s="77">
        <v>35.75632170620478</v>
      </c>
      <c r="L1363" s="77">
        <v>43.234622915663969</v>
      </c>
      <c r="M1363" s="77">
        <v>48.341464423607277</v>
      </c>
      <c r="N1363" s="77">
        <v>110.24313137755102</v>
      </c>
      <c r="O1363" s="76">
        <v>167.87316017316019</v>
      </c>
      <c r="P1363" s="77">
        <v>11</v>
      </c>
      <c r="Q1363" s="77">
        <v>66.05678391959799</v>
      </c>
      <c r="R1363" s="77">
        <v>80.41183136899366</v>
      </c>
      <c r="T1363" s="16">
        <v>80.41</v>
      </c>
      <c r="U1363" s="16">
        <v>80.5</v>
      </c>
      <c r="V1363" s="16">
        <v>90.66</v>
      </c>
      <c r="W1363" s="16">
        <v>89.44</v>
      </c>
      <c r="X1363" s="75"/>
      <c r="Y1363" s="75"/>
      <c r="AB1363" s="15">
        <v>166.44</v>
      </c>
      <c r="AC1363" s="15">
        <v>94</v>
      </c>
      <c r="AD1363" s="15">
        <v>57.42</v>
      </c>
      <c r="AE1363" s="15">
        <v>65</v>
      </c>
      <c r="AG1363" s="15">
        <v>52.59</v>
      </c>
      <c r="AI1363" s="15">
        <v>65.25</v>
      </c>
      <c r="AJ1363" s="15">
        <v>180</v>
      </c>
      <c r="AK1363" s="15">
        <v>46.73</v>
      </c>
      <c r="AN1363" s="15">
        <v>155</v>
      </c>
      <c r="AO1363" s="15">
        <v>115</v>
      </c>
      <c r="AP1363" s="15">
        <v>113.57</v>
      </c>
      <c r="AR1363" s="15">
        <v>98</v>
      </c>
      <c r="AX1363" s="15">
        <v>32.18</v>
      </c>
      <c r="AY1363" s="15">
        <v>60.33</v>
      </c>
      <c r="AZ1363" s="15">
        <v>52</v>
      </c>
      <c r="BC1363" s="15">
        <v>40</v>
      </c>
      <c r="BD1363" s="15">
        <v>118</v>
      </c>
      <c r="BF1363" s="15">
        <v>140.4</v>
      </c>
      <c r="BG1363" s="15">
        <v>121.5</v>
      </c>
    </row>
    <row r="1364" spans="1:59">
      <c r="A1364" s="71">
        <v>43113</v>
      </c>
      <c r="B1364" s="16">
        <v>96.09</v>
      </c>
      <c r="C1364" s="75"/>
      <c r="D1364" s="75"/>
      <c r="F1364" s="16">
        <v>105.78</v>
      </c>
      <c r="G1364" s="15">
        <v>133.76</v>
      </c>
      <c r="H1364" s="15">
        <v>112.99</v>
      </c>
      <c r="I1364" s="15">
        <v>94.34</v>
      </c>
      <c r="J1364" s="15">
        <v>47.54</v>
      </c>
      <c r="K1364" s="15">
        <v>37.08</v>
      </c>
      <c r="L1364" s="15">
        <v>41.63</v>
      </c>
      <c r="M1364" s="15">
        <v>56.64</v>
      </c>
      <c r="N1364" s="15">
        <v>109.12</v>
      </c>
      <c r="O1364" s="16">
        <v>168.71</v>
      </c>
      <c r="P1364" s="15">
        <v>11.05</v>
      </c>
      <c r="Q1364" s="15">
        <v>65.459999999999994</v>
      </c>
      <c r="R1364" s="15">
        <v>80.19</v>
      </c>
      <c r="T1364" s="16">
        <v>75.5</v>
      </c>
      <c r="U1364" s="16">
        <v>80.5</v>
      </c>
      <c r="V1364" s="16">
        <v>95.5</v>
      </c>
      <c r="W1364" s="16">
        <v>94.53</v>
      </c>
      <c r="X1364" s="75"/>
      <c r="Y1364" s="75"/>
      <c r="AB1364" s="15">
        <v>168.93</v>
      </c>
      <c r="AD1364" s="15">
        <v>59.85</v>
      </c>
      <c r="AE1364" s="15">
        <v>62.91</v>
      </c>
      <c r="AF1364" s="15">
        <v>50.15</v>
      </c>
      <c r="AG1364" s="15">
        <v>51.94</v>
      </c>
      <c r="AH1364" s="15">
        <v>56</v>
      </c>
      <c r="AK1364" s="15">
        <v>46.37</v>
      </c>
      <c r="AL1364" s="15">
        <v>45.6</v>
      </c>
      <c r="AM1364" s="15">
        <v>169</v>
      </c>
      <c r="AN1364" s="15">
        <v>161</v>
      </c>
      <c r="AO1364" s="15">
        <v>115</v>
      </c>
      <c r="AP1364" s="15">
        <v>115.88</v>
      </c>
      <c r="AR1364" s="15">
        <v>102</v>
      </c>
      <c r="AV1364" s="15">
        <v>153</v>
      </c>
      <c r="AX1364" s="15">
        <v>33.28</v>
      </c>
      <c r="AY1364" s="15">
        <v>60.33</v>
      </c>
      <c r="AZ1364" s="15">
        <v>51</v>
      </c>
      <c r="BA1364" s="15">
        <v>56</v>
      </c>
      <c r="BB1364" s="15">
        <v>61</v>
      </c>
      <c r="BF1364" s="15">
        <v>111.87</v>
      </c>
      <c r="BG1364" s="15">
        <v>106.6</v>
      </c>
    </row>
    <row r="1365" spans="1:59">
      <c r="A1365" s="71">
        <v>43120</v>
      </c>
      <c r="B1365" s="16">
        <v>94.62</v>
      </c>
      <c r="C1365" s="75"/>
      <c r="D1365" s="75"/>
      <c r="F1365" s="16">
        <v>104.83</v>
      </c>
      <c r="G1365" s="15">
        <v>144.83000000000001</v>
      </c>
      <c r="H1365" s="15">
        <v>109.82</v>
      </c>
      <c r="I1365" s="15">
        <v>98.1</v>
      </c>
      <c r="J1365" s="15">
        <v>48.11</v>
      </c>
      <c r="K1365" s="15">
        <v>35.58</v>
      </c>
      <c r="L1365" s="15">
        <v>41.69</v>
      </c>
      <c r="M1365" s="15">
        <v>58.25</v>
      </c>
      <c r="N1365" s="15">
        <v>109.98</v>
      </c>
      <c r="O1365" s="16">
        <v>166.51</v>
      </c>
      <c r="P1365" s="15">
        <v>11</v>
      </c>
      <c r="Q1365" s="15">
        <v>65.86</v>
      </c>
      <c r="R1365" s="15">
        <v>79.459999999999994</v>
      </c>
      <c r="T1365" s="16">
        <v>80.680000000000007</v>
      </c>
      <c r="U1365" s="16">
        <v>80.67</v>
      </c>
      <c r="V1365" s="16">
        <v>95.79</v>
      </c>
      <c r="W1365" s="16">
        <v>94.64</v>
      </c>
      <c r="X1365" s="75"/>
      <c r="Y1365" s="75"/>
      <c r="AA1365" s="15">
        <v>105</v>
      </c>
      <c r="AB1365" s="15">
        <v>168.05</v>
      </c>
      <c r="AC1365" s="15">
        <v>97</v>
      </c>
      <c r="AD1365" s="15">
        <v>59.4</v>
      </c>
      <c r="AF1365" s="15">
        <v>61.8</v>
      </c>
      <c r="AG1365" s="15">
        <v>51.88</v>
      </c>
      <c r="AH1365" s="15">
        <v>54.85</v>
      </c>
      <c r="AI1365" s="15">
        <v>65.319999999999993</v>
      </c>
      <c r="AJ1365" s="15">
        <v>184.29</v>
      </c>
      <c r="AK1365" s="15">
        <v>46.32</v>
      </c>
      <c r="AL1365" s="15">
        <v>38</v>
      </c>
      <c r="AM1365" s="15">
        <v>168</v>
      </c>
      <c r="AN1365" s="15">
        <v>154</v>
      </c>
      <c r="AO1365" s="15">
        <v>120.42</v>
      </c>
      <c r="AP1365" s="15">
        <v>114.81</v>
      </c>
      <c r="AQ1365" s="15">
        <v>74</v>
      </c>
      <c r="AR1365" s="15">
        <v>103</v>
      </c>
      <c r="AT1365" s="15">
        <v>155</v>
      </c>
      <c r="AV1365" s="15">
        <v>152</v>
      </c>
      <c r="AW1365" s="15">
        <v>33.67</v>
      </c>
      <c r="AX1365" s="15">
        <v>33.4</v>
      </c>
      <c r="AZ1365" s="15">
        <v>55</v>
      </c>
      <c r="BA1365" s="15">
        <v>47.89</v>
      </c>
      <c r="BB1365" s="15">
        <v>64</v>
      </c>
      <c r="BC1365" s="15">
        <v>34.5</v>
      </c>
      <c r="BD1365" s="15">
        <v>125.93</v>
      </c>
      <c r="BF1365" s="15">
        <v>100.85</v>
      </c>
      <c r="BG1365" s="15">
        <v>127</v>
      </c>
    </row>
    <row r="1366" spans="1:59">
      <c r="A1366" s="71">
        <v>43127</v>
      </c>
      <c r="B1366" s="16">
        <v>92.72</v>
      </c>
      <c r="C1366" s="75"/>
      <c r="D1366" s="75"/>
      <c r="F1366" s="16">
        <v>107.12</v>
      </c>
      <c r="G1366" s="15">
        <v>156.07</v>
      </c>
      <c r="H1366" s="15">
        <v>119.58</v>
      </c>
      <c r="I1366" s="15">
        <v>98.95</v>
      </c>
      <c r="J1366" s="15">
        <v>44.79</v>
      </c>
      <c r="K1366" s="15">
        <v>35.520000000000003</v>
      </c>
      <c r="L1366" s="15">
        <v>42.86</v>
      </c>
      <c r="M1366" s="15">
        <v>59.3</v>
      </c>
      <c r="N1366" s="15">
        <v>112.99</v>
      </c>
      <c r="O1366" s="16">
        <v>177.1</v>
      </c>
      <c r="P1366" s="15">
        <v>10.94</v>
      </c>
      <c r="Q1366" s="15">
        <v>65.58</v>
      </c>
      <c r="R1366" s="15">
        <v>79.459999999999994</v>
      </c>
      <c r="T1366" s="16">
        <v>81.069999999999993</v>
      </c>
      <c r="U1366" s="16">
        <v>82.18</v>
      </c>
      <c r="V1366" s="16">
        <v>97.19</v>
      </c>
      <c r="W1366" s="16">
        <v>95.57</v>
      </c>
      <c r="X1366" s="75"/>
      <c r="Y1366" s="75"/>
      <c r="AA1366" s="15">
        <v>106.14</v>
      </c>
      <c r="AB1366" s="15">
        <v>168</v>
      </c>
      <c r="AC1366" s="15">
        <v>93.62</v>
      </c>
      <c r="AD1366" s="15">
        <v>60.96</v>
      </c>
      <c r="AE1366" s="15">
        <v>63.14</v>
      </c>
      <c r="AF1366" s="15">
        <v>67</v>
      </c>
      <c r="AG1366" s="15">
        <v>46.45</v>
      </c>
      <c r="AI1366" s="15">
        <v>65.8</v>
      </c>
      <c r="AK1366" s="15">
        <v>45.87</v>
      </c>
      <c r="AM1366" s="15">
        <v>155</v>
      </c>
      <c r="AN1366" s="15">
        <v>154</v>
      </c>
      <c r="AO1366" s="15">
        <v>122</v>
      </c>
      <c r="AP1366" s="15">
        <v>118.74</v>
      </c>
      <c r="AQ1366" s="15">
        <v>74</v>
      </c>
      <c r="AV1366" s="15">
        <v>153.84</v>
      </c>
      <c r="AX1366" s="15">
        <v>33.229999999999997</v>
      </c>
      <c r="AY1366" s="15">
        <v>59.42</v>
      </c>
      <c r="AZ1366" s="15">
        <v>49.44</v>
      </c>
      <c r="BA1366" s="15">
        <v>46.4</v>
      </c>
      <c r="BB1366" s="15">
        <v>66.67</v>
      </c>
      <c r="BC1366" s="15">
        <v>35.86</v>
      </c>
      <c r="BD1366" s="15">
        <v>126.36</v>
      </c>
      <c r="BF1366" s="15">
        <v>124.38</v>
      </c>
      <c r="BG1366" s="15">
        <v>158.80000000000001</v>
      </c>
    </row>
    <row r="1367" spans="1:59">
      <c r="A1367" s="71">
        <v>43134</v>
      </c>
      <c r="B1367" s="16">
        <v>91.66</v>
      </c>
      <c r="C1367" s="75"/>
      <c r="D1367" s="75"/>
      <c r="F1367" s="16">
        <v>107.45</v>
      </c>
      <c r="G1367" s="15">
        <v>166.97</v>
      </c>
      <c r="H1367" s="15">
        <v>119.79</v>
      </c>
      <c r="I1367" s="15">
        <v>100.67</v>
      </c>
      <c r="J1367" s="15">
        <v>49.83</v>
      </c>
      <c r="K1367" s="15">
        <v>37.92</v>
      </c>
      <c r="L1367" s="15">
        <v>43.72</v>
      </c>
      <c r="M1367" s="15">
        <v>60.76</v>
      </c>
      <c r="N1367" s="15">
        <v>104.41</v>
      </c>
      <c r="O1367" s="16">
        <v>178.21</v>
      </c>
      <c r="P1367" s="15">
        <v>11.15</v>
      </c>
      <c r="Q1367" s="15">
        <v>65.33</v>
      </c>
      <c r="R1367" s="15">
        <v>78.680000000000007</v>
      </c>
      <c r="T1367" s="16">
        <v>76.099999999999994</v>
      </c>
      <c r="U1367" s="16">
        <v>79.260000000000005</v>
      </c>
      <c r="V1367" s="16">
        <v>96.13</v>
      </c>
      <c r="W1367" s="16">
        <v>94.82</v>
      </c>
      <c r="X1367" s="75"/>
      <c r="Y1367" s="75"/>
      <c r="AA1367" s="15">
        <v>106</v>
      </c>
      <c r="AB1367" s="15">
        <v>172.09</v>
      </c>
      <c r="AD1367" s="15">
        <v>60.26</v>
      </c>
      <c r="AE1367" s="15">
        <v>62.96</v>
      </c>
      <c r="AF1367" s="15">
        <v>64</v>
      </c>
      <c r="AG1367" s="15">
        <v>46.19</v>
      </c>
      <c r="AH1367" s="15">
        <v>55</v>
      </c>
      <c r="AI1367" s="15">
        <v>66</v>
      </c>
      <c r="AJ1367" s="15">
        <v>182</v>
      </c>
      <c r="AK1367" s="15">
        <v>45.45</v>
      </c>
      <c r="AL1367" s="15">
        <v>32</v>
      </c>
      <c r="AN1367" s="15">
        <v>155</v>
      </c>
      <c r="AO1367" s="15">
        <v>121.82</v>
      </c>
      <c r="AP1367" s="15">
        <v>123.93</v>
      </c>
      <c r="AX1367" s="15">
        <v>33.409999999999997</v>
      </c>
      <c r="AY1367" s="15">
        <v>57</v>
      </c>
      <c r="AZ1367" s="15">
        <v>47.67</v>
      </c>
      <c r="BA1367" s="15">
        <v>52</v>
      </c>
      <c r="BD1367" s="15">
        <v>125</v>
      </c>
      <c r="BF1367" s="15">
        <v>162.72999999999999</v>
      </c>
      <c r="BG1367" s="15">
        <v>183.8</v>
      </c>
    </row>
    <row r="1368" spans="1:59">
      <c r="A1368" s="71">
        <v>43141</v>
      </c>
      <c r="B1368" s="16">
        <v>90.63</v>
      </c>
      <c r="C1368" s="75"/>
      <c r="D1368" s="75"/>
      <c r="F1368" s="16">
        <v>105.21</v>
      </c>
      <c r="G1368" s="15">
        <v>174.03</v>
      </c>
      <c r="H1368" s="15">
        <v>116.86</v>
      </c>
      <c r="I1368" s="15">
        <v>96.44</v>
      </c>
      <c r="J1368" s="15">
        <v>48</v>
      </c>
      <c r="K1368" s="15">
        <v>38.53</v>
      </c>
      <c r="L1368" s="15">
        <v>40.64</v>
      </c>
      <c r="M1368" s="15">
        <v>57.73</v>
      </c>
      <c r="N1368" s="15">
        <v>110.15</v>
      </c>
      <c r="O1368" s="16">
        <v>172.13</v>
      </c>
      <c r="P1368" s="15">
        <v>11.14</v>
      </c>
      <c r="Q1368" s="15">
        <v>65.5</v>
      </c>
      <c r="R1368" s="15">
        <v>80.010000000000005</v>
      </c>
      <c r="T1368" s="16">
        <v>79.5</v>
      </c>
      <c r="U1368" s="16">
        <v>79.5</v>
      </c>
      <c r="V1368" s="16">
        <v>99.85</v>
      </c>
      <c r="W1368" s="16">
        <v>98.53</v>
      </c>
      <c r="X1368" s="75"/>
      <c r="Y1368" s="75"/>
      <c r="AA1368" s="15">
        <v>105</v>
      </c>
      <c r="AB1368" s="15">
        <v>177.67</v>
      </c>
      <c r="AD1368" s="15">
        <v>59.82</v>
      </c>
      <c r="AE1368" s="15">
        <v>62.58</v>
      </c>
      <c r="AF1368" s="15">
        <v>62</v>
      </c>
      <c r="AG1368" s="15">
        <v>49.53</v>
      </c>
      <c r="AI1368" s="15">
        <v>64.52</v>
      </c>
      <c r="AJ1368" s="15">
        <v>187.38</v>
      </c>
      <c r="AK1368" s="15">
        <v>45.76</v>
      </c>
      <c r="AL1368" s="15">
        <v>39</v>
      </c>
      <c r="AN1368" s="15">
        <v>155</v>
      </c>
      <c r="AO1368" s="15">
        <v>127.32</v>
      </c>
      <c r="AP1368" s="15">
        <v>125.4</v>
      </c>
      <c r="AQ1368" s="15">
        <v>90.67</v>
      </c>
      <c r="AU1368" s="15">
        <v>153</v>
      </c>
      <c r="AW1368" s="15">
        <v>35.67</v>
      </c>
      <c r="AX1368" s="15">
        <v>34.14</v>
      </c>
      <c r="AY1368" s="15">
        <v>57</v>
      </c>
      <c r="AZ1368" s="15">
        <v>49.77</v>
      </c>
      <c r="BB1368" s="15">
        <v>67</v>
      </c>
      <c r="BF1368" s="15">
        <v>181.49</v>
      </c>
      <c r="BG1368" s="15">
        <v>174.8</v>
      </c>
    </row>
    <row r="1369" spans="1:59">
      <c r="A1369" s="71">
        <v>43148</v>
      </c>
      <c r="B1369" s="16">
        <v>91.24</v>
      </c>
      <c r="C1369" s="75"/>
      <c r="D1369" s="75"/>
      <c r="F1369" s="16">
        <v>103.8</v>
      </c>
      <c r="G1369" s="15">
        <v>175.88</v>
      </c>
      <c r="H1369" s="15">
        <v>113.71</v>
      </c>
      <c r="I1369" s="15">
        <v>101.31</v>
      </c>
      <c r="J1369" s="15">
        <v>48.02</v>
      </c>
      <c r="K1369" s="15">
        <v>37.869999999999997</v>
      </c>
      <c r="L1369" s="15">
        <v>42.67</v>
      </c>
      <c r="M1369" s="15">
        <v>60.91</v>
      </c>
      <c r="N1369" s="15">
        <v>111.26</v>
      </c>
      <c r="O1369" s="16">
        <v>169.21</v>
      </c>
      <c r="P1369" s="15">
        <v>11.04</v>
      </c>
      <c r="Q1369" s="15">
        <v>65.599999999999994</v>
      </c>
      <c r="R1369" s="15">
        <v>79.56</v>
      </c>
      <c r="T1369" s="16">
        <v>80.989999999999995</v>
      </c>
      <c r="U1369" s="16">
        <v>81</v>
      </c>
      <c r="V1369" s="16">
        <v>99.8</v>
      </c>
      <c r="W1369" s="16">
        <v>99.5</v>
      </c>
      <c r="X1369" s="75"/>
      <c r="Y1369" s="75"/>
      <c r="AA1369" s="15">
        <v>111</v>
      </c>
      <c r="AB1369" s="15">
        <v>177.5</v>
      </c>
      <c r="AC1369" s="15">
        <v>104</v>
      </c>
      <c r="AD1369" s="15">
        <v>59.68</v>
      </c>
      <c r="AE1369" s="15">
        <v>62.5</v>
      </c>
      <c r="AF1369" s="15">
        <v>64</v>
      </c>
      <c r="AG1369" s="15">
        <v>47.95</v>
      </c>
      <c r="AH1369" s="15">
        <v>55</v>
      </c>
      <c r="AI1369" s="15">
        <v>66</v>
      </c>
      <c r="AK1369" s="15">
        <v>44.13</v>
      </c>
      <c r="AL1369" s="15">
        <v>40</v>
      </c>
      <c r="AM1369" s="15">
        <v>174</v>
      </c>
      <c r="AN1369" s="15">
        <v>155</v>
      </c>
      <c r="AO1369" s="15">
        <v>128.29</v>
      </c>
      <c r="AP1369" s="15">
        <v>127.13</v>
      </c>
      <c r="AQ1369" s="15">
        <v>84.49</v>
      </c>
      <c r="AT1369" s="15">
        <v>155</v>
      </c>
      <c r="AU1369" s="15">
        <v>150</v>
      </c>
      <c r="AV1369" s="15">
        <v>151.54</v>
      </c>
      <c r="AW1369" s="15">
        <v>33</v>
      </c>
      <c r="AX1369" s="15">
        <v>34.11</v>
      </c>
      <c r="AY1369" s="15">
        <v>60.8</v>
      </c>
      <c r="AZ1369" s="15">
        <v>47.25</v>
      </c>
      <c r="BA1369" s="15">
        <v>64</v>
      </c>
      <c r="BB1369" s="15">
        <v>68.33</v>
      </c>
      <c r="BC1369" s="15">
        <v>33</v>
      </c>
      <c r="BD1369" s="15">
        <v>130.26</v>
      </c>
      <c r="BF1369" s="15">
        <v>163.49</v>
      </c>
      <c r="BG1369" s="15">
        <v>146.80000000000001</v>
      </c>
    </row>
    <row r="1370" spans="1:59">
      <c r="A1370" s="71">
        <v>43155</v>
      </c>
      <c r="B1370" s="16">
        <v>91</v>
      </c>
      <c r="C1370" s="75"/>
      <c r="D1370" s="75"/>
      <c r="F1370" s="16">
        <v>105.32</v>
      </c>
      <c r="G1370" s="15">
        <v>172.98</v>
      </c>
      <c r="H1370" s="15">
        <v>118</v>
      </c>
      <c r="I1370" s="15">
        <v>100.94</v>
      </c>
      <c r="J1370" s="15">
        <v>51.03</v>
      </c>
      <c r="K1370" s="15">
        <v>40.659999999999997</v>
      </c>
      <c r="L1370" s="15">
        <v>43.76</v>
      </c>
      <c r="M1370" s="15">
        <v>60.43</v>
      </c>
      <c r="N1370" s="15">
        <v>111.79</v>
      </c>
      <c r="O1370" s="16">
        <v>154.82</v>
      </c>
      <c r="P1370" s="15">
        <v>11.26</v>
      </c>
      <c r="Q1370" s="15">
        <v>65.5</v>
      </c>
      <c r="R1370" s="15">
        <v>80.260000000000005</v>
      </c>
      <c r="T1370" s="16">
        <v>75.430000000000007</v>
      </c>
      <c r="U1370" s="16">
        <v>76.88</v>
      </c>
      <c r="V1370" s="16">
        <v>96.43</v>
      </c>
      <c r="W1370" s="16">
        <v>95.28</v>
      </c>
      <c r="X1370" s="75"/>
      <c r="Y1370" s="75"/>
      <c r="AA1370" s="15">
        <v>110</v>
      </c>
      <c r="AB1370" s="15">
        <v>171.87</v>
      </c>
      <c r="AC1370" s="15">
        <v>95</v>
      </c>
      <c r="AD1370" s="15">
        <v>59.76</v>
      </c>
      <c r="AE1370" s="15">
        <v>62.5</v>
      </c>
      <c r="AG1370" s="15">
        <v>47.11</v>
      </c>
      <c r="AI1370" s="15">
        <v>65</v>
      </c>
      <c r="AK1370" s="15">
        <v>44.63</v>
      </c>
      <c r="AL1370" s="15">
        <v>40</v>
      </c>
      <c r="AN1370" s="15">
        <v>155.4</v>
      </c>
      <c r="AO1370" s="15">
        <v>128</v>
      </c>
      <c r="AP1370" s="15">
        <v>127.15</v>
      </c>
      <c r="AQ1370" s="15">
        <v>83</v>
      </c>
      <c r="AU1370" s="15">
        <v>155</v>
      </c>
      <c r="AV1370" s="15">
        <v>148.93</v>
      </c>
      <c r="AW1370" s="15">
        <v>34.9</v>
      </c>
      <c r="AX1370" s="15">
        <v>33.29</v>
      </c>
      <c r="AZ1370" s="15">
        <v>46.5</v>
      </c>
      <c r="BA1370" s="15">
        <v>46.43</v>
      </c>
      <c r="BC1370" s="15">
        <v>32</v>
      </c>
      <c r="BF1370" s="15">
        <v>137.5</v>
      </c>
      <c r="BG1370" s="15">
        <v>154</v>
      </c>
    </row>
    <row r="1371" spans="1:59">
      <c r="A1371" s="71">
        <v>43162</v>
      </c>
      <c r="B1371" s="16">
        <v>91.42</v>
      </c>
      <c r="C1371" s="75"/>
      <c r="D1371" s="75"/>
      <c r="F1371" s="16">
        <v>105.4</v>
      </c>
      <c r="G1371" s="15">
        <v>169.82</v>
      </c>
      <c r="H1371" s="15">
        <v>120.49</v>
      </c>
      <c r="I1371" s="15">
        <v>100.93</v>
      </c>
      <c r="J1371" s="15">
        <v>50.04</v>
      </c>
      <c r="K1371" s="15">
        <v>38.56</v>
      </c>
      <c r="L1371" s="15">
        <v>41.09</v>
      </c>
      <c r="M1371" s="15">
        <v>60.69</v>
      </c>
      <c r="N1371" s="15">
        <v>110.36</v>
      </c>
      <c r="O1371" s="16">
        <v>145.47999999999999</v>
      </c>
      <c r="P1371" s="15">
        <v>11.32</v>
      </c>
      <c r="Q1371" s="15">
        <v>65.7</v>
      </c>
      <c r="R1371" s="15">
        <v>78.39</v>
      </c>
      <c r="T1371" s="16">
        <v>77.38</v>
      </c>
      <c r="U1371" s="16">
        <v>79.64</v>
      </c>
      <c r="V1371" s="16">
        <v>98.89</v>
      </c>
      <c r="W1371" s="16">
        <v>96.25</v>
      </c>
      <c r="X1371" s="75"/>
      <c r="Y1371" s="75"/>
      <c r="AA1371" s="15">
        <v>103.39</v>
      </c>
      <c r="AB1371" s="15">
        <v>170.29</v>
      </c>
      <c r="AD1371" s="15">
        <v>59.85</v>
      </c>
      <c r="AE1371" s="15">
        <v>62.63</v>
      </c>
      <c r="AF1371" s="15">
        <v>64</v>
      </c>
      <c r="AG1371" s="15">
        <v>46.14</v>
      </c>
      <c r="AH1371" s="15">
        <v>55</v>
      </c>
      <c r="AI1371" s="15">
        <v>54.4</v>
      </c>
      <c r="AJ1371" s="15">
        <v>180</v>
      </c>
      <c r="AK1371" s="15">
        <v>44.13</v>
      </c>
      <c r="AL1371" s="15">
        <v>39.090000000000003</v>
      </c>
      <c r="AN1371" s="15">
        <v>155</v>
      </c>
      <c r="AO1371" s="15">
        <v>128.56</v>
      </c>
      <c r="AP1371" s="15">
        <v>126.38</v>
      </c>
      <c r="AQ1371" s="15">
        <v>83</v>
      </c>
      <c r="AR1371" s="15">
        <v>109</v>
      </c>
      <c r="AU1371" s="15">
        <v>151.44999999999999</v>
      </c>
      <c r="AV1371" s="15">
        <v>150.15</v>
      </c>
      <c r="AW1371" s="15">
        <v>34</v>
      </c>
      <c r="AX1371" s="15">
        <v>33.82</v>
      </c>
      <c r="AY1371" s="15">
        <v>59</v>
      </c>
      <c r="AZ1371" s="15">
        <v>45.5</v>
      </c>
      <c r="BA1371" s="15">
        <v>51.56</v>
      </c>
      <c r="BC1371" s="15">
        <v>34</v>
      </c>
      <c r="BD1371" s="15">
        <v>130.47</v>
      </c>
      <c r="BF1371" s="15">
        <v>154.72</v>
      </c>
      <c r="BG1371" s="15">
        <v>177.4</v>
      </c>
    </row>
    <row r="1372" spans="1:59">
      <c r="A1372" s="71">
        <v>43169</v>
      </c>
      <c r="B1372" s="16">
        <v>93.96</v>
      </c>
      <c r="C1372" s="75"/>
      <c r="D1372" s="75"/>
      <c r="F1372" s="16">
        <v>110.88</v>
      </c>
      <c r="G1372" s="15">
        <v>170.57</v>
      </c>
      <c r="H1372" s="15">
        <v>117.66</v>
      </c>
      <c r="I1372" s="15">
        <v>101.54</v>
      </c>
      <c r="J1372" s="15">
        <v>48.88</v>
      </c>
      <c r="K1372" s="15">
        <v>38.56</v>
      </c>
      <c r="L1372" s="15">
        <v>40.909999999999997</v>
      </c>
      <c r="M1372" s="15">
        <v>59.11</v>
      </c>
      <c r="N1372" s="15">
        <v>111.16</v>
      </c>
      <c r="O1372" s="16">
        <v>153.19999999999999</v>
      </c>
      <c r="P1372" s="15">
        <v>11.18</v>
      </c>
      <c r="Q1372" s="15">
        <v>65.39</v>
      </c>
      <c r="R1372" s="15">
        <v>78.62</v>
      </c>
      <c r="T1372" s="16">
        <v>79.69</v>
      </c>
      <c r="U1372" s="16">
        <v>83.94</v>
      </c>
      <c r="V1372" s="16">
        <v>104.62</v>
      </c>
      <c r="W1372" s="16">
        <v>98.87</v>
      </c>
      <c r="X1372" s="75"/>
      <c r="Y1372" s="75"/>
      <c r="AB1372" s="15">
        <v>166.4</v>
      </c>
      <c r="AD1372" s="15">
        <v>60.57</v>
      </c>
      <c r="AE1372" s="15">
        <v>63</v>
      </c>
      <c r="AG1372" s="15">
        <v>47.31</v>
      </c>
      <c r="AH1372" s="15">
        <v>55.71</v>
      </c>
      <c r="AI1372" s="15">
        <v>64.67</v>
      </c>
      <c r="AK1372" s="15">
        <v>38.67</v>
      </c>
      <c r="AL1372" s="15">
        <v>40</v>
      </c>
      <c r="AM1372" s="15">
        <v>160</v>
      </c>
      <c r="AO1372" s="15">
        <v>126.89</v>
      </c>
      <c r="AP1372" s="15">
        <v>126.12</v>
      </c>
      <c r="AR1372" s="15">
        <v>109</v>
      </c>
      <c r="AS1372" s="15">
        <v>75</v>
      </c>
      <c r="AT1372" s="15">
        <v>155</v>
      </c>
      <c r="AU1372" s="15">
        <v>155</v>
      </c>
      <c r="AV1372" s="15">
        <v>151.66999999999999</v>
      </c>
      <c r="AX1372" s="15">
        <v>33.82</v>
      </c>
      <c r="BA1372" s="15">
        <v>43.67</v>
      </c>
      <c r="BB1372" s="15">
        <v>71</v>
      </c>
      <c r="BD1372" s="15">
        <v>125</v>
      </c>
      <c r="BF1372" s="15">
        <v>180.47</v>
      </c>
      <c r="BG1372" s="15">
        <v>201.2</v>
      </c>
    </row>
    <row r="1373" spans="1:59">
      <c r="A1373" s="71">
        <v>43176</v>
      </c>
      <c r="B1373" s="16">
        <v>99.04</v>
      </c>
      <c r="C1373" s="75"/>
      <c r="D1373" s="75"/>
      <c r="F1373" s="16">
        <v>119.19</v>
      </c>
      <c r="G1373" s="15">
        <v>171.45</v>
      </c>
      <c r="H1373" s="15">
        <v>118.74</v>
      </c>
      <c r="I1373" s="15">
        <v>102.63</v>
      </c>
      <c r="J1373" s="15">
        <v>48.88</v>
      </c>
      <c r="K1373" s="15">
        <v>39.47</v>
      </c>
      <c r="L1373" s="15">
        <v>43.01</v>
      </c>
      <c r="M1373" s="15">
        <v>55.66</v>
      </c>
      <c r="N1373" s="15">
        <v>112.06</v>
      </c>
      <c r="O1373" s="16">
        <v>152.44999999999999</v>
      </c>
      <c r="P1373" s="15">
        <v>10.97</v>
      </c>
      <c r="Q1373" s="15">
        <v>64.78</v>
      </c>
      <c r="R1373" s="15">
        <v>79.34</v>
      </c>
      <c r="T1373" s="16">
        <v>79.5</v>
      </c>
      <c r="U1373" s="16">
        <v>79.5</v>
      </c>
      <c r="V1373" s="16">
        <v>105.28</v>
      </c>
      <c r="W1373" s="16">
        <v>100.18</v>
      </c>
      <c r="X1373" s="75"/>
      <c r="Y1373" s="75"/>
      <c r="AB1373" s="15">
        <v>168.61</v>
      </c>
      <c r="AC1373" s="15">
        <v>95</v>
      </c>
      <c r="AD1373" s="15">
        <v>60.43</v>
      </c>
      <c r="AE1373" s="15">
        <v>63</v>
      </c>
      <c r="AF1373" s="15">
        <v>64</v>
      </c>
      <c r="AG1373" s="15">
        <v>48.58</v>
      </c>
      <c r="AH1373" s="15">
        <v>53</v>
      </c>
      <c r="AI1373" s="15">
        <v>65.06</v>
      </c>
      <c r="AJ1373" s="15">
        <v>180</v>
      </c>
      <c r="AK1373" s="15">
        <v>36.58</v>
      </c>
      <c r="AL1373" s="15">
        <v>46.52</v>
      </c>
      <c r="AN1373" s="15">
        <v>156</v>
      </c>
      <c r="AO1373" s="15">
        <v>128.32</v>
      </c>
      <c r="AP1373" s="15">
        <v>126.63</v>
      </c>
      <c r="AQ1373" s="15">
        <v>88.38</v>
      </c>
      <c r="AR1373" s="15">
        <v>112.15</v>
      </c>
      <c r="AW1373" s="15">
        <v>36.67</v>
      </c>
      <c r="AX1373" s="15">
        <v>34.869999999999997</v>
      </c>
      <c r="AY1373" s="15">
        <v>61</v>
      </c>
      <c r="AZ1373" s="15">
        <v>45</v>
      </c>
      <c r="BC1373" s="15">
        <v>38</v>
      </c>
      <c r="BD1373" s="15">
        <v>132.5</v>
      </c>
      <c r="BF1373" s="15">
        <v>204.5</v>
      </c>
      <c r="BG1373" s="15">
        <v>227.8</v>
      </c>
    </row>
    <row r="1374" spans="1:59">
      <c r="A1374" s="71">
        <v>43183</v>
      </c>
      <c r="B1374" s="16">
        <v>106.13</v>
      </c>
      <c r="C1374" s="75"/>
      <c r="D1374" s="75"/>
      <c r="F1374" s="16">
        <v>130.96</v>
      </c>
      <c r="G1374" s="15">
        <v>163.07</v>
      </c>
      <c r="H1374" s="15">
        <v>123.6</v>
      </c>
      <c r="I1374" s="15">
        <v>105</v>
      </c>
      <c r="J1374" s="15">
        <v>51.7</v>
      </c>
      <c r="K1374" s="15">
        <v>39.85</v>
      </c>
      <c r="L1374" s="15">
        <v>42.51</v>
      </c>
      <c r="M1374" s="15">
        <v>60.61</v>
      </c>
      <c r="N1374" s="15">
        <v>111.55</v>
      </c>
      <c r="O1374" s="16">
        <v>152.66</v>
      </c>
      <c r="P1374" s="15">
        <v>11.32</v>
      </c>
      <c r="Q1374" s="15">
        <v>65.42</v>
      </c>
      <c r="R1374" s="15">
        <v>80.13</v>
      </c>
      <c r="T1374" s="16">
        <v>79.5</v>
      </c>
      <c r="U1374" s="16">
        <v>79.5</v>
      </c>
      <c r="V1374" s="16">
        <v>97.68</v>
      </c>
      <c r="W1374" s="16">
        <v>96</v>
      </c>
      <c r="X1374" s="75"/>
      <c r="Y1374" s="75"/>
      <c r="AB1374" s="15">
        <v>181.25</v>
      </c>
      <c r="AD1374" s="15">
        <v>60.76</v>
      </c>
      <c r="AE1374" s="15">
        <v>63.22</v>
      </c>
      <c r="AG1374" s="15">
        <v>47.95</v>
      </c>
      <c r="AI1374" s="15">
        <v>67</v>
      </c>
      <c r="AJ1374" s="15">
        <v>180</v>
      </c>
      <c r="AK1374" s="15">
        <v>38.42</v>
      </c>
      <c r="AM1374" s="15">
        <v>161</v>
      </c>
      <c r="AN1374" s="15">
        <v>162.19999999999999</v>
      </c>
      <c r="AO1374" s="15">
        <v>128</v>
      </c>
      <c r="AP1374" s="15">
        <v>125.55</v>
      </c>
      <c r="AQ1374" s="15">
        <v>83</v>
      </c>
      <c r="AR1374" s="15">
        <v>111</v>
      </c>
      <c r="AV1374" s="15">
        <v>150</v>
      </c>
      <c r="AW1374" s="15">
        <v>34</v>
      </c>
      <c r="AX1374" s="15">
        <v>34.799999999999997</v>
      </c>
      <c r="AY1374" s="15">
        <v>61.75</v>
      </c>
      <c r="AZ1374" s="15">
        <v>46.99</v>
      </c>
      <c r="BA1374" s="15">
        <v>51</v>
      </c>
      <c r="BB1374" s="15">
        <v>71.33</v>
      </c>
      <c r="BC1374" s="15">
        <v>37.5</v>
      </c>
      <c r="BD1374" s="15">
        <v>128.57</v>
      </c>
      <c r="BF1374" s="15">
        <v>234.73</v>
      </c>
      <c r="BG1374" s="15">
        <v>266.60000000000002</v>
      </c>
    </row>
    <row r="1375" spans="1:59">
      <c r="A1375" s="71">
        <v>43190</v>
      </c>
      <c r="B1375" s="16">
        <v>108.59</v>
      </c>
      <c r="C1375" s="75"/>
      <c r="D1375" s="75"/>
      <c r="F1375" s="16">
        <v>149.16</v>
      </c>
      <c r="G1375" s="15">
        <v>160.69999999999999</v>
      </c>
      <c r="H1375" s="15">
        <v>131.6</v>
      </c>
      <c r="I1375" s="15">
        <v>108.22</v>
      </c>
      <c r="J1375" s="15">
        <v>54.68</v>
      </c>
      <c r="K1375" s="15">
        <v>41.21</v>
      </c>
      <c r="L1375" s="15">
        <v>43.88</v>
      </c>
      <c r="M1375" s="15">
        <v>64.19</v>
      </c>
      <c r="N1375" s="15">
        <v>113.5</v>
      </c>
      <c r="O1375" s="16">
        <v>145.66999999999999</v>
      </c>
      <c r="P1375" s="15">
        <v>11</v>
      </c>
      <c r="Q1375" s="15">
        <v>65</v>
      </c>
      <c r="R1375" s="15">
        <v>80</v>
      </c>
      <c r="T1375" s="16">
        <v>73.5</v>
      </c>
      <c r="U1375" s="16">
        <v>79.5</v>
      </c>
      <c r="V1375" s="16">
        <v>100.46</v>
      </c>
      <c r="W1375" s="16">
        <v>98.42</v>
      </c>
      <c r="X1375" s="75"/>
      <c r="Y1375" s="75"/>
      <c r="AA1375" s="15">
        <v>97</v>
      </c>
      <c r="AB1375" s="15">
        <v>170.8</v>
      </c>
      <c r="AD1375" s="15">
        <v>61</v>
      </c>
      <c r="AE1375" s="15">
        <v>61</v>
      </c>
      <c r="AF1375" s="15">
        <v>64</v>
      </c>
      <c r="AG1375" s="15">
        <v>46.9</v>
      </c>
      <c r="AH1375" s="15">
        <v>55</v>
      </c>
      <c r="AI1375" s="15">
        <v>67</v>
      </c>
      <c r="AJ1375" s="15">
        <v>180</v>
      </c>
      <c r="AK1375" s="15">
        <v>37.729999999999997</v>
      </c>
      <c r="AN1375" s="15">
        <v>162.33000000000001</v>
      </c>
      <c r="AO1375" s="15">
        <v>128</v>
      </c>
      <c r="AP1375" s="15">
        <v>127.33</v>
      </c>
      <c r="AQ1375" s="15">
        <v>83</v>
      </c>
      <c r="AR1375" s="15">
        <v>109</v>
      </c>
      <c r="AS1375" s="15">
        <v>75</v>
      </c>
      <c r="AU1375" s="15">
        <v>155</v>
      </c>
      <c r="AV1375" s="15">
        <v>152</v>
      </c>
      <c r="AW1375" s="15">
        <v>36.08</v>
      </c>
      <c r="AX1375" s="15">
        <v>39.33</v>
      </c>
      <c r="AY1375" s="15">
        <v>61</v>
      </c>
      <c r="AZ1375" s="15">
        <v>43.6</v>
      </c>
      <c r="BA1375" s="15">
        <v>69</v>
      </c>
      <c r="BB1375" s="15">
        <v>76</v>
      </c>
      <c r="BC1375" s="15">
        <v>36</v>
      </c>
      <c r="BD1375" s="15">
        <v>127.6</v>
      </c>
      <c r="BF1375" s="15">
        <v>274.2</v>
      </c>
      <c r="BG1375" s="15">
        <v>279</v>
      </c>
    </row>
    <row r="1376" spans="1:59">
      <c r="A1376" s="71">
        <v>43197</v>
      </c>
      <c r="B1376" s="16">
        <v>108.74</v>
      </c>
      <c r="C1376" s="75"/>
      <c r="D1376" s="75"/>
      <c r="F1376" s="16">
        <v>142.30000000000001</v>
      </c>
      <c r="G1376" s="15">
        <v>156.26</v>
      </c>
      <c r="H1376" s="15">
        <v>131.54</v>
      </c>
      <c r="I1376" s="15">
        <v>107.68</v>
      </c>
      <c r="J1376" s="15">
        <v>48.99</v>
      </c>
      <c r="K1376" s="15">
        <v>39.89</v>
      </c>
      <c r="L1376" s="15">
        <v>42.88</v>
      </c>
      <c r="M1376" s="15">
        <v>62.06</v>
      </c>
      <c r="N1376" s="15">
        <v>112.79</v>
      </c>
      <c r="O1376" s="16">
        <v>145.63</v>
      </c>
      <c r="P1376" s="15">
        <v>11.13</v>
      </c>
      <c r="Q1376" s="15">
        <v>65.260000000000005</v>
      </c>
      <c r="R1376" s="15">
        <v>79.02</v>
      </c>
      <c r="T1376" s="16">
        <v>79.5</v>
      </c>
      <c r="U1376" s="16">
        <v>79.5</v>
      </c>
      <c r="V1376" s="16">
        <v>98</v>
      </c>
      <c r="W1376" s="16">
        <v>97.26</v>
      </c>
      <c r="X1376" s="75"/>
      <c r="Y1376" s="75"/>
      <c r="AB1376" s="15">
        <v>169.33</v>
      </c>
      <c r="AC1376" s="15">
        <v>97</v>
      </c>
      <c r="AD1376" s="15">
        <v>60.6</v>
      </c>
      <c r="AE1376" s="15">
        <v>62.33</v>
      </c>
      <c r="AF1376" s="15">
        <v>64</v>
      </c>
      <c r="AG1376" s="15">
        <v>46.72</v>
      </c>
      <c r="AH1376" s="15">
        <v>54.14</v>
      </c>
      <c r="AI1376" s="15">
        <v>64.8</v>
      </c>
      <c r="AJ1376" s="15">
        <v>180</v>
      </c>
      <c r="AK1376" s="15">
        <v>36.04</v>
      </c>
      <c r="AL1376" s="15">
        <v>40.909999999999997</v>
      </c>
      <c r="AM1376" s="15">
        <v>169</v>
      </c>
      <c r="AN1376" s="15">
        <v>162.16999999999999</v>
      </c>
      <c r="AO1376" s="15">
        <v>127.85</v>
      </c>
      <c r="AP1376" s="15">
        <v>125.96</v>
      </c>
      <c r="AQ1376" s="15">
        <v>83</v>
      </c>
      <c r="AR1376" s="15">
        <v>109</v>
      </c>
      <c r="AT1376" s="15">
        <v>155</v>
      </c>
      <c r="AU1376" s="15">
        <v>155</v>
      </c>
      <c r="AV1376" s="15">
        <v>152.31</v>
      </c>
      <c r="AW1376" s="15">
        <v>36</v>
      </c>
      <c r="AX1376" s="15">
        <v>36.78</v>
      </c>
      <c r="AZ1376" s="15">
        <v>47.4</v>
      </c>
      <c r="BA1376" s="15">
        <v>41.5</v>
      </c>
      <c r="BC1376" s="15">
        <v>37</v>
      </c>
      <c r="BD1376" s="15">
        <v>127</v>
      </c>
      <c r="BF1376" s="15">
        <v>274.2</v>
      </c>
      <c r="BG1376" s="15">
        <v>233.4</v>
      </c>
    </row>
    <row r="1377" spans="1:59">
      <c r="A1377" s="71">
        <v>43204</v>
      </c>
      <c r="B1377" s="16">
        <v>108.34</v>
      </c>
      <c r="C1377" s="75"/>
      <c r="D1377" s="75"/>
      <c r="F1377" s="16">
        <v>139.33000000000001</v>
      </c>
      <c r="G1377" s="15">
        <v>163.55000000000001</v>
      </c>
      <c r="H1377" s="15">
        <v>130.78</v>
      </c>
      <c r="I1377" s="15">
        <v>108.34</v>
      </c>
      <c r="J1377" s="15">
        <v>48.43</v>
      </c>
      <c r="K1377" s="15">
        <v>41.35</v>
      </c>
      <c r="L1377" s="15">
        <v>42.47</v>
      </c>
      <c r="M1377" s="15">
        <v>63.84</v>
      </c>
      <c r="N1377" s="15">
        <v>114.37</v>
      </c>
      <c r="O1377" s="16">
        <v>143.47</v>
      </c>
      <c r="P1377" s="15">
        <v>11</v>
      </c>
      <c r="Q1377" s="15">
        <v>65.23</v>
      </c>
      <c r="R1377" s="15">
        <v>80</v>
      </c>
      <c r="T1377" s="16">
        <v>80.5</v>
      </c>
      <c r="U1377" s="16">
        <v>80.5</v>
      </c>
      <c r="V1377" s="16">
        <v>99.75</v>
      </c>
      <c r="W1377" s="16">
        <v>99.5</v>
      </c>
      <c r="X1377" s="75"/>
      <c r="Y1377" s="75"/>
      <c r="AA1377" s="15">
        <v>107</v>
      </c>
      <c r="AB1377" s="15">
        <v>164.56</v>
      </c>
      <c r="AD1377" s="15">
        <v>59.45</v>
      </c>
      <c r="AE1377" s="15">
        <v>62.45</v>
      </c>
      <c r="AF1377" s="15">
        <v>64</v>
      </c>
      <c r="AG1377" s="15">
        <v>44.75</v>
      </c>
      <c r="AH1377" s="15">
        <v>55</v>
      </c>
      <c r="AI1377" s="15">
        <v>67</v>
      </c>
      <c r="AK1377" s="15">
        <v>38</v>
      </c>
      <c r="AL1377" s="15">
        <v>40</v>
      </c>
      <c r="AM1377" s="15">
        <v>169</v>
      </c>
      <c r="AN1377" s="15">
        <v>174.82</v>
      </c>
      <c r="AO1377" s="15">
        <v>128</v>
      </c>
      <c r="AP1377" s="15">
        <v>129.84</v>
      </c>
      <c r="AQ1377" s="15">
        <v>83</v>
      </c>
      <c r="AR1377" s="15">
        <v>190</v>
      </c>
      <c r="AS1377" s="15">
        <v>75</v>
      </c>
      <c r="AT1377" s="15">
        <v>155</v>
      </c>
      <c r="AU1377" s="15">
        <v>155</v>
      </c>
      <c r="AV1377" s="15">
        <v>158.94999999999999</v>
      </c>
      <c r="AW1377" s="15">
        <v>34.5</v>
      </c>
      <c r="AX1377" s="15">
        <v>36.57</v>
      </c>
      <c r="AY1377" s="15">
        <v>61</v>
      </c>
      <c r="AZ1377" s="15">
        <v>47</v>
      </c>
      <c r="BA1377" s="15">
        <v>67</v>
      </c>
      <c r="BB1377" s="15">
        <v>72</v>
      </c>
      <c r="BC1377" s="15">
        <v>37.71</v>
      </c>
      <c r="BD1377" s="15">
        <v>130</v>
      </c>
      <c r="BF1377" s="15">
        <v>214.2</v>
      </c>
      <c r="BG1377" s="15">
        <v>152.80000000000001</v>
      </c>
    </row>
    <row r="1378" spans="1:59">
      <c r="A1378" s="71">
        <v>43211</v>
      </c>
      <c r="B1378" s="16">
        <v>108.75</v>
      </c>
      <c r="C1378" s="75"/>
      <c r="D1378" s="75"/>
      <c r="F1378" s="16">
        <v>133.57</v>
      </c>
      <c r="G1378" s="15">
        <v>167.82</v>
      </c>
      <c r="H1378" s="15">
        <v>132.22</v>
      </c>
      <c r="I1378" s="15">
        <v>109.7</v>
      </c>
      <c r="J1378" s="15">
        <v>52.97</v>
      </c>
      <c r="K1378" s="15">
        <v>40.18</v>
      </c>
      <c r="L1378" s="15">
        <v>43.16</v>
      </c>
      <c r="M1378" s="15">
        <v>58.73</v>
      </c>
      <c r="N1378" s="15">
        <v>114.02</v>
      </c>
      <c r="O1378" s="16">
        <v>143.33000000000001</v>
      </c>
      <c r="P1378" s="15">
        <v>10.99</v>
      </c>
      <c r="Q1378" s="15">
        <v>65.91</v>
      </c>
      <c r="R1378" s="15">
        <v>80.2</v>
      </c>
      <c r="T1378" s="16">
        <v>79.5</v>
      </c>
      <c r="U1378" s="16">
        <v>79.5</v>
      </c>
      <c r="V1378" s="16">
        <v>100.8</v>
      </c>
      <c r="W1378" s="16">
        <v>99.5</v>
      </c>
      <c r="X1378" s="75"/>
      <c r="Y1378" s="75"/>
      <c r="AB1378" s="15">
        <v>169.67</v>
      </c>
      <c r="AC1378" s="15">
        <v>99</v>
      </c>
      <c r="AD1378" s="15">
        <v>60.41</v>
      </c>
      <c r="AE1378" s="15">
        <v>62.8</v>
      </c>
      <c r="AF1378" s="15">
        <v>64</v>
      </c>
      <c r="AG1378" s="15">
        <v>46.77</v>
      </c>
      <c r="AH1378" s="15">
        <v>55</v>
      </c>
      <c r="AI1378" s="15">
        <v>65.5</v>
      </c>
      <c r="AJ1378" s="15">
        <v>180</v>
      </c>
      <c r="AK1378" s="15">
        <v>37.35</v>
      </c>
      <c r="AL1378" s="15">
        <v>39.33</v>
      </c>
      <c r="AM1378" s="15">
        <v>155</v>
      </c>
      <c r="AN1378" s="15">
        <v>181.67</v>
      </c>
      <c r="AO1378" s="15">
        <v>128</v>
      </c>
      <c r="AP1378" s="15">
        <v>131.12</v>
      </c>
      <c r="AQ1378" s="15">
        <v>89.89</v>
      </c>
      <c r="AR1378" s="15">
        <v>112</v>
      </c>
      <c r="AT1378" s="15">
        <v>155</v>
      </c>
      <c r="AU1378" s="15">
        <v>158</v>
      </c>
      <c r="AV1378" s="15">
        <v>166.7</v>
      </c>
      <c r="AX1378" s="15">
        <v>36.01</v>
      </c>
      <c r="AY1378" s="15">
        <v>60.55</v>
      </c>
      <c r="AZ1378" s="15">
        <v>46.33</v>
      </c>
      <c r="BA1378" s="15">
        <v>43</v>
      </c>
      <c r="BB1378" s="15">
        <v>71</v>
      </c>
      <c r="BD1378" s="15">
        <v>131.16999999999999</v>
      </c>
      <c r="BF1378" s="15">
        <v>135.44999999999999</v>
      </c>
      <c r="BG1378" s="15">
        <v>138</v>
      </c>
    </row>
    <row r="1379" spans="1:59">
      <c r="A1379" s="71">
        <v>43218</v>
      </c>
      <c r="B1379" s="16">
        <v>109.06</v>
      </c>
      <c r="C1379" s="75"/>
      <c r="D1379" s="75"/>
      <c r="F1379" s="16">
        <v>131.54</v>
      </c>
      <c r="G1379" s="15">
        <v>171.13</v>
      </c>
      <c r="H1379" s="15">
        <v>132.33000000000001</v>
      </c>
      <c r="I1379" s="15">
        <v>106.64</v>
      </c>
      <c r="J1379" s="15">
        <v>53.5</v>
      </c>
      <c r="K1379" s="15">
        <v>40.229999999999997</v>
      </c>
      <c r="L1379" s="15">
        <v>42.77</v>
      </c>
      <c r="M1379" s="15">
        <v>55.69</v>
      </c>
      <c r="N1379" s="15">
        <v>115.42</v>
      </c>
      <c r="O1379" s="16">
        <v>145.28</v>
      </c>
      <c r="P1379" s="15">
        <v>11.09</v>
      </c>
      <c r="Q1379" s="15">
        <v>65.11</v>
      </c>
      <c r="R1379" s="15">
        <v>79.790000000000006</v>
      </c>
      <c r="T1379" s="16">
        <v>78.5</v>
      </c>
      <c r="U1379" s="16">
        <v>78.55</v>
      </c>
      <c r="V1379" s="16">
        <v>101.33</v>
      </c>
      <c r="W1379" s="16">
        <v>100.28</v>
      </c>
      <c r="X1379" s="75"/>
      <c r="Y1379" s="75"/>
      <c r="AA1379" s="15">
        <v>95</v>
      </c>
      <c r="AB1379" s="15">
        <v>162.85</v>
      </c>
      <c r="AD1379" s="15">
        <v>61.3</v>
      </c>
      <c r="AE1379" s="15">
        <v>62.43</v>
      </c>
      <c r="AF1379" s="15">
        <v>60.28</v>
      </c>
      <c r="AG1379" s="15">
        <v>46.95</v>
      </c>
      <c r="AH1379" s="15">
        <v>55</v>
      </c>
      <c r="AI1379" s="15">
        <v>65</v>
      </c>
      <c r="AK1379" s="15">
        <v>36.130000000000003</v>
      </c>
      <c r="AL1379" s="15">
        <v>38.5</v>
      </c>
      <c r="AN1379" s="15">
        <v>185.58</v>
      </c>
      <c r="AO1379" s="15">
        <v>127.65</v>
      </c>
      <c r="AP1379" s="15">
        <v>129.66999999999999</v>
      </c>
      <c r="AQ1379" s="15">
        <v>90</v>
      </c>
      <c r="AR1379" s="15">
        <v>113</v>
      </c>
      <c r="AT1379" s="15">
        <v>185.14</v>
      </c>
      <c r="AV1379" s="15">
        <v>167</v>
      </c>
      <c r="AW1379" s="15">
        <v>35</v>
      </c>
      <c r="AX1379" s="15">
        <v>36.229999999999997</v>
      </c>
      <c r="AY1379" s="15">
        <v>58.16</v>
      </c>
      <c r="AZ1379" s="15">
        <v>45.62</v>
      </c>
      <c r="BA1379" s="15">
        <v>54</v>
      </c>
      <c r="BC1379" s="15">
        <v>37.93</v>
      </c>
      <c r="BD1379" s="15">
        <v>129.75</v>
      </c>
      <c r="BF1379" s="15">
        <v>135.44999999999999</v>
      </c>
      <c r="BG1379" s="15">
        <v>132</v>
      </c>
    </row>
    <row r="1380" spans="1:59">
      <c r="A1380" s="71">
        <v>43225</v>
      </c>
      <c r="B1380" s="16">
        <v>113.96</v>
      </c>
      <c r="C1380" s="75"/>
      <c r="D1380" s="75"/>
      <c r="F1380" s="16">
        <v>130.47</v>
      </c>
      <c r="G1380" s="15">
        <v>171.25</v>
      </c>
      <c r="H1380" s="15">
        <v>130.29</v>
      </c>
      <c r="I1380" s="15">
        <v>108.77</v>
      </c>
      <c r="J1380" s="15">
        <v>49.82</v>
      </c>
      <c r="K1380" s="15">
        <v>39.72</v>
      </c>
      <c r="L1380" s="15">
        <v>42.65</v>
      </c>
      <c r="M1380" s="15">
        <v>57.08</v>
      </c>
      <c r="N1380" s="15">
        <v>114.74</v>
      </c>
      <c r="O1380" s="16">
        <v>140.22</v>
      </c>
      <c r="P1380" s="15">
        <v>11.07</v>
      </c>
      <c r="Q1380" s="15">
        <v>65.22</v>
      </c>
      <c r="R1380" s="15">
        <v>78.25</v>
      </c>
      <c r="T1380" s="16">
        <v>79.5</v>
      </c>
      <c r="U1380" s="16">
        <v>79.5</v>
      </c>
      <c r="V1380" s="16">
        <v>101.8</v>
      </c>
      <c r="W1380" s="16">
        <v>100.94</v>
      </c>
      <c r="X1380" s="75"/>
      <c r="Y1380" s="75"/>
      <c r="AA1380" s="15">
        <v>95</v>
      </c>
      <c r="AB1380" s="15">
        <v>164.56</v>
      </c>
      <c r="AC1380" s="15">
        <v>96</v>
      </c>
      <c r="AD1380" s="15">
        <v>60.94</v>
      </c>
      <c r="AE1380" s="15">
        <v>62.59</v>
      </c>
      <c r="AF1380" s="15">
        <v>62.42</v>
      </c>
      <c r="AG1380" s="15">
        <v>47.28</v>
      </c>
      <c r="AH1380" s="15">
        <v>55</v>
      </c>
      <c r="AI1380" s="15">
        <v>64.540000000000006</v>
      </c>
      <c r="AJ1380" s="15">
        <v>180</v>
      </c>
      <c r="AK1380" s="15">
        <v>35.950000000000003</v>
      </c>
      <c r="AL1380" s="15">
        <v>38.71</v>
      </c>
      <c r="AN1380" s="15">
        <v>182</v>
      </c>
      <c r="AO1380" s="15">
        <v>128.31</v>
      </c>
      <c r="AP1380" s="15">
        <v>129.33000000000001</v>
      </c>
      <c r="AV1380" s="15">
        <v>167</v>
      </c>
      <c r="AX1380" s="15">
        <v>37</v>
      </c>
      <c r="AY1380" s="15">
        <v>62.67</v>
      </c>
      <c r="AZ1380" s="15">
        <v>47</v>
      </c>
      <c r="BF1380" s="15">
        <v>127.79</v>
      </c>
      <c r="BG1380" s="15">
        <v>109.4</v>
      </c>
    </row>
    <row r="1381" spans="1:59">
      <c r="A1381" s="71">
        <v>43232</v>
      </c>
      <c r="B1381" s="16">
        <v>116.42</v>
      </c>
      <c r="C1381" s="75"/>
      <c r="D1381" s="75"/>
      <c r="F1381" s="16">
        <v>130.51</v>
      </c>
      <c r="G1381" s="15">
        <v>170.91</v>
      </c>
      <c r="H1381" s="15">
        <v>131.80000000000001</v>
      </c>
      <c r="I1381" s="15">
        <v>110.46</v>
      </c>
      <c r="J1381" s="15">
        <v>52.86</v>
      </c>
      <c r="K1381" s="15">
        <v>40.43</v>
      </c>
      <c r="L1381" s="15">
        <v>42.33</v>
      </c>
      <c r="M1381" s="15">
        <v>62.45</v>
      </c>
      <c r="N1381" s="15">
        <v>114.87</v>
      </c>
      <c r="O1381" s="16">
        <v>141.15</v>
      </c>
      <c r="P1381" s="15">
        <v>10.9</v>
      </c>
      <c r="Q1381" s="15">
        <v>65.2</v>
      </c>
      <c r="R1381" s="15">
        <v>79.59</v>
      </c>
      <c r="T1381" s="16">
        <v>79</v>
      </c>
      <c r="U1381" s="16">
        <v>79.34</v>
      </c>
      <c r="V1381" s="16">
        <v>104.31</v>
      </c>
      <c r="W1381" s="16">
        <v>102.51</v>
      </c>
      <c r="X1381" s="75"/>
      <c r="Y1381" s="75"/>
      <c r="AA1381" s="15">
        <v>93</v>
      </c>
      <c r="AB1381" s="15">
        <v>167.09</v>
      </c>
      <c r="AC1381" s="15">
        <v>96</v>
      </c>
      <c r="AD1381" s="15">
        <v>61.42</v>
      </c>
      <c r="AE1381" s="15">
        <v>61.4</v>
      </c>
      <c r="AF1381" s="15">
        <v>64</v>
      </c>
      <c r="AG1381" s="15">
        <v>46.89</v>
      </c>
      <c r="AH1381" s="15">
        <v>55</v>
      </c>
      <c r="AI1381" s="15">
        <v>64.86</v>
      </c>
      <c r="AJ1381" s="15">
        <v>180</v>
      </c>
      <c r="AK1381" s="15">
        <v>35.97</v>
      </c>
      <c r="AM1381" s="15">
        <v>168.5</v>
      </c>
      <c r="AN1381" s="15">
        <v>184.71</v>
      </c>
      <c r="AO1381" s="15">
        <v>129.66999999999999</v>
      </c>
      <c r="AP1381" s="15">
        <v>129.5</v>
      </c>
      <c r="AR1381" s="15">
        <v>113</v>
      </c>
      <c r="AS1381" s="15">
        <v>72</v>
      </c>
      <c r="AV1381" s="15">
        <v>167</v>
      </c>
      <c r="AW1381" s="15">
        <v>34.33</v>
      </c>
      <c r="AX1381" s="15">
        <v>35.5</v>
      </c>
      <c r="AY1381" s="15">
        <v>61.58</v>
      </c>
      <c r="AZ1381" s="15">
        <v>43.5</v>
      </c>
      <c r="BB1381" s="15">
        <v>75</v>
      </c>
      <c r="BD1381" s="15">
        <v>127</v>
      </c>
      <c r="BF1381" s="15">
        <v>100.68</v>
      </c>
      <c r="BG1381" s="15">
        <v>104</v>
      </c>
    </row>
    <row r="1382" spans="1:59">
      <c r="A1382" s="71">
        <v>43239</v>
      </c>
      <c r="B1382" s="16">
        <v>117.97</v>
      </c>
      <c r="C1382" s="75"/>
      <c r="D1382" s="75"/>
      <c r="F1382" s="16">
        <v>131.08000000000001</v>
      </c>
      <c r="G1382" s="15">
        <v>170.45</v>
      </c>
      <c r="H1382" s="15">
        <v>132.05000000000001</v>
      </c>
      <c r="I1382" s="15">
        <v>111.59</v>
      </c>
      <c r="J1382" s="15">
        <v>50.27</v>
      </c>
      <c r="K1382" s="15">
        <v>40.43</v>
      </c>
      <c r="L1382" s="15">
        <v>43.23</v>
      </c>
      <c r="M1382" s="15">
        <v>47.61</v>
      </c>
      <c r="N1382" s="15">
        <v>115.08</v>
      </c>
      <c r="O1382" s="16">
        <v>139.81</v>
      </c>
      <c r="P1382" s="15">
        <v>11.04</v>
      </c>
      <c r="Q1382" s="15">
        <v>65.88</v>
      </c>
      <c r="R1382" s="15">
        <v>80.239999999999995</v>
      </c>
      <c r="T1382" s="16">
        <v>81</v>
      </c>
      <c r="U1382" s="16">
        <v>81</v>
      </c>
      <c r="V1382" s="16">
        <v>104.31</v>
      </c>
      <c r="W1382" s="16">
        <v>102.51</v>
      </c>
      <c r="X1382" s="75"/>
      <c r="Y1382" s="75"/>
      <c r="AA1382" s="15">
        <v>95</v>
      </c>
      <c r="AB1382" s="15">
        <v>170</v>
      </c>
      <c r="AC1382" s="15">
        <v>92</v>
      </c>
      <c r="AD1382" s="15">
        <v>61.25</v>
      </c>
      <c r="AE1382" s="15">
        <v>62.47</v>
      </c>
      <c r="AF1382" s="15">
        <v>61</v>
      </c>
      <c r="AG1382" s="15">
        <v>46.97</v>
      </c>
      <c r="AI1382" s="15">
        <v>67</v>
      </c>
      <c r="AK1382" s="15">
        <v>36.36</v>
      </c>
      <c r="AL1382" s="15">
        <v>40</v>
      </c>
      <c r="AM1382" s="15">
        <v>175</v>
      </c>
      <c r="AN1382" s="15">
        <v>184.27</v>
      </c>
      <c r="AO1382" s="15">
        <v>128.86000000000001</v>
      </c>
      <c r="AP1382" s="15">
        <v>129.46</v>
      </c>
      <c r="AQ1382" s="15">
        <v>90</v>
      </c>
      <c r="AR1382" s="15">
        <v>114.17</v>
      </c>
      <c r="AS1382" s="15">
        <v>75</v>
      </c>
      <c r="AU1382" s="15">
        <v>158</v>
      </c>
      <c r="AV1382" s="15">
        <v>167</v>
      </c>
      <c r="AW1382" s="15">
        <v>35</v>
      </c>
      <c r="AX1382" s="15">
        <v>36.26</v>
      </c>
      <c r="AY1382" s="15">
        <v>62.29</v>
      </c>
      <c r="AZ1382" s="15">
        <v>46.89</v>
      </c>
      <c r="BC1382" s="15">
        <v>34</v>
      </c>
      <c r="BD1382" s="15">
        <v>130</v>
      </c>
      <c r="BF1382" s="15">
        <v>100.68</v>
      </c>
      <c r="BG1382" s="15">
        <v>95.6</v>
      </c>
    </row>
    <row r="1383" spans="1:59">
      <c r="A1383" s="71">
        <v>43246</v>
      </c>
      <c r="B1383" s="16">
        <v>119.57</v>
      </c>
      <c r="C1383" s="75"/>
      <c r="D1383" s="75"/>
      <c r="F1383" s="16">
        <v>122.23</v>
      </c>
      <c r="G1383" s="15">
        <v>164.67</v>
      </c>
      <c r="H1383" s="15">
        <v>134.6</v>
      </c>
      <c r="I1383" s="15">
        <v>115.8</v>
      </c>
      <c r="J1383" s="15">
        <v>52.19</v>
      </c>
      <c r="K1383" s="15">
        <v>39.909999999999997</v>
      </c>
      <c r="L1383" s="15">
        <v>45.31</v>
      </c>
      <c r="M1383" s="15">
        <v>48.11</v>
      </c>
      <c r="N1383" s="15">
        <v>115.32</v>
      </c>
      <c r="O1383" s="16">
        <v>141.35</v>
      </c>
      <c r="P1383" s="15">
        <v>11.11</v>
      </c>
      <c r="Q1383" s="15">
        <v>65.08</v>
      </c>
      <c r="R1383" s="15">
        <v>80.05</v>
      </c>
      <c r="T1383" s="16">
        <v>79</v>
      </c>
      <c r="U1383" s="16">
        <v>79</v>
      </c>
      <c r="V1383" s="16">
        <v>104.31</v>
      </c>
      <c r="W1383" s="16">
        <v>102.51</v>
      </c>
      <c r="X1383" s="75"/>
      <c r="Y1383" s="75"/>
      <c r="AB1383" s="15">
        <v>135.27000000000001</v>
      </c>
      <c r="AD1383" s="15">
        <v>61.93</v>
      </c>
      <c r="AE1383" s="15">
        <v>61.67</v>
      </c>
      <c r="AF1383" s="15">
        <v>64</v>
      </c>
      <c r="AG1383" s="15">
        <v>47.02</v>
      </c>
      <c r="AH1383" s="15">
        <v>55</v>
      </c>
      <c r="AI1383" s="15">
        <v>66.88</v>
      </c>
      <c r="AJ1383" s="15">
        <v>186.18</v>
      </c>
      <c r="AK1383" s="15">
        <v>35.46</v>
      </c>
      <c r="AM1383" s="15">
        <v>179</v>
      </c>
      <c r="AN1383" s="15">
        <v>185.62</v>
      </c>
      <c r="AO1383" s="15">
        <v>129.9</v>
      </c>
      <c r="AP1383" s="15">
        <v>128.97</v>
      </c>
      <c r="AR1383" s="15">
        <v>113</v>
      </c>
      <c r="AU1383" s="15">
        <v>153</v>
      </c>
      <c r="AV1383" s="15">
        <v>167</v>
      </c>
      <c r="AW1383" s="15">
        <v>35</v>
      </c>
      <c r="AX1383" s="15">
        <v>36.67</v>
      </c>
      <c r="AY1383" s="15">
        <v>61.96</v>
      </c>
      <c r="AZ1383" s="15">
        <v>46.02</v>
      </c>
      <c r="BB1383" s="15">
        <v>73.5</v>
      </c>
      <c r="BC1383" s="15">
        <v>33.4</v>
      </c>
      <c r="BF1383" s="15">
        <v>85.57</v>
      </c>
      <c r="BG1383" s="15">
        <v>92</v>
      </c>
    </row>
    <row r="1384" spans="1:59">
      <c r="A1384" s="71">
        <v>43253</v>
      </c>
      <c r="B1384" s="16">
        <v>120.18</v>
      </c>
      <c r="C1384" s="75"/>
      <c r="D1384" s="75"/>
      <c r="F1384" s="16">
        <v>119.81</v>
      </c>
      <c r="G1384" s="15">
        <v>160.32</v>
      </c>
      <c r="H1384" s="15">
        <v>134.04</v>
      </c>
      <c r="I1384" s="15">
        <v>116.1</v>
      </c>
      <c r="J1384" s="15">
        <v>49.71</v>
      </c>
      <c r="K1384" s="15">
        <v>38.200000000000003</v>
      </c>
      <c r="L1384" s="15">
        <v>42.97</v>
      </c>
      <c r="M1384" s="15">
        <v>57.1</v>
      </c>
      <c r="N1384" s="15">
        <v>115.58</v>
      </c>
      <c r="O1384" s="16">
        <v>134.28</v>
      </c>
      <c r="P1384" s="15">
        <v>10.82</v>
      </c>
      <c r="Q1384" s="15">
        <v>66.52</v>
      </c>
      <c r="R1384" s="15">
        <v>79.44</v>
      </c>
      <c r="T1384" s="16">
        <v>79.45</v>
      </c>
      <c r="U1384" s="16">
        <v>77.86</v>
      </c>
      <c r="V1384" s="16">
        <v>103.55</v>
      </c>
      <c r="W1384" s="16">
        <v>101.52</v>
      </c>
      <c r="X1384" s="75"/>
      <c r="Y1384" s="75"/>
      <c r="AA1384" s="15">
        <v>105</v>
      </c>
      <c r="AB1384" s="15">
        <v>166</v>
      </c>
      <c r="AD1384" s="15">
        <v>61.78</v>
      </c>
      <c r="AE1384" s="15">
        <v>62.09</v>
      </c>
      <c r="AF1384" s="15">
        <v>62.27</v>
      </c>
      <c r="AG1384" s="15">
        <v>46.56</v>
      </c>
      <c r="AH1384" s="15">
        <v>55</v>
      </c>
      <c r="AI1384" s="15">
        <v>66.64</v>
      </c>
      <c r="AK1384" s="15">
        <v>34.54</v>
      </c>
      <c r="AL1384" s="15">
        <v>39</v>
      </c>
      <c r="AM1384" s="15">
        <v>176.82</v>
      </c>
      <c r="AN1384" s="15">
        <v>184.33</v>
      </c>
      <c r="AO1384" s="15">
        <v>130</v>
      </c>
      <c r="AP1384" s="15">
        <v>128.94</v>
      </c>
      <c r="AR1384" s="15">
        <v>113</v>
      </c>
      <c r="AT1384" s="15">
        <v>158</v>
      </c>
      <c r="AW1384" s="15">
        <v>28.55</v>
      </c>
      <c r="AX1384" s="15">
        <v>36.700000000000003</v>
      </c>
      <c r="AY1384" s="15">
        <v>64</v>
      </c>
      <c r="AZ1384" s="15">
        <v>46</v>
      </c>
      <c r="BC1384" s="15">
        <v>33</v>
      </c>
      <c r="BD1384" s="15">
        <v>131.15</v>
      </c>
      <c r="BF1384" s="15">
        <v>85.57</v>
      </c>
      <c r="BG1384" s="15">
        <v>92</v>
      </c>
    </row>
    <row r="1385" spans="1:59">
      <c r="A1385" s="71">
        <v>43260</v>
      </c>
      <c r="B1385" s="16">
        <v>121</v>
      </c>
      <c r="C1385" s="75"/>
      <c r="D1385" s="75"/>
      <c r="F1385" s="16">
        <v>116.46</v>
      </c>
      <c r="G1385" s="15">
        <v>157.55000000000001</v>
      </c>
      <c r="H1385" s="15">
        <v>136.6</v>
      </c>
      <c r="I1385" s="15">
        <v>115.66</v>
      </c>
      <c r="J1385" s="15">
        <v>51.48</v>
      </c>
      <c r="K1385" s="15">
        <v>37.93</v>
      </c>
      <c r="L1385" s="15">
        <v>43.78</v>
      </c>
      <c r="M1385" s="15">
        <v>55.31</v>
      </c>
      <c r="N1385" s="15">
        <v>114.82</v>
      </c>
      <c r="O1385" s="16">
        <v>133.99</v>
      </c>
      <c r="P1385" s="15">
        <v>11.28</v>
      </c>
      <c r="Q1385" s="15">
        <v>64.31</v>
      </c>
      <c r="R1385" s="15">
        <v>79.239999999999995</v>
      </c>
      <c r="T1385" s="16">
        <v>80</v>
      </c>
      <c r="U1385" s="16">
        <v>81</v>
      </c>
      <c r="V1385" s="16">
        <v>103.69</v>
      </c>
      <c r="W1385" s="16">
        <v>101.52</v>
      </c>
      <c r="X1385" s="75"/>
      <c r="Y1385" s="75"/>
      <c r="AB1385" s="15">
        <v>165.86</v>
      </c>
      <c r="AD1385" s="15">
        <v>62.61</v>
      </c>
      <c r="AE1385" s="15">
        <v>63</v>
      </c>
      <c r="AF1385" s="15">
        <v>64</v>
      </c>
      <c r="AG1385" s="15">
        <v>48</v>
      </c>
      <c r="AH1385" s="15">
        <v>55</v>
      </c>
      <c r="AI1385" s="15">
        <v>62.07</v>
      </c>
      <c r="AK1385" s="15">
        <v>34.35</v>
      </c>
      <c r="AM1385" s="15">
        <v>176.33</v>
      </c>
      <c r="AN1385" s="15">
        <v>184</v>
      </c>
      <c r="AO1385" s="15">
        <v>129.69</v>
      </c>
      <c r="AP1385" s="15">
        <v>129.47</v>
      </c>
      <c r="AQ1385" s="15">
        <v>90</v>
      </c>
      <c r="AS1385" s="15">
        <v>74</v>
      </c>
      <c r="AU1385" s="15">
        <v>159</v>
      </c>
      <c r="AV1385" s="15">
        <v>167.49</v>
      </c>
      <c r="AX1385" s="15">
        <v>36.07</v>
      </c>
      <c r="AY1385" s="15">
        <v>63</v>
      </c>
      <c r="AZ1385" s="15">
        <v>45</v>
      </c>
      <c r="BA1385" s="15">
        <v>33</v>
      </c>
      <c r="BB1385" s="15">
        <v>71</v>
      </c>
      <c r="BC1385" s="15">
        <v>25</v>
      </c>
      <c r="BF1385" s="15">
        <v>84.53</v>
      </c>
      <c r="BG1385" s="15">
        <v>92.6</v>
      </c>
    </row>
    <row r="1386" spans="1:59">
      <c r="A1386" s="71">
        <v>43267</v>
      </c>
      <c r="B1386" s="16">
        <v>120.03</v>
      </c>
      <c r="C1386" s="75"/>
      <c r="D1386" s="75"/>
      <c r="F1386" s="16">
        <v>114.73</v>
      </c>
      <c r="G1386" s="15">
        <v>159.5</v>
      </c>
      <c r="H1386" s="15">
        <v>134.59</v>
      </c>
      <c r="I1386" s="15">
        <v>114.44</v>
      </c>
      <c r="J1386" s="15">
        <v>47.29</v>
      </c>
      <c r="K1386" s="15">
        <v>37.700000000000003</v>
      </c>
      <c r="L1386" s="15">
        <v>42.51</v>
      </c>
      <c r="M1386" s="15">
        <v>51.3</v>
      </c>
      <c r="N1386" s="15">
        <v>115.06</v>
      </c>
      <c r="O1386" s="16">
        <v>135.34</v>
      </c>
      <c r="P1386" s="15">
        <v>10.89</v>
      </c>
      <c r="Q1386" s="15">
        <v>65.92</v>
      </c>
      <c r="R1386" s="15">
        <v>80.510000000000005</v>
      </c>
      <c r="T1386" s="16">
        <v>81.599999999999994</v>
      </c>
      <c r="U1386" s="16">
        <v>76</v>
      </c>
      <c r="V1386" s="16">
        <v>103.55</v>
      </c>
      <c r="W1386" s="16">
        <v>101.52</v>
      </c>
      <c r="X1386" s="75"/>
      <c r="Y1386" s="75"/>
      <c r="AA1386" s="15">
        <v>108</v>
      </c>
      <c r="AB1386" s="15">
        <v>165.9</v>
      </c>
      <c r="AC1386" s="15">
        <v>99</v>
      </c>
      <c r="AD1386" s="15">
        <v>63.14</v>
      </c>
      <c r="AE1386" s="15">
        <v>64.45</v>
      </c>
      <c r="AF1386" s="15">
        <v>63.96</v>
      </c>
      <c r="AG1386" s="15">
        <v>46.8</v>
      </c>
      <c r="AH1386" s="15">
        <v>55</v>
      </c>
      <c r="AI1386" s="15">
        <v>60.8</v>
      </c>
      <c r="AJ1386" s="15">
        <v>180</v>
      </c>
      <c r="AK1386" s="15">
        <v>33.979999999999997</v>
      </c>
      <c r="AL1386" s="15">
        <v>40</v>
      </c>
      <c r="AM1386" s="15">
        <v>177</v>
      </c>
      <c r="AN1386" s="15">
        <v>186.49</v>
      </c>
      <c r="AO1386" s="15">
        <v>129.21</v>
      </c>
      <c r="AP1386" s="15">
        <v>129.44999999999999</v>
      </c>
      <c r="AR1386" s="15">
        <v>114.25</v>
      </c>
      <c r="AT1386" s="15">
        <v>167</v>
      </c>
      <c r="AV1386" s="15">
        <v>168.55</v>
      </c>
      <c r="AW1386" s="15">
        <v>32.71</v>
      </c>
      <c r="AX1386" s="15">
        <v>36.08</v>
      </c>
      <c r="AY1386" s="15">
        <v>67</v>
      </c>
      <c r="AZ1386" s="15">
        <v>46.17</v>
      </c>
      <c r="BA1386" s="15">
        <v>33</v>
      </c>
      <c r="BC1386" s="15">
        <v>32</v>
      </c>
      <c r="BF1386" s="15">
        <v>85.76</v>
      </c>
      <c r="BG1386" s="15">
        <v>101.6</v>
      </c>
    </row>
    <row r="1387" spans="1:59">
      <c r="A1387" s="71">
        <v>43274</v>
      </c>
      <c r="B1387" s="16">
        <v>118.19</v>
      </c>
      <c r="C1387" s="75"/>
      <c r="D1387" s="75"/>
      <c r="F1387" s="16">
        <v>115.65</v>
      </c>
      <c r="G1387" s="15">
        <v>164.49</v>
      </c>
      <c r="H1387" s="15">
        <v>138.13999999999999</v>
      </c>
      <c r="I1387" s="15">
        <v>116.06</v>
      </c>
      <c r="J1387" s="15">
        <v>46.73</v>
      </c>
      <c r="K1387" s="15">
        <v>36.19</v>
      </c>
      <c r="L1387" s="15">
        <v>41.27</v>
      </c>
      <c r="M1387" s="15">
        <v>61.09</v>
      </c>
      <c r="N1387" s="15">
        <v>115.73</v>
      </c>
      <c r="O1387" s="16">
        <v>136.25</v>
      </c>
      <c r="P1387" s="15">
        <v>10.77</v>
      </c>
      <c r="Q1387" s="15">
        <v>65.08</v>
      </c>
      <c r="R1387" s="15">
        <v>80.19</v>
      </c>
      <c r="T1387" s="16">
        <v>80</v>
      </c>
      <c r="U1387" s="16">
        <v>81.400000000000006</v>
      </c>
      <c r="V1387" s="16">
        <v>103.55</v>
      </c>
      <c r="W1387" s="16">
        <v>101.52</v>
      </c>
      <c r="X1387" s="75"/>
      <c r="Y1387" s="75"/>
      <c r="AB1387" s="15">
        <v>162.91</v>
      </c>
      <c r="AD1387" s="15">
        <v>64.8</v>
      </c>
      <c r="AE1387" s="15">
        <v>66</v>
      </c>
      <c r="AF1387" s="15">
        <v>63.44</v>
      </c>
      <c r="AG1387" s="15">
        <v>46.55</v>
      </c>
      <c r="AH1387" s="15">
        <v>55</v>
      </c>
      <c r="AI1387" s="15">
        <v>55.86</v>
      </c>
      <c r="AJ1387" s="15">
        <v>180</v>
      </c>
      <c r="AK1387" s="15">
        <v>33.020000000000003</v>
      </c>
      <c r="AL1387" s="15">
        <v>40</v>
      </c>
      <c r="AM1387" s="15">
        <v>165</v>
      </c>
      <c r="AN1387" s="15">
        <v>188.42</v>
      </c>
      <c r="AO1387" s="15">
        <v>129.88</v>
      </c>
      <c r="AP1387" s="15">
        <v>128.91999999999999</v>
      </c>
      <c r="AR1387" s="15">
        <v>117</v>
      </c>
      <c r="AV1387" s="15">
        <v>169</v>
      </c>
      <c r="AX1387" s="15">
        <v>37</v>
      </c>
      <c r="AZ1387" s="15">
        <v>46.67</v>
      </c>
      <c r="BC1387" s="15">
        <v>34</v>
      </c>
      <c r="BD1387" s="15">
        <v>129.38</v>
      </c>
      <c r="BF1387" s="15">
        <v>98.75</v>
      </c>
      <c r="BG1387" s="15">
        <v>120.4</v>
      </c>
    </row>
    <row r="1388" spans="1:59">
      <c r="A1388" s="71">
        <v>43281</v>
      </c>
      <c r="B1388" s="16">
        <v>116.34</v>
      </c>
      <c r="C1388" s="75"/>
      <c r="D1388" s="75"/>
      <c r="F1388" s="16">
        <v>123.44</v>
      </c>
      <c r="G1388" s="15">
        <v>172.22</v>
      </c>
      <c r="H1388" s="15">
        <v>135.58000000000001</v>
      </c>
      <c r="I1388" s="15">
        <v>115.54</v>
      </c>
      <c r="J1388" s="15">
        <v>48.79</v>
      </c>
      <c r="K1388" s="15">
        <v>33.950000000000003</v>
      </c>
      <c r="L1388" s="15">
        <v>42.62</v>
      </c>
      <c r="M1388" s="15">
        <v>59.92</v>
      </c>
      <c r="N1388" s="15">
        <v>115.48</v>
      </c>
      <c r="O1388" s="16">
        <v>139</v>
      </c>
      <c r="P1388" s="15">
        <v>11.05</v>
      </c>
      <c r="Q1388" s="15">
        <v>65.42</v>
      </c>
      <c r="R1388" s="15">
        <v>80.14</v>
      </c>
      <c r="T1388" s="16">
        <v>80</v>
      </c>
      <c r="U1388" s="16">
        <v>81.5</v>
      </c>
      <c r="V1388" s="16">
        <v>103.55</v>
      </c>
      <c r="W1388" s="16">
        <v>101.52</v>
      </c>
      <c r="X1388" s="75"/>
      <c r="Y1388" s="75"/>
      <c r="AA1388" s="15">
        <v>95</v>
      </c>
      <c r="AB1388" s="15">
        <v>162.06</v>
      </c>
      <c r="AC1388" s="15">
        <v>98</v>
      </c>
      <c r="AD1388" s="15">
        <v>67.489999999999995</v>
      </c>
      <c r="AE1388" s="15">
        <v>67.040000000000006</v>
      </c>
      <c r="AF1388" s="15">
        <v>64.040000000000006</v>
      </c>
      <c r="AG1388" s="15">
        <v>46.78</v>
      </c>
      <c r="AH1388" s="15">
        <v>51.95</v>
      </c>
      <c r="AI1388" s="15">
        <v>58</v>
      </c>
      <c r="AJ1388" s="15">
        <v>180</v>
      </c>
      <c r="AK1388" s="15">
        <v>32.32</v>
      </c>
      <c r="AN1388" s="15">
        <v>190.2</v>
      </c>
      <c r="AO1388" s="15">
        <v>130</v>
      </c>
      <c r="AP1388" s="15">
        <v>129.09</v>
      </c>
      <c r="AQ1388" s="15">
        <v>90</v>
      </c>
      <c r="AR1388" s="15">
        <v>117</v>
      </c>
      <c r="AS1388" s="15">
        <v>65.77</v>
      </c>
      <c r="AU1388" s="15">
        <v>156.5</v>
      </c>
      <c r="AV1388" s="15">
        <v>169</v>
      </c>
      <c r="AW1388" s="15">
        <v>31.4</v>
      </c>
      <c r="AX1388" s="15">
        <v>35.549999999999997</v>
      </c>
      <c r="AZ1388" s="15">
        <v>45.67</v>
      </c>
      <c r="BA1388" s="15">
        <v>38</v>
      </c>
      <c r="BB1388" s="15">
        <v>60</v>
      </c>
      <c r="BC1388" s="15">
        <v>32</v>
      </c>
      <c r="BD1388" s="15">
        <v>130</v>
      </c>
      <c r="BF1388" s="15">
        <v>118.04</v>
      </c>
      <c r="BG1388" s="15">
        <v>141.80000000000001</v>
      </c>
    </row>
    <row r="1389" spans="1:59">
      <c r="A1389" s="71">
        <v>43288</v>
      </c>
      <c r="B1389" s="16">
        <v>114.31</v>
      </c>
      <c r="C1389" s="75"/>
      <c r="D1389" s="75"/>
      <c r="F1389" s="16">
        <v>134.9</v>
      </c>
      <c r="G1389" s="15">
        <v>180.53</v>
      </c>
      <c r="H1389" s="15">
        <v>137.79</v>
      </c>
      <c r="I1389" s="15">
        <v>116.13</v>
      </c>
      <c r="J1389" s="15">
        <v>46.17</v>
      </c>
      <c r="K1389" s="15">
        <v>34.11</v>
      </c>
      <c r="L1389" s="15">
        <v>41.28</v>
      </c>
      <c r="M1389" s="15">
        <v>63.93</v>
      </c>
      <c r="N1389" s="15">
        <v>115.77</v>
      </c>
      <c r="O1389" s="16">
        <v>139.22</v>
      </c>
      <c r="P1389" s="15">
        <v>11.04</v>
      </c>
      <c r="Q1389" s="15">
        <v>65.12</v>
      </c>
      <c r="R1389" s="15">
        <v>79.44</v>
      </c>
      <c r="T1389" s="16">
        <v>83</v>
      </c>
      <c r="U1389" s="16">
        <v>82.13</v>
      </c>
      <c r="V1389" s="16">
        <v>103.55</v>
      </c>
      <c r="W1389" s="16">
        <v>101.52</v>
      </c>
      <c r="X1389" s="75"/>
      <c r="Y1389" s="75"/>
      <c r="AB1389" s="15">
        <v>166.7</v>
      </c>
      <c r="AD1389" s="15">
        <v>67</v>
      </c>
      <c r="AE1389" s="15">
        <v>65.900000000000006</v>
      </c>
      <c r="AF1389" s="15">
        <v>64</v>
      </c>
      <c r="AG1389" s="15">
        <v>47.6</v>
      </c>
      <c r="AH1389" s="15">
        <v>55</v>
      </c>
      <c r="AI1389" s="15">
        <v>59.74</v>
      </c>
      <c r="AK1389" s="15">
        <v>32.619999999999997</v>
      </c>
      <c r="AL1389" s="15">
        <v>40</v>
      </c>
      <c r="AN1389" s="15">
        <v>191.33</v>
      </c>
      <c r="AO1389" s="15">
        <v>130</v>
      </c>
      <c r="AP1389" s="15">
        <v>130.56</v>
      </c>
      <c r="AQ1389" s="15">
        <v>90</v>
      </c>
      <c r="AR1389" s="15">
        <v>119</v>
      </c>
      <c r="AS1389" s="15">
        <v>65</v>
      </c>
      <c r="AV1389" s="15">
        <v>170</v>
      </c>
      <c r="AX1389" s="15">
        <v>35.99</v>
      </c>
      <c r="AZ1389" s="15">
        <v>47</v>
      </c>
      <c r="BF1389" s="15">
        <v>140.86000000000001</v>
      </c>
      <c r="BG1389" s="15">
        <v>153.5</v>
      </c>
    </row>
    <row r="1390" spans="1:59">
      <c r="A1390" s="71">
        <v>43295</v>
      </c>
      <c r="B1390" s="16">
        <v>112.48</v>
      </c>
      <c r="C1390" s="75"/>
      <c r="D1390" s="75"/>
      <c r="F1390" s="16">
        <v>128.13999999999999</v>
      </c>
      <c r="G1390" s="15">
        <v>186.97</v>
      </c>
      <c r="H1390" s="15">
        <v>127.97</v>
      </c>
      <c r="I1390" s="15">
        <v>113.1</v>
      </c>
      <c r="J1390" s="15">
        <v>41.42</v>
      </c>
      <c r="K1390" s="15">
        <v>35.04</v>
      </c>
      <c r="L1390" s="15">
        <v>40.01</v>
      </c>
      <c r="M1390" s="15">
        <v>58</v>
      </c>
      <c r="N1390" s="15">
        <v>114.72</v>
      </c>
      <c r="O1390" s="16">
        <v>137.02000000000001</v>
      </c>
      <c r="P1390" s="15">
        <v>11</v>
      </c>
      <c r="Q1390" s="15">
        <v>65</v>
      </c>
      <c r="R1390" s="15">
        <v>80</v>
      </c>
      <c r="T1390" s="16">
        <v>78.8</v>
      </c>
      <c r="U1390" s="16">
        <v>81</v>
      </c>
      <c r="V1390" s="16">
        <v>103.68</v>
      </c>
      <c r="W1390" s="16">
        <v>101.61</v>
      </c>
      <c r="X1390" s="75"/>
      <c r="Y1390" s="75"/>
      <c r="AB1390" s="15">
        <v>164.18</v>
      </c>
      <c r="AD1390" s="15">
        <v>67.17</v>
      </c>
      <c r="AE1390" s="15">
        <v>66.099999999999994</v>
      </c>
      <c r="AF1390" s="15">
        <v>62.85</v>
      </c>
      <c r="AG1390" s="15">
        <v>48.6</v>
      </c>
      <c r="AH1390" s="15">
        <v>55</v>
      </c>
      <c r="AI1390" s="15">
        <v>55.5</v>
      </c>
      <c r="AK1390" s="15">
        <v>32.04</v>
      </c>
      <c r="AL1390" s="15">
        <v>41.25</v>
      </c>
      <c r="AM1390" s="15">
        <v>182</v>
      </c>
      <c r="AN1390" s="15">
        <v>190</v>
      </c>
      <c r="AO1390" s="15">
        <v>130</v>
      </c>
      <c r="AP1390" s="15">
        <v>129.13999999999999</v>
      </c>
      <c r="AQ1390" s="15">
        <v>90</v>
      </c>
      <c r="AU1390" s="15">
        <v>150</v>
      </c>
      <c r="AX1390" s="15">
        <v>35.9</v>
      </c>
      <c r="AY1390" s="15">
        <v>67.33</v>
      </c>
      <c r="AZ1390" s="15">
        <v>47.6</v>
      </c>
      <c r="BD1390" s="15">
        <v>129</v>
      </c>
      <c r="BF1390" s="15">
        <v>150.63</v>
      </c>
      <c r="BG1390" s="15">
        <v>153.4</v>
      </c>
    </row>
    <row r="1391" spans="1:59">
      <c r="A1391" s="71">
        <v>43302</v>
      </c>
      <c r="B1391" s="16">
        <v>111.41</v>
      </c>
      <c r="C1391" s="75"/>
      <c r="D1391" s="75"/>
      <c r="F1391" s="16">
        <v>127.55</v>
      </c>
      <c r="G1391" s="15">
        <v>181.8</v>
      </c>
      <c r="H1391" s="15">
        <v>135.61000000000001</v>
      </c>
      <c r="I1391" s="15">
        <v>115.92</v>
      </c>
      <c r="J1391" s="15">
        <v>47</v>
      </c>
      <c r="K1391" s="15">
        <v>34.130000000000003</v>
      </c>
      <c r="L1391" s="15">
        <v>41.87</v>
      </c>
      <c r="M1391" s="15">
        <v>61.72</v>
      </c>
      <c r="N1391" s="15">
        <v>115.99</v>
      </c>
      <c r="O1391" s="16">
        <v>141.21</v>
      </c>
      <c r="P1391" s="15">
        <v>10.92</v>
      </c>
      <c r="Q1391" s="15">
        <v>65.16</v>
      </c>
      <c r="R1391" s="15">
        <v>79.25</v>
      </c>
      <c r="T1391" s="16">
        <v>78.5</v>
      </c>
      <c r="U1391" s="16">
        <v>80</v>
      </c>
      <c r="V1391" s="16">
        <v>101.78</v>
      </c>
      <c r="W1391" s="16">
        <v>99.08</v>
      </c>
      <c r="X1391" s="75"/>
      <c r="Y1391" s="75"/>
      <c r="AA1391" s="15">
        <v>105.86</v>
      </c>
      <c r="AB1391" s="15">
        <v>159.75</v>
      </c>
      <c r="AC1391" s="15">
        <v>95</v>
      </c>
      <c r="AD1391" s="15">
        <v>67.5</v>
      </c>
      <c r="AE1391" s="15">
        <v>67</v>
      </c>
      <c r="AF1391" s="15">
        <v>64</v>
      </c>
      <c r="AG1391" s="15">
        <v>47.57</v>
      </c>
      <c r="AH1391" s="15">
        <v>55</v>
      </c>
      <c r="AI1391" s="15">
        <v>50.35</v>
      </c>
      <c r="AJ1391" s="15">
        <v>180</v>
      </c>
      <c r="AK1391" s="15">
        <v>33.08</v>
      </c>
      <c r="AL1391" s="15">
        <v>41</v>
      </c>
      <c r="AM1391" s="15">
        <v>179.68</v>
      </c>
      <c r="AN1391" s="15">
        <v>191.57</v>
      </c>
      <c r="AO1391" s="15">
        <v>129.11000000000001</v>
      </c>
      <c r="AP1391" s="15">
        <v>129.06</v>
      </c>
      <c r="AT1391" s="15">
        <v>155</v>
      </c>
      <c r="AW1391" s="15">
        <v>28</v>
      </c>
      <c r="AX1391" s="15">
        <v>35</v>
      </c>
      <c r="BA1391" s="15">
        <v>39.35</v>
      </c>
      <c r="BB1391" s="15">
        <v>59</v>
      </c>
      <c r="BD1391" s="15">
        <v>130</v>
      </c>
      <c r="BF1391" s="15">
        <v>148.63</v>
      </c>
      <c r="BG1391" s="15">
        <v>134</v>
      </c>
    </row>
    <row r="1392" spans="1:59">
      <c r="A1392" s="71">
        <v>43309</v>
      </c>
      <c r="B1392" s="16">
        <v>104.37</v>
      </c>
      <c r="C1392" s="75"/>
      <c r="D1392" s="75"/>
      <c r="F1392" s="16">
        <v>121.62</v>
      </c>
      <c r="G1392" s="15">
        <v>169.26</v>
      </c>
      <c r="H1392" s="15">
        <v>129.88999999999999</v>
      </c>
      <c r="I1392" s="15">
        <v>111.69</v>
      </c>
      <c r="J1392" s="15">
        <v>48.69</v>
      </c>
      <c r="K1392" s="15">
        <v>33.770000000000003</v>
      </c>
      <c r="L1392" s="15">
        <v>40.54</v>
      </c>
      <c r="M1392" s="15">
        <v>59.55</v>
      </c>
      <c r="N1392" s="15">
        <v>115.69</v>
      </c>
      <c r="O1392" s="16">
        <v>142.88999999999999</v>
      </c>
      <c r="P1392" s="15">
        <v>10.96</v>
      </c>
      <c r="Q1392" s="15">
        <v>65.040000000000006</v>
      </c>
      <c r="R1392" s="15">
        <v>79.86</v>
      </c>
      <c r="T1392" s="16">
        <v>78.7</v>
      </c>
      <c r="U1392" s="16">
        <v>80</v>
      </c>
      <c r="V1392" s="16">
        <v>101.78</v>
      </c>
      <c r="W1392" s="16">
        <v>99.08</v>
      </c>
      <c r="X1392" s="75"/>
      <c r="Y1392" s="75"/>
      <c r="AB1392" s="15">
        <v>164.67</v>
      </c>
      <c r="AD1392" s="15">
        <v>67.69</v>
      </c>
      <c r="AE1392" s="15">
        <v>67.2</v>
      </c>
      <c r="AF1392" s="15">
        <v>65.5</v>
      </c>
      <c r="AG1392" s="15">
        <v>48.38</v>
      </c>
      <c r="AI1392" s="15">
        <v>53</v>
      </c>
      <c r="AJ1392" s="15">
        <v>180</v>
      </c>
      <c r="AK1392" s="15">
        <v>32.75</v>
      </c>
      <c r="AN1392" s="15">
        <v>192.13</v>
      </c>
      <c r="AO1392" s="15">
        <v>125.06</v>
      </c>
      <c r="AP1392" s="15">
        <v>129.82</v>
      </c>
      <c r="AQ1392" s="15">
        <v>92</v>
      </c>
      <c r="AR1392" s="15">
        <v>120</v>
      </c>
      <c r="AS1392" s="15">
        <v>75</v>
      </c>
      <c r="AU1392" s="15">
        <v>159</v>
      </c>
      <c r="AV1392" s="15">
        <v>170.47</v>
      </c>
      <c r="AW1392" s="15">
        <v>31.2</v>
      </c>
      <c r="AX1392" s="15">
        <v>33.9</v>
      </c>
      <c r="BB1392" s="15">
        <v>39</v>
      </c>
      <c r="BC1392" s="15">
        <v>59.5</v>
      </c>
      <c r="BD1392" s="15">
        <v>28</v>
      </c>
      <c r="BF1392" s="15">
        <v>124.62</v>
      </c>
      <c r="BG1392" s="15">
        <v>112</v>
      </c>
    </row>
    <row r="1393" spans="1:59">
      <c r="A1393" s="71">
        <v>43316</v>
      </c>
      <c r="B1393" s="16">
        <v>95.9</v>
      </c>
      <c r="C1393" s="75"/>
      <c r="D1393" s="75"/>
      <c r="F1393" s="16">
        <v>120.51</v>
      </c>
      <c r="G1393" s="15">
        <v>165.08</v>
      </c>
      <c r="H1393" s="15">
        <v>119.06</v>
      </c>
      <c r="I1393" s="15">
        <v>105.83</v>
      </c>
      <c r="J1393" s="15">
        <v>47.75</v>
      </c>
      <c r="K1393" s="15">
        <v>33.090000000000003</v>
      </c>
      <c r="L1393" s="15">
        <v>42.64</v>
      </c>
      <c r="M1393" s="15">
        <v>61.27</v>
      </c>
      <c r="N1393" s="15">
        <v>119.95</v>
      </c>
      <c r="O1393" s="16">
        <v>139.74</v>
      </c>
      <c r="P1393" s="15">
        <v>11</v>
      </c>
      <c r="Q1393" s="15">
        <v>65.489999999999995</v>
      </c>
      <c r="R1393" s="15">
        <v>79.790000000000006</v>
      </c>
      <c r="T1393" s="16">
        <v>82</v>
      </c>
      <c r="U1393" s="16">
        <v>81.75</v>
      </c>
      <c r="V1393" s="16">
        <v>101.34</v>
      </c>
      <c r="W1393" s="16">
        <v>98.56</v>
      </c>
      <c r="X1393" s="75"/>
      <c r="Y1393" s="75"/>
      <c r="AB1393" s="15">
        <v>165</v>
      </c>
      <c r="AD1393" s="15">
        <v>65.459999999999994</v>
      </c>
      <c r="AE1393" s="15">
        <v>66.790000000000006</v>
      </c>
      <c r="AF1393" s="15">
        <v>64.13</v>
      </c>
      <c r="AG1393" s="15">
        <v>48.21</v>
      </c>
      <c r="AH1393" s="15">
        <v>54.11</v>
      </c>
      <c r="AI1393" s="15">
        <v>50</v>
      </c>
      <c r="AJ1393" s="15">
        <v>180</v>
      </c>
      <c r="AK1393" s="15">
        <v>33.119999999999997</v>
      </c>
      <c r="AL1393" s="15">
        <v>40</v>
      </c>
      <c r="AN1393" s="15">
        <v>174.06</v>
      </c>
      <c r="AO1393" s="15">
        <v>127</v>
      </c>
      <c r="AP1393" s="15">
        <v>128.4</v>
      </c>
      <c r="AR1393" s="15">
        <v>120</v>
      </c>
      <c r="AS1393" s="15">
        <v>75</v>
      </c>
      <c r="AX1393" s="15">
        <v>30.61</v>
      </c>
      <c r="AY1393" s="15">
        <v>69.33</v>
      </c>
      <c r="AZ1393" s="15">
        <v>50</v>
      </c>
      <c r="BA1393" s="15">
        <v>46</v>
      </c>
      <c r="BD1393" s="15">
        <v>125</v>
      </c>
      <c r="BF1393" s="15">
        <v>104.343</v>
      </c>
      <c r="BG1393" s="15">
        <v>109</v>
      </c>
    </row>
    <row r="1394" spans="1:59">
      <c r="A1394" s="71">
        <v>43323</v>
      </c>
      <c r="B1394" s="16">
        <v>89.88</v>
      </c>
      <c r="C1394" s="75"/>
      <c r="D1394" s="75"/>
      <c r="F1394" s="16">
        <v>116.98</v>
      </c>
      <c r="G1394" s="15">
        <v>159.33000000000001</v>
      </c>
      <c r="H1394" s="15">
        <v>119.74</v>
      </c>
      <c r="I1394" s="15">
        <v>103.52</v>
      </c>
      <c r="J1394" s="15">
        <v>44.47</v>
      </c>
      <c r="K1394" s="15">
        <v>31.57</v>
      </c>
      <c r="L1394" s="15">
        <v>41.6</v>
      </c>
      <c r="M1394" s="15">
        <v>60.94</v>
      </c>
      <c r="N1394" s="15">
        <v>119.28</v>
      </c>
      <c r="O1394" s="16">
        <v>140.04</v>
      </c>
      <c r="P1394" s="15">
        <v>10.96</v>
      </c>
      <c r="Q1394" s="15">
        <v>65.23</v>
      </c>
      <c r="R1394" s="15">
        <v>79.95</v>
      </c>
      <c r="T1394" s="16">
        <v>81</v>
      </c>
      <c r="U1394" s="16">
        <v>81</v>
      </c>
      <c r="V1394" s="16">
        <v>100.33</v>
      </c>
      <c r="W1394" s="16">
        <v>96.02</v>
      </c>
      <c r="X1394" s="75"/>
      <c r="Y1394" s="75"/>
      <c r="AB1394" s="15">
        <v>161.5</v>
      </c>
      <c r="AC1394" s="15">
        <v>97</v>
      </c>
      <c r="AD1394" s="15">
        <v>68.56</v>
      </c>
      <c r="AE1394" s="15">
        <v>68.5</v>
      </c>
      <c r="AF1394" s="15">
        <v>64</v>
      </c>
      <c r="AG1394" s="15">
        <v>48.72</v>
      </c>
      <c r="AH1394" s="15">
        <v>56.45</v>
      </c>
      <c r="AI1394" s="15">
        <v>52.45</v>
      </c>
      <c r="AK1394" s="15">
        <v>34.33</v>
      </c>
      <c r="AL1394" s="15">
        <v>40</v>
      </c>
      <c r="AM1394" s="15">
        <v>178.28</v>
      </c>
      <c r="AN1394" s="15">
        <v>196.56</v>
      </c>
      <c r="AO1394" s="15">
        <v>125.9</v>
      </c>
      <c r="AP1394" s="15">
        <v>129.83000000000001</v>
      </c>
      <c r="AQ1394" s="15">
        <v>92</v>
      </c>
      <c r="AS1394" s="15">
        <v>67.64</v>
      </c>
      <c r="AV1394" s="15">
        <v>172</v>
      </c>
      <c r="AW1394" s="15">
        <v>30</v>
      </c>
      <c r="AX1394" s="15">
        <v>31.3</v>
      </c>
      <c r="AY1394" s="15">
        <v>69.5</v>
      </c>
      <c r="BA1394" s="15">
        <v>51.5</v>
      </c>
      <c r="BB1394" s="15">
        <v>59.25</v>
      </c>
      <c r="BF1394" s="15">
        <v>104.34</v>
      </c>
      <c r="BG1394" s="15">
        <v>113.6</v>
      </c>
    </row>
    <row r="1395" spans="1:59">
      <c r="A1395" s="71">
        <v>43330</v>
      </c>
      <c r="B1395" s="16">
        <v>86.13</v>
      </c>
      <c r="C1395" s="75"/>
      <c r="D1395" s="75"/>
      <c r="F1395" s="16">
        <v>109.05</v>
      </c>
      <c r="G1395" s="15">
        <v>147.80000000000001</v>
      </c>
      <c r="H1395" s="15">
        <v>118.45</v>
      </c>
      <c r="I1395" s="15">
        <v>98.81</v>
      </c>
      <c r="J1395" s="15">
        <v>45.83</v>
      </c>
      <c r="K1395" s="15">
        <v>31.03</v>
      </c>
      <c r="L1395" s="15">
        <v>41.09</v>
      </c>
      <c r="M1395" s="15">
        <v>60.25</v>
      </c>
      <c r="N1395" s="15">
        <v>118.69</v>
      </c>
      <c r="O1395" s="16">
        <v>140.86000000000001</v>
      </c>
      <c r="P1395" s="15">
        <v>11.24</v>
      </c>
      <c r="Q1395" s="15">
        <v>65.05</v>
      </c>
      <c r="R1395" s="15">
        <v>79.650000000000006</v>
      </c>
      <c r="T1395" s="16">
        <v>79.3</v>
      </c>
      <c r="U1395" s="16">
        <v>79.3</v>
      </c>
      <c r="V1395" s="16">
        <v>99.54</v>
      </c>
      <c r="W1395" s="16">
        <v>96.02</v>
      </c>
      <c r="X1395" s="75"/>
      <c r="Y1395" s="75"/>
      <c r="AA1395" s="15">
        <v>95.19</v>
      </c>
      <c r="AB1395" s="15">
        <v>162.13999999999999</v>
      </c>
      <c r="AC1395" s="15">
        <v>94.44</v>
      </c>
      <c r="AD1395" s="15">
        <v>68.13</v>
      </c>
      <c r="AG1395" s="15">
        <v>49</v>
      </c>
      <c r="AH1395" s="15">
        <v>53.15</v>
      </c>
      <c r="AI1395" s="15">
        <v>48</v>
      </c>
      <c r="AJ1395" s="15">
        <v>180</v>
      </c>
      <c r="AK1395" s="15">
        <v>36.450000000000003</v>
      </c>
      <c r="AL1395" s="15">
        <v>37</v>
      </c>
      <c r="AN1395" s="15">
        <v>197.5</v>
      </c>
      <c r="AO1395" s="15">
        <v>125.41</v>
      </c>
      <c r="AP1395" s="15">
        <v>128.54</v>
      </c>
      <c r="AR1395" s="15">
        <v>120</v>
      </c>
      <c r="AS1395" s="15">
        <v>74</v>
      </c>
      <c r="AU1395" s="15">
        <v>159</v>
      </c>
      <c r="AV1395" s="15">
        <v>172</v>
      </c>
      <c r="AW1395" s="15">
        <v>26</v>
      </c>
      <c r="AX1395" s="15">
        <v>28.55</v>
      </c>
      <c r="AY1395" s="15">
        <v>72.75</v>
      </c>
      <c r="AZ1395" s="15">
        <v>49</v>
      </c>
      <c r="BB1395" s="15">
        <v>61.18</v>
      </c>
      <c r="BC1395" s="15">
        <v>22.25</v>
      </c>
      <c r="BD1395" s="15">
        <v>124.5</v>
      </c>
      <c r="BF1395" s="15">
        <v>112.63</v>
      </c>
      <c r="BG1395" s="15">
        <v>124.2</v>
      </c>
    </row>
    <row r="1396" spans="1:59">
      <c r="A1396" s="71">
        <v>43337</v>
      </c>
      <c r="B1396" s="16">
        <v>82.52</v>
      </c>
      <c r="C1396" s="75"/>
      <c r="D1396" s="75"/>
      <c r="F1396" s="16">
        <v>112.56</v>
      </c>
      <c r="G1396" s="15">
        <v>142.59</v>
      </c>
      <c r="H1396" s="15">
        <v>117.83</v>
      </c>
      <c r="I1396" s="15">
        <v>98.51</v>
      </c>
      <c r="J1396" s="15">
        <v>46.35</v>
      </c>
      <c r="K1396" s="15">
        <v>30.94</v>
      </c>
      <c r="L1396" s="15">
        <v>40.659999999999997</v>
      </c>
      <c r="M1396" s="15">
        <v>59.74</v>
      </c>
      <c r="N1396" s="15">
        <v>118.98</v>
      </c>
      <c r="O1396" s="16">
        <v>142.83000000000001</v>
      </c>
      <c r="P1396" s="15">
        <v>10.99</v>
      </c>
      <c r="Q1396" s="15">
        <v>64.97</v>
      </c>
      <c r="R1396" s="15">
        <v>79.37</v>
      </c>
      <c r="T1396" s="16">
        <v>82.94</v>
      </c>
      <c r="U1396" s="16">
        <v>80.31</v>
      </c>
      <c r="V1396" s="16">
        <v>99.48</v>
      </c>
      <c r="W1396" s="16">
        <v>95.85</v>
      </c>
      <c r="X1396" s="75"/>
      <c r="Y1396" s="75"/>
      <c r="AA1396" s="15">
        <v>98</v>
      </c>
      <c r="AB1396" s="15">
        <v>161.53</v>
      </c>
      <c r="AD1396" s="15">
        <v>69.680000000000007</v>
      </c>
      <c r="AE1396" s="15">
        <v>67.5</v>
      </c>
      <c r="AF1396" s="15">
        <v>65</v>
      </c>
      <c r="AG1396" s="15">
        <v>48.78</v>
      </c>
      <c r="AH1396" s="15">
        <v>55</v>
      </c>
      <c r="AI1396" s="15">
        <v>51.8</v>
      </c>
      <c r="AJ1396" s="15">
        <v>180</v>
      </c>
      <c r="AK1396" s="15">
        <v>36.51</v>
      </c>
      <c r="AL1396" s="15">
        <v>38</v>
      </c>
      <c r="AN1396" s="15">
        <v>197.45</v>
      </c>
      <c r="AO1396" s="15">
        <v>124.18</v>
      </c>
      <c r="AP1396" s="15">
        <v>130.77000000000001</v>
      </c>
      <c r="AQ1396" s="15">
        <v>92</v>
      </c>
      <c r="AR1396" s="15">
        <v>121</v>
      </c>
      <c r="AV1396" s="15">
        <v>175</v>
      </c>
      <c r="AX1396" s="15">
        <v>29</v>
      </c>
      <c r="AY1396" s="15">
        <v>72</v>
      </c>
      <c r="AZ1396" s="15">
        <v>51.86</v>
      </c>
      <c r="BA1396" s="15">
        <v>55</v>
      </c>
      <c r="BB1396" s="15">
        <v>63</v>
      </c>
      <c r="BC1396" s="15">
        <v>25</v>
      </c>
      <c r="BF1396" s="15">
        <v>121.63</v>
      </c>
      <c r="BG1396" s="15">
        <v>124.8</v>
      </c>
    </row>
    <row r="1397" spans="1:59">
      <c r="A1397" s="71">
        <v>43344</v>
      </c>
      <c r="B1397" s="16">
        <v>82.57</v>
      </c>
      <c r="C1397" s="75"/>
      <c r="D1397" s="75"/>
      <c r="F1397" s="16">
        <v>106.55</v>
      </c>
      <c r="G1397" s="15">
        <v>133.34</v>
      </c>
      <c r="H1397" s="15">
        <v>124.63</v>
      </c>
      <c r="I1397" s="15">
        <v>96.81</v>
      </c>
      <c r="J1397" s="15">
        <v>45.37</v>
      </c>
      <c r="K1397" s="15">
        <v>31.3</v>
      </c>
      <c r="L1397" s="15">
        <v>41.62</v>
      </c>
      <c r="M1397" s="15">
        <v>54.39</v>
      </c>
      <c r="N1397" s="15">
        <v>119.21</v>
      </c>
      <c r="O1397" s="16">
        <v>141.87</v>
      </c>
      <c r="P1397" s="15">
        <v>11.25</v>
      </c>
      <c r="Q1397" s="15">
        <v>64.58</v>
      </c>
      <c r="R1397" s="15">
        <v>79.680000000000007</v>
      </c>
      <c r="T1397" s="16">
        <v>83.33</v>
      </c>
      <c r="U1397" s="16">
        <v>81.739999999999995</v>
      </c>
      <c r="V1397" s="16">
        <v>99.48</v>
      </c>
      <c r="W1397" s="16">
        <v>95.85</v>
      </c>
      <c r="X1397" s="75"/>
      <c r="Y1397" s="75"/>
      <c r="AC1397" s="15">
        <v>95</v>
      </c>
      <c r="AD1397" s="15">
        <v>69.84</v>
      </c>
      <c r="AE1397" s="15">
        <v>66.91</v>
      </c>
      <c r="AF1397" s="15">
        <v>64.09</v>
      </c>
      <c r="AG1397" s="15">
        <v>49.59</v>
      </c>
      <c r="AI1397" s="15">
        <v>50</v>
      </c>
      <c r="AK1397" s="15">
        <v>36.090000000000003</v>
      </c>
      <c r="AL1397" s="15">
        <v>40</v>
      </c>
      <c r="AN1397" s="15">
        <v>197.8</v>
      </c>
      <c r="AO1397" s="15">
        <v>123.92</v>
      </c>
      <c r="AP1397" s="15">
        <v>128.77000000000001</v>
      </c>
      <c r="AQ1397" s="15">
        <v>103</v>
      </c>
      <c r="AR1397" s="15">
        <v>122</v>
      </c>
      <c r="AV1397" s="15">
        <v>175</v>
      </c>
      <c r="AW1397" s="15">
        <v>25.8</v>
      </c>
      <c r="AX1397" s="15">
        <v>26.95</v>
      </c>
      <c r="AY1397" s="15">
        <v>75</v>
      </c>
      <c r="BF1397" s="15">
        <v>119.62</v>
      </c>
      <c r="BG1397" s="15">
        <v>117.4</v>
      </c>
    </row>
    <row r="1398" spans="1:59">
      <c r="A1398" s="71">
        <v>43351</v>
      </c>
      <c r="B1398" s="16">
        <v>82.81</v>
      </c>
      <c r="C1398" s="75"/>
      <c r="D1398" s="75"/>
      <c r="F1398" s="16">
        <v>96</v>
      </c>
      <c r="G1398" s="15">
        <v>123.38</v>
      </c>
      <c r="H1398" s="15">
        <v>113.7</v>
      </c>
      <c r="I1398" s="15">
        <v>94.64</v>
      </c>
      <c r="J1398" s="15">
        <v>45.06</v>
      </c>
      <c r="K1398" s="15">
        <v>30.68</v>
      </c>
      <c r="L1398" s="15">
        <v>40.9</v>
      </c>
      <c r="M1398" s="15">
        <v>49.66</v>
      </c>
      <c r="N1398" s="15">
        <v>114.26</v>
      </c>
      <c r="O1398" s="16">
        <v>144.34</v>
      </c>
      <c r="P1398" s="15">
        <v>10.78</v>
      </c>
      <c r="Q1398" s="15">
        <v>64.83</v>
      </c>
      <c r="R1398" s="15">
        <v>79.64</v>
      </c>
      <c r="T1398" s="16">
        <v>81</v>
      </c>
      <c r="U1398" s="16">
        <v>77.5</v>
      </c>
      <c r="V1398" s="16">
        <v>99.13</v>
      </c>
      <c r="W1398" s="16">
        <v>95.61</v>
      </c>
      <c r="X1398" s="75"/>
      <c r="Y1398" s="75"/>
      <c r="AB1398" s="15">
        <v>163.35</v>
      </c>
      <c r="AD1398" s="15">
        <v>68.81</v>
      </c>
      <c r="AE1398" s="15">
        <v>67</v>
      </c>
      <c r="AF1398" s="15">
        <v>65</v>
      </c>
      <c r="AG1398" s="15">
        <v>49.17</v>
      </c>
      <c r="AH1398" s="15">
        <v>54.67</v>
      </c>
      <c r="AI1398" s="15">
        <v>50</v>
      </c>
      <c r="AK1398" s="15">
        <v>37.32</v>
      </c>
      <c r="AL1398" s="15">
        <v>39.630000000000003</v>
      </c>
      <c r="AN1398" s="15">
        <v>199.83</v>
      </c>
      <c r="AO1398" s="15">
        <v>121.46</v>
      </c>
      <c r="AP1398" s="15">
        <v>129.65</v>
      </c>
      <c r="AU1398" s="15">
        <v>158</v>
      </c>
      <c r="AV1398" s="15">
        <v>175</v>
      </c>
      <c r="AW1398" s="15">
        <v>25</v>
      </c>
      <c r="AX1398" s="15">
        <v>27.56</v>
      </c>
      <c r="AY1398" s="15">
        <v>76</v>
      </c>
      <c r="AZ1398" s="15">
        <v>51</v>
      </c>
      <c r="BA1398" s="15">
        <v>60</v>
      </c>
      <c r="BB1398" s="15">
        <v>66</v>
      </c>
      <c r="BF1398" s="15">
        <v>108.1</v>
      </c>
      <c r="BG1398" s="15">
        <v>109.75</v>
      </c>
    </row>
    <row r="1399" spans="1:59">
      <c r="A1399" s="71">
        <v>43358</v>
      </c>
      <c r="B1399" s="16">
        <v>83.08</v>
      </c>
      <c r="C1399" s="75"/>
      <c r="D1399" s="75"/>
      <c r="F1399" s="16">
        <v>96.81</v>
      </c>
      <c r="G1399" s="15">
        <v>121.35</v>
      </c>
      <c r="H1399" s="15">
        <v>110.79</v>
      </c>
      <c r="I1399" s="15">
        <v>94.6</v>
      </c>
      <c r="J1399" s="15">
        <v>46.58</v>
      </c>
      <c r="K1399" s="15">
        <v>30.39</v>
      </c>
      <c r="L1399" s="15">
        <v>41.6</v>
      </c>
      <c r="M1399" s="15">
        <v>54.7</v>
      </c>
      <c r="N1399" s="15">
        <v>114.2</v>
      </c>
      <c r="O1399" s="16">
        <v>145.63999999999999</v>
      </c>
      <c r="P1399" s="15">
        <v>10.89</v>
      </c>
      <c r="Q1399" s="15">
        <v>65.28</v>
      </c>
      <c r="R1399" s="15">
        <v>79.73</v>
      </c>
      <c r="T1399" s="16">
        <v>83.9</v>
      </c>
      <c r="U1399" s="16">
        <v>84</v>
      </c>
      <c r="V1399" s="16">
        <v>100.1</v>
      </c>
      <c r="W1399" s="16">
        <v>97.7</v>
      </c>
      <c r="X1399" s="75"/>
      <c r="Y1399" s="75"/>
      <c r="AB1399" s="15">
        <v>167.48</v>
      </c>
      <c r="AC1399" s="15">
        <v>98</v>
      </c>
      <c r="AD1399" s="15">
        <v>70.239999999999995</v>
      </c>
      <c r="AE1399" s="15">
        <v>68.75</v>
      </c>
      <c r="AF1399" s="15">
        <v>65.47</v>
      </c>
      <c r="AG1399" s="15">
        <v>50.7</v>
      </c>
      <c r="AH1399" s="15">
        <v>56</v>
      </c>
      <c r="AI1399" s="15">
        <v>52.61</v>
      </c>
      <c r="AJ1399" s="15">
        <v>180.94</v>
      </c>
      <c r="AK1399" s="15">
        <v>37.57</v>
      </c>
      <c r="AL1399" s="15">
        <v>32.71</v>
      </c>
      <c r="AM1399" s="15">
        <v>194</v>
      </c>
      <c r="AN1399" s="15">
        <v>204.45</v>
      </c>
      <c r="AO1399" s="15">
        <v>120.68</v>
      </c>
      <c r="AP1399" s="15">
        <v>129</v>
      </c>
      <c r="AQ1399" s="15">
        <v>92</v>
      </c>
      <c r="AR1399" s="15">
        <v>122</v>
      </c>
      <c r="AV1399" s="15">
        <v>177.43</v>
      </c>
      <c r="AW1399" s="15">
        <v>23</v>
      </c>
      <c r="AX1399" s="15">
        <v>27.15</v>
      </c>
      <c r="AY1399" s="15">
        <v>71</v>
      </c>
      <c r="AZ1399" s="15">
        <v>51.25</v>
      </c>
      <c r="BA1399" s="15">
        <v>62</v>
      </c>
      <c r="BB1399" s="15">
        <v>66</v>
      </c>
      <c r="BC1399" s="15">
        <v>25</v>
      </c>
      <c r="BF1399" s="15">
        <v>99.51</v>
      </c>
      <c r="BG1399" s="15">
        <v>107</v>
      </c>
    </row>
    <row r="1400" spans="1:59">
      <c r="A1400" s="71">
        <v>43365</v>
      </c>
      <c r="B1400" s="16">
        <v>84.01</v>
      </c>
      <c r="C1400" s="75"/>
      <c r="D1400" s="75"/>
      <c r="F1400" s="16">
        <v>94.4</v>
      </c>
      <c r="G1400" s="15">
        <v>121.44</v>
      </c>
      <c r="H1400" s="15">
        <v>106.52</v>
      </c>
      <c r="I1400" s="15">
        <v>97.42</v>
      </c>
      <c r="J1400" s="15">
        <v>38.32</v>
      </c>
      <c r="K1400" s="15">
        <v>30.41</v>
      </c>
      <c r="L1400" s="15">
        <v>38.54</v>
      </c>
      <c r="M1400" s="15">
        <v>48.12</v>
      </c>
      <c r="N1400" s="15">
        <v>116.41</v>
      </c>
      <c r="O1400" s="16">
        <v>149.58000000000001</v>
      </c>
      <c r="P1400" s="15">
        <v>10.62</v>
      </c>
      <c r="Q1400" s="15">
        <v>65.03</v>
      </c>
      <c r="R1400" s="15">
        <v>78.92</v>
      </c>
      <c r="T1400" s="16">
        <v>81.5</v>
      </c>
      <c r="U1400" s="16">
        <v>83.73</v>
      </c>
      <c r="V1400" s="16">
        <v>99.83</v>
      </c>
      <c r="W1400" s="16">
        <v>97.08</v>
      </c>
      <c r="X1400" s="75"/>
      <c r="Y1400" s="75"/>
      <c r="AA1400" s="15">
        <v>104.76</v>
      </c>
      <c r="AB1400" s="15">
        <v>168.92</v>
      </c>
      <c r="AD1400" s="15">
        <v>69.59</v>
      </c>
      <c r="AE1400" s="15">
        <v>69</v>
      </c>
      <c r="AF1400" s="15">
        <v>55</v>
      </c>
      <c r="AG1400" s="15">
        <v>50.23</v>
      </c>
      <c r="AI1400" s="15">
        <v>55</v>
      </c>
      <c r="AJ1400" s="15">
        <v>181</v>
      </c>
      <c r="AK1400" s="15">
        <v>37.520000000000003</v>
      </c>
      <c r="AM1400" s="15">
        <v>192</v>
      </c>
      <c r="AN1400" s="15">
        <v>207</v>
      </c>
      <c r="AO1400" s="15">
        <v>106.03</v>
      </c>
      <c r="AP1400" s="15">
        <v>130</v>
      </c>
      <c r="AQ1400" s="15">
        <v>98</v>
      </c>
      <c r="AR1400" s="15">
        <v>122.2</v>
      </c>
      <c r="AS1400" s="15">
        <v>75</v>
      </c>
      <c r="AV1400" s="15">
        <v>178.25</v>
      </c>
      <c r="AW1400" s="15">
        <v>24.33</v>
      </c>
      <c r="AX1400" s="15">
        <v>27.16</v>
      </c>
      <c r="AY1400" s="15">
        <v>72.33</v>
      </c>
      <c r="AZ1400" s="15">
        <v>51</v>
      </c>
      <c r="BB1400" s="15">
        <v>66</v>
      </c>
      <c r="BC1400" s="15">
        <v>23</v>
      </c>
      <c r="BF1400" s="15">
        <v>99.51</v>
      </c>
      <c r="BG1400" s="15">
        <v>107.6</v>
      </c>
    </row>
    <row r="1401" spans="1:59">
      <c r="A1401" s="71">
        <v>43372</v>
      </c>
      <c r="B1401" s="16">
        <v>82.59</v>
      </c>
      <c r="C1401" s="75"/>
      <c r="D1401" s="75"/>
      <c r="F1401" s="16">
        <v>94.87</v>
      </c>
      <c r="G1401" s="15">
        <v>122.38</v>
      </c>
      <c r="H1401" s="15">
        <v>110.91</v>
      </c>
      <c r="I1401" s="15">
        <v>96.52</v>
      </c>
      <c r="J1401" s="15">
        <v>40.11</v>
      </c>
      <c r="K1401" s="15">
        <v>29.82</v>
      </c>
      <c r="L1401" s="15">
        <v>39.549999999999997</v>
      </c>
      <c r="M1401" s="15">
        <v>51.4</v>
      </c>
      <c r="N1401" s="15">
        <v>115.61</v>
      </c>
      <c r="O1401" s="16">
        <v>152.74</v>
      </c>
      <c r="P1401" s="15">
        <v>10.97</v>
      </c>
      <c r="Q1401" s="15">
        <v>65.27</v>
      </c>
      <c r="R1401" s="15">
        <v>79.31</v>
      </c>
      <c r="T1401" s="16">
        <v>83.55</v>
      </c>
      <c r="U1401" s="16">
        <v>82.8</v>
      </c>
      <c r="V1401" s="16">
        <v>103.41</v>
      </c>
      <c r="W1401" s="16">
        <v>98.41</v>
      </c>
      <c r="X1401" s="75"/>
      <c r="Y1401" s="75"/>
      <c r="AA1401" s="15">
        <v>107.5</v>
      </c>
      <c r="AB1401" s="15">
        <v>165.76</v>
      </c>
      <c r="AC1401" s="15">
        <v>96.5</v>
      </c>
      <c r="AD1401" s="15">
        <v>71.47</v>
      </c>
      <c r="AE1401" s="15">
        <v>69.97</v>
      </c>
      <c r="AF1401" s="15">
        <v>64.33</v>
      </c>
      <c r="AG1401" s="15">
        <v>49.99</v>
      </c>
      <c r="AH1401" s="15">
        <v>56.65</v>
      </c>
      <c r="AI1401" s="15">
        <v>61.6</v>
      </c>
      <c r="AK1401" s="15">
        <v>37.82</v>
      </c>
      <c r="AL1401" s="15">
        <v>40</v>
      </c>
      <c r="AM1401" s="15">
        <v>196.42</v>
      </c>
      <c r="AN1401" s="15">
        <v>210.5</v>
      </c>
      <c r="AO1401" s="15">
        <v>119.41</v>
      </c>
      <c r="AP1401" s="15">
        <v>130</v>
      </c>
      <c r="AS1401" s="15">
        <v>75.33</v>
      </c>
      <c r="AV1401" s="15">
        <v>179</v>
      </c>
      <c r="AX1401" s="15">
        <v>25.55</v>
      </c>
      <c r="AY1401" s="15">
        <v>74</v>
      </c>
      <c r="AZ1401" s="15">
        <v>51</v>
      </c>
      <c r="BA1401" s="15">
        <v>63</v>
      </c>
      <c r="BB1401" s="15">
        <v>67.23</v>
      </c>
      <c r="BC1401" s="15">
        <v>21</v>
      </c>
      <c r="BF1401" s="15">
        <v>100.51</v>
      </c>
      <c r="BG1401" s="15">
        <v>112</v>
      </c>
    </row>
    <row r="1402" spans="1:59">
      <c r="A1402" s="71">
        <v>43379</v>
      </c>
      <c r="B1402" s="16">
        <v>80.56</v>
      </c>
      <c r="C1402" s="75"/>
      <c r="D1402" s="75"/>
      <c r="F1402" s="16">
        <v>90.08</v>
      </c>
      <c r="G1402" s="15">
        <v>127.49</v>
      </c>
      <c r="H1402" s="15">
        <v>109.05</v>
      </c>
      <c r="I1402" s="15">
        <v>90.63</v>
      </c>
      <c r="J1402" s="15">
        <v>48.56</v>
      </c>
      <c r="K1402" s="15">
        <v>30.57</v>
      </c>
      <c r="L1402" s="15">
        <v>37.18</v>
      </c>
      <c r="M1402" s="15">
        <v>53.73</v>
      </c>
      <c r="N1402" s="15">
        <v>117.11</v>
      </c>
      <c r="O1402" s="16">
        <v>146.72</v>
      </c>
      <c r="P1402" s="15">
        <v>11.29</v>
      </c>
      <c r="Q1402" s="15">
        <v>65.150000000000006</v>
      </c>
      <c r="R1402" s="15">
        <v>80</v>
      </c>
      <c r="T1402" s="16">
        <v>82</v>
      </c>
      <c r="U1402" s="16">
        <v>82</v>
      </c>
      <c r="V1402" s="16">
        <v>101.91</v>
      </c>
      <c r="W1402" s="16">
        <v>100.21</v>
      </c>
      <c r="X1402" s="75"/>
      <c r="Y1402" s="75"/>
      <c r="AA1402" s="15">
        <v>98</v>
      </c>
      <c r="AB1402" s="15">
        <v>169.17</v>
      </c>
      <c r="AC1402" s="15">
        <v>90</v>
      </c>
      <c r="AD1402" s="15">
        <v>71.349999999999994</v>
      </c>
      <c r="AE1402" s="15">
        <v>70</v>
      </c>
      <c r="AF1402" s="15">
        <v>65</v>
      </c>
      <c r="AG1402" s="15">
        <v>51.5</v>
      </c>
      <c r="AH1402" s="15">
        <v>55</v>
      </c>
      <c r="AI1402" s="15">
        <v>61.73</v>
      </c>
      <c r="AJ1402" s="15">
        <v>180.64</v>
      </c>
      <c r="AK1402" s="15">
        <v>37.19</v>
      </c>
      <c r="AM1402" s="15">
        <v>193.33</v>
      </c>
      <c r="AN1402" s="15">
        <v>210.09</v>
      </c>
      <c r="AO1402" s="15">
        <v>118</v>
      </c>
      <c r="AP1402" s="15">
        <v>129.5</v>
      </c>
      <c r="AR1402" s="15">
        <v>122</v>
      </c>
      <c r="AT1402" s="15">
        <v>158</v>
      </c>
      <c r="AU1402" s="15">
        <v>159.33000000000001</v>
      </c>
      <c r="AW1402" s="15">
        <v>25</v>
      </c>
      <c r="AX1402" s="15">
        <v>25.83</v>
      </c>
      <c r="AZ1402" s="15">
        <v>52.33</v>
      </c>
      <c r="BA1402" s="15">
        <v>64.67</v>
      </c>
      <c r="BB1402" s="15">
        <v>66</v>
      </c>
      <c r="BF1402" s="15">
        <v>106.05</v>
      </c>
      <c r="BG1402" s="15">
        <v>116.8</v>
      </c>
    </row>
    <row r="1403" spans="1:59">
      <c r="A1403" s="71">
        <v>43386</v>
      </c>
      <c r="B1403" s="16">
        <v>83.32</v>
      </c>
      <c r="C1403" s="75"/>
      <c r="D1403" s="75"/>
      <c r="F1403" s="16">
        <v>93.05</v>
      </c>
      <c r="G1403" s="15">
        <v>125.33</v>
      </c>
      <c r="H1403" s="15">
        <v>108.07</v>
      </c>
      <c r="I1403" s="15">
        <v>92.69</v>
      </c>
      <c r="J1403" s="15">
        <v>41.18</v>
      </c>
      <c r="K1403" s="15">
        <v>30.46</v>
      </c>
      <c r="L1403" s="15">
        <v>36.93</v>
      </c>
      <c r="M1403" s="15">
        <v>45.5</v>
      </c>
      <c r="N1403" s="15">
        <v>116.67</v>
      </c>
      <c r="O1403" s="16">
        <v>153.06</v>
      </c>
      <c r="P1403" s="15">
        <v>10.87</v>
      </c>
      <c r="Q1403" s="15">
        <v>65.430000000000007</v>
      </c>
      <c r="R1403" s="15">
        <v>79.13</v>
      </c>
      <c r="T1403" s="16">
        <v>84.82</v>
      </c>
      <c r="U1403" s="16">
        <v>83.26</v>
      </c>
      <c r="V1403" s="16">
        <v>102.11</v>
      </c>
      <c r="W1403" s="16">
        <v>100.4</v>
      </c>
      <c r="X1403" s="75"/>
      <c r="Y1403" s="75"/>
      <c r="AB1403" s="15">
        <v>167</v>
      </c>
      <c r="AD1403" s="15">
        <v>71.849999999999994</v>
      </c>
      <c r="AE1403" s="15">
        <v>70.849999999999994</v>
      </c>
      <c r="AG1403" s="15">
        <v>54</v>
      </c>
      <c r="AH1403" s="15">
        <v>55</v>
      </c>
      <c r="AI1403" s="15">
        <v>62.8</v>
      </c>
      <c r="AJ1403" s="15">
        <v>180</v>
      </c>
      <c r="AK1403" s="15">
        <v>38.729999999999997</v>
      </c>
      <c r="AL1403" s="15">
        <v>40</v>
      </c>
      <c r="AM1403" s="15">
        <v>195</v>
      </c>
      <c r="AN1403" s="15">
        <v>210</v>
      </c>
      <c r="AO1403" s="15">
        <v>117.88</v>
      </c>
      <c r="AP1403" s="15">
        <v>129.78</v>
      </c>
      <c r="AQ1403" s="15">
        <v>97</v>
      </c>
      <c r="AS1403" s="15">
        <v>76</v>
      </c>
      <c r="AU1403" s="15">
        <v>160</v>
      </c>
      <c r="AV1403" s="15">
        <v>179</v>
      </c>
      <c r="AW1403" s="15">
        <v>23</v>
      </c>
      <c r="AX1403" s="15">
        <v>24.75</v>
      </c>
      <c r="BD1403" s="15">
        <v>115.33</v>
      </c>
      <c r="BF1403" s="15">
        <v>111.34</v>
      </c>
      <c r="BG1403" s="15">
        <v>117.25</v>
      </c>
    </row>
    <row r="1404" spans="1:59">
      <c r="A1404" s="71">
        <v>43393</v>
      </c>
      <c r="B1404" s="16">
        <v>84</v>
      </c>
      <c r="C1404" s="75"/>
      <c r="D1404" s="75"/>
      <c r="F1404" s="16">
        <v>93.43</v>
      </c>
      <c r="G1404" s="15">
        <v>125.82</v>
      </c>
      <c r="H1404" s="15">
        <v>103.44</v>
      </c>
      <c r="I1404" s="15">
        <v>90.98</v>
      </c>
      <c r="J1404" s="15">
        <v>46.57</v>
      </c>
      <c r="K1404" s="15">
        <v>30.27</v>
      </c>
      <c r="L1404" s="15">
        <v>37.5</v>
      </c>
      <c r="M1404" s="15">
        <v>48.23</v>
      </c>
      <c r="N1404" s="15">
        <v>115.37</v>
      </c>
      <c r="O1404" s="16">
        <v>152.27000000000001</v>
      </c>
      <c r="P1404" s="15">
        <v>10.91</v>
      </c>
      <c r="Q1404" s="15">
        <v>64.98</v>
      </c>
      <c r="R1404" s="15">
        <v>79.010000000000005</v>
      </c>
      <c r="T1404" s="16">
        <v>79.33</v>
      </c>
      <c r="U1404" s="16">
        <v>67.83</v>
      </c>
      <c r="V1404" s="16">
        <v>101.44</v>
      </c>
      <c r="W1404" s="16">
        <v>100.4</v>
      </c>
      <c r="X1404" s="75"/>
      <c r="Y1404" s="75"/>
      <c r="AA1404" s="15">
        <v>106.94</v>
      </c>
      <c r="AB1404" s="15">
        <v>170.14</v>
      </c>
      <c r="AC1404" s="15">
        <v>89</v>
      </c>
      <c r="AD1404" s="15">
        <v>72</v>
      </c>
      <c r="AE1404" s="15">
        <v>70.13</v>
      </c>
      <c r="AF1404" s="15">
        <v>64</v>
      </c>
      <c r="AG1404" s="15">
        <v>54.29</v>
      </c>
      <c r="AI1404" s="15">
        <v>64.34</v>
      </c>
      <c r="AK1404" s="15">
        <v>40</v>
      </c>
      <c r="AL1404" s="15">
        <v>35</v>
      </c>
      <c r="AN1404" s="15">
        <v>212.59</v>
      </c>
      <c r="AO1404" s="15">
        <v>117.23</v>
      </c>
      <c r="AP1404" s="15">
        <v>130</v>
      </c>
      <c r="AQ1404" s="15">
        <v>97</v>
      </c>
      <c r="AR1404" s="15">
        <v>120</v>
      </c>
      <c r="AS1404" s="15">
        <v>76</v>
      </c>
      <c r="AU1404" s="15">
        <v>160</v>
      </c>
      <c r="AV1404" s="15">
        <v>179</v>
      </c>
      <c r="AW1404" s="15">
        <v>22.18</v>
      </c>
      <c r="AX1404" s="15">
        <v>21.36</v>
      </c>
      <c r="AY1404" s="15">
        <v>71</v>
      </c>
      <c r="BA1404" s="15">
        <v>68.569999999999993</v>
      </c>
      <c r="BB1404" s="15">
        <v>66</v>
      </c>
      <c r="BC1404" s="15">
        <v>20.149999999999999</v>
      </c>
      <c r="BD1404" s="15">
        <v>112</v>
      </c>
      <c r="BF1404" s="15">
        <v>110.34</v>
      </c>
      <c r="BG1404" s="15">
        <v>113.2</v>
      </c>
    </row>
    <row r="1405" spans="1:59">
      <c r="A1405" s="71">
        <v>43400</v>
      </c>
      <c r="B1405" s="16">
        <v>85.35</v>
      </c>
      <c r="C1405" s="75"/>
      <c r="D1405" s="75"/>
      <c r="F1405" s="16">
        <v>87.97</v>
      </c>
      <c r="G1405" s="15">
        <v>127.64</v>
      </c>
      <c r="H1405" s="15">
        <v>99.47</v>
      </c>
      <c r="I1405" s="15">
        <v>90.14</v>
      </c>
      <c r="J1405" s="15">
        <v>38.979999999999997</v>
      </c>
      <c r="K1405" s="15">
        <v>30.32</v>
      </c>
      <c r="L1405" s="15">
        <v>36.99</v>
      </c>
      <c r="M1405" s="15">
        <v>33.47</v>
      </c>
      <c r="N1405" s="15">
        <v>116.08</v>
      </c>
      <c r="O1405" s="16">
        <v>146.06</v>
      </c>
      <c r="P1405" s="15">
        <v>11</v>
      </c>
      <c r="Q1405" s="15">
        <v>65.05</v>
      </c>
      <c r="R1405" s="15">
        <v>78.64</v>
      </c>
      <c r="T1405" s="16">
        <v>84</v>
      </c>
      <c r="U1405" s="16">
        <v>80.67</v>
      </c>
      <c r="V1405" s="16">
        <v>107.64</v>
      </c>
      <c r="W1405" s="16">
        <v>107.43</v>
      </c>
      <c r="X1405" s="75"/>
      <c r="Y1405" s="75"/>
      <c r="AB1405" s="15">
        <v>167.83</v>
      </c>
      <c r="AC1405" s="15">
        <v>97</v>
      </c>
      <c r="AD1405" s="15">
        <v>72</v>
      </c>
      <c r="AE1405" s="15">
        <v>69.44</v>
      </c>
      <c r="AG1405" s="15">
        <v>55.24</v>
      </c>
      <c r="AH1405" s="15">
        <v>58</v>
      </c>
      <c r="AI1405" s="15">
        <v>65.63</v>
      </c>
      <c r="AJ1405" s="15">
        <v>182.5</v>
      </c>
      <c r="AK1405" s="15">
        <v>40</v>
      </c>
      <c r="AN1405" s="15">
        <v>210.18</v>
      </c>
      <c r="AO1405" s="15">
        <v>115.22</v>
      </c>
      <c r="AP1405" s="15">
        <v>128</v>
      </c>
      <c r="AW1405" s="15">
        <v>22</v>
      </c>
      <c r="AX1405" s="15">
        <v>22.89</v>
      </c>
      <c r="AY1405" s="15">
        <v>73</v>
      </c>
      <c r="BA1405" s="15">
        <v>66.14</v>
      </c>
      <c r="BC1405" s="15">
        <v>22</v>
      </c>
      <c r="BF1405" s="15">
        <v>105.58</v>
      </c>
      <c r="BG1405" s="15">
        <v>115.2</v>
      </c>
    </row>
    <row r="1406" spans="1:59">
      <c r="A1406" s="71">
        <v>43407</v>
      </c>
      <c r="B1406" s="16">
        <v>84.67</v>
      </c>
      <c r="C1406" s="75"/>
      <c r="D1406" s="75"/>
      <c r="F1406" s="16">
        <v>86.9</v>
      </c>
      <c r="G1406" s="15">
        <v>128.1</v>
      </c>
      <c r="H1406" s="15">
        <v>104.47</v>
      </c>
      <c r="I1406" s="15">
        <v>88.82</v>
      </c>
      <c r="J1406" s="15">
        <v>42.42</v>
      </c>
      <c r="K1406" s="15">
        <v>28.84</v>
      </c>
      <c r="L1406" s="15">
        <v>37.369999999999997</v>
      </c>
      <c r="M1406" s="15">
        <v>36.08</v>
      </c>
      <c r="N1406" s="15">
        <v>116.75</v>
      </c>
      <c r="O1406" s="16">
        <v>140.66</v>
      </c>
      <c r="P1406" s="15">
        <v>11.2</v>
      </c>
      <c r="Q1406" s="15">
        <v>65.489999999999995</v>
      </c>
      <c r="R1406" s="15">
        <v>79.63</v>
      </c>
      <c r="T1406" s="16">
        <v>79.64</v>
      </c>
      <c r="U1406" s="16">
        <v>74.36</v>
      </c>
      <c r="V1406" s="16">
        <v>112.54</v>
      </c>
      <c r="W1406" s="16">
        <v>112.79</v>
      </c>
      <c r="X1406" s="75"/>
      <c r="Y1406" s="75"/>
      <c r="AB1406" s="15">
        <v>173.7</v>
      </c>
      <c r="AD1406" s="15">
        <v>72.5</v>
      </c>
      <c r="AE1406" s="15">
        <v>71.14</v>
      </c>
      <c r="AF1406" s="15">
        <v>65</v>
      </c>
      <c r="AG1406" s="15">
        <v>56.78</v>
      </c>
      <c r="AH1406" s="15">
        <v>55</v>
      </c>
      <c r="AI1406" s="15">
        <v>66.709999999999994</v>
      </c>
      <c r="AJ1406" s="15">
        <v>180</v>
      </c>
      <c r="AK1406" s="15">
        <v>40.03</v>
      </c>
      <c r="AL1406" s="15">
        <v>40</v>
      </c>
      <c r="AN1406" s="15">
        <v>208.83</v>
      </c>
      <c r="AO1406" s="15">
        <v>114.78</v>
      </c>
      <c r="AQ1406" s="15">
        <v>95.18</v>
      </c>
      <c r="AR1406" s="15">
        <v>115</v>
      </c>
      <c r="AS1406" s="15">
        <v>82</v>
      </c>
      <c r="AV1406" s="15">
        <v>179</v>
      </c>
      <c r="AW1406" s="15">
        <v>22</v>
      </c>
      <c r="AX1406" s="15">
        <v>23.14</v>
      </c>
      <c r="AZ1406" s="15">
        <v>58</v>
      </c>
      <c r="BC1406" s="15">
        <v>22</v>
      </c>
      <c r="BD1406" s="15">
        <v>109</v>
      </c>
      <c r="BF1406" s="15">
        <v>110.34</v>
      </c>
      <c r="BG1406" s="15">
        <v>123.7</v>
      </c>
    </row>
    <row r="1407" spans="1:59">
      <c r="A1407" s="71">
        <v>43414</v>
      </c>
      <c r="B1407" s="16">
        <v>85.74</v>
      </c>
      <c r="C1407" s="75"/>
      <c r="D1407" s="75"/>
      <c r="F1407" s="16">
        <v>86.59</v>
      </c>
      <c r="G1407" s="15">
        <v>124.94</v>
      </c>
      <c r="H1407" s="15">
        <v>108.48</v>
      </c>
      <c r="I1407" s="15">
        <v>86.48</v>
      </c>
      <c r="J1407" s="15">
        <v>42.28</v>
      </c>
      <c r="K1407" s="15">
        <v>27.66</v>
      </c>
      <c r="L1407" s="15">
        <v>35.159999999999997</v>
      </c>
      <c r="M1407" s="15">
        <v>48.56</v>
      </c>
      <c r="N1407" s="15">
        <v>116.59</v>
      </c>
      <c r="O1407" s="16">
        <v>143.21</v>
      </c>
      <c r="P1407" s="15">
        <v>11.12</v>
      </c>
      <c r="Q1407" s="15">
        <v>65.73</v>
      </c>
      <c r="R1407" s="15">
        <v>77.94</v>
      </c>
      <c r="T1407" s="16">
        <v>80.45</v>
      </c>
      <c r="U1407" s="16">
        <v>81</v>
      </c>
      <c r="V1407" s="16">
        <v>112.41</v>
      </c>
      <c r="W1407" s="16">
        <v>112.42</v>
      </c>
      <c r="X1407" s="75"/>
      <c r="Y1407" s="75"/>
      <c r="AA1407" s="15">
        <v>106.33</v>
      </c>
      <c r="AB1407" s="15">
        <v>169.54</v>
      </c>
      <c r="AC1407" s="15">
        <v>90.73</v>
      </c>
      <c r="AD1407" s="15">
        <v>71.84</v>
      </c>
      <c r="AE1407" s="15">
        <v>69.5</v>
      </c>
      <c r="AF1407" s="15">
        <v>65</v>
      </c>
      <c r="AG1407" s="15">
        <v>55.85</v>
      </c>
      <c r="AH1407" s="15">
        <v>56</v>
      </c>
      <c r="AI1407" s="15">
        <v>66.239999999999995</v>
      </c>
      <c r="AJ1407" s="15">
        <v>181.74</v>
      </c>
      <c r="AK1407" s="15">
        <v>40.07</v>
      </c>
      <c r="AL1407" s="15">
        <v>40</v>
      </c>
      <c r="AM1407" s="15">
        <v>194</v>
      </c>
      <c r="AN1407" s="15">
        <v>207.47</v>
      </c>
      <c r="AO1407" s="15">
        <v>114.73</v>
      </c>
      <c r="AP1407" s="15">
        <v>129.91999999999999</v>
      </c>
      <c r="AT1407" s="15">
        <v>160</v>
      </c>
      <c r="AV1407" s="15">
        <v>179.33</v>
      </c>
      <c r="AW1407" s="15">
        <v>24</v>
      </c>
      <c r="AX1407" s="15">
        <v>22.91</v>
      </c>
      <c r="AY1407" s="15">
        <v>77</v>
      </c>
      <c r="AZ1407" s="15">
        <v>57.38</v>
      </c>
      <c r="BA1407" s="15">
        <v>67.5</v>
      </c>
      <c r="BB1407" s="15">
        <v>71</v>
      </c>
      <c r="BC1407" s="15">
        <v>22</v>
      </c>
      <c r="BD1407" s="15">
        <v>117</v>
      </c>
      <c r="BF1407" s="15">
        <v>119.33</v>
      </c>
      <c r="BG1407" s="15">
        <v>129.4</v>
      </c>
    </row>
    <row r="1408" spans="1:59">
      <c r="A1408" s="71">
        <v>43421</v>
      </c>
      <c r="B1408" s="16">
        <v>87.75</v>
      </c>
      <c r="C1408" s="75"/>
      <c r="D1408" s="75"/>
      <c r="F1408" s="16">
        <v>87.22</v>
      </c>
      <c r="G1408" s="15">
        <v>120.45</v>
      </c>
      <c r="H1408" s="15">
        <v>111.22</v>
      </c>
      <c r="I1408" s="15">
        <v>88.87</v>
      </c>
      <c r="J1408" s="15">
        <v>43.34</v>
      </c>
      <c r="K1408" s="15">
        <v>28</v>
      </c>
      <c r="L1408" s="15">
        <v>36.83</v>
      </c>
      <c r="M1408" s="15">
        <v>47.83</v>
      </c>
      <c r="N1408" s="15">
        <v>116.63</v>
      </c>
      <c r="O1408" s="16">
        <v>147.12</v>
      </c>
      <c r="P1408" s="15">
        <v>11.39</v>
      </c>
      <c r="Q1408" s="15">
        <v>66.040000000000006</v>
      </c>
      <c r="R1408" s="15">
        <v>79.239999999999995</v>
      </c>
      <c r="T1408" s="16">
        <v>83.48</v>
      </c>
      <c r="U1408" s="16">
        <v>84.43</v>
      </c>
      <c r="V1408" s="16">
        <v>109.5</v>
      </c>
      <c r="W1408" s="16">
        <v>109.87</v>
      </c>
      <c r="X1408" s="75"/>
      <c r="Y1408" s="75"/>
      <c r="AB1408" s="15">
        <v>163.75</v>
      </c>
      <c r="AD1408" s="15">
        <v>71.98</v>
      </c>
      <c r="AE1408" s="15">
        <v>70</v>
      </c>
      <c r="AG1408" s="15">
        <v>54.01</v>
      </c>
      <c r="AH1408" s="15">
        <v>54</v>
      </c>
      <c r="AI1408" s="15">
        <v>65</v>
      </c>
      <c r="AK1408" s="15">
        <v>40</v>
      </c>
      <c r="AL1408" s="15">
        <v>40</v>
      </c>
      <c r="AN1408" s="15">
        <v>208</v>
      </c>
      <c r="AO1408" s="15">
        <v>117</v>
      </c>
      <c r="AP1408" s="15">
        <v>130</v>
      </c>
      <c r="AW1408" s="15">
        <v>21</v>
      </c>
      <c r="AX1408" s="15">
        <v>22.42</v>
      </c>
      <c r="AY1408" s="15">
        <v>76.599999999999994</v>
      </c>
      <c r="BC1408" s="15">
        <v>22</v>
      </c>
      <c r="BD1408" s="15">
        <v>112</v>
      </c>
      <c r="BF1408" s="15">
        <v>125.1</v>
      </c>
      <c r="BG1408" s="15">
        <v>130.5</v>
      </c>
    </row>
    <row r="1409" spans="1:59">
      <c r="A1409" s="71">
        <v>43428</v>
      </c>
      <c r="B1409" s="16">
        <v>87.07</v>
      </c>
      <c r="C1409" s="75"/>
      <c r="D1409" s="75"/>
      <c r="F1409" s="16">
        <v>83.12</v>
      </c>
      <c r="G1409" s="15">
        <v>122.62</v>
      </c>
      <c r="H1409" s="15">
        <v>109.47</v>
      </c>
      <c r="I1409" s="15">
        <v>88.99</v>
      </c>
      <c r="J1409" s="15">
        <v>38.799999999999997</v>
      </c>
      <c r="K1409" s="15">
        <v>29.04</v>
      </c>
      <c r="L1409" s="15">
        <v>36.51</v>
      </c>
      <c r="M1409" s="15">
        <v>53.12</v>
      </c>
      <c r="N1409" s="15">
        <v>117.31</v>
      </c>
      <c r="O1409" s="16">
        <v>145.02000000000001</v>
      </c>
      <c r="P1409" s="15">
        <v>10.48</v>
      </c>
      <c r="Q1409" s="15">
        <v>65.599999999999994</v>
      </c>
      <c r="R1409" s="15">
        <v>77.900000000000006</v>
      </c>
      <c r="T1409" s="16">
        <v>83.46</v>
      </c>
      <c r="U1409" s="16">
        <v>84.08</v>
      </c>
      <c r="V1409" s="16">
        <v>102.84</v>
      </c>
      <c r="W1409" s="16">
        <v>100.92</v>
      </c>
      <c r="X1409" s="75"/>
      <c r="Y1409" s="75"/>
      <c r="AB1409" s="15">
        <v>166.77</v>
      </c>
      <c r="AC1409" s="15">
        <v>90</v>
      </c>
      <c r="AD1409" s="15">
        <v>71.11</v>
      </c>
      <c r="AE1409" s="15">
        <v>69.400000000000006</v>
      </c>
      <c r="AF1409" s="15">
        <v>66.33</v>
      </c>
      <c r="AG1409" s="15">
        <v>56.04</v>
      </c>
      <c r="AI1409" s="15">
        <v>64.69</v>
      </c>
      <c r="AJ1409" s="15">
        <v>180</v>
      </c>
      <c r="AK1409" s="15">
        <v>39.93</v>
      </c>
      <c r="AL1409" s="15">
        <v>33</v>
      </c>
      <c r="AN1409" s="15">
        <v>198.57</v>
      </c>
      <c r="AO1409" s="15">
        <v>116.57</v>
      </c>
      <c r="AP1409" s="15">
        <v>130</v>
      </c>
      <c r="AV1409" s="15">
        <v>179</v>
      </c>
      <c r="BB1409" s="15">
        <v>64</v>
      </c>
      <c r="BD1409" s="15">
        <v>117.63</v>
      </c>
      <c r="BF1409" s="15">
        <v>128.15</v>
      </c>
      <c r="BG1409" s="15">
        <v>131</v>
      </c>
    </row>
    <row r="1410" spans="1:59">
      <c r="A1410" s="71">
        <v>43435</v>
      </c>
      <c r="B1410" s="16">
        <v>87.2</v>
      </c>
      <c r="C1410" s="75"/>
      <c r="D1410" s="75"/>
      <c r="F1410" s="16">
        <v>83.79</v>
      </c>
      <c r="G1410" s="15">
        <v>121.12</v>
      </c>
      <c r="H1410" s="15">
        <v>109.35</v>
      </c>
      <c r="I1410" s="15">
        <v>88.15</v>
      </c>
      <c r="J1410" s="15">
        <v>41.72</v>
      </c>
      <c r="K1410" s="15">
        <v>27.34</v>
      </c>
      <c r="L1410" s="15">
        <v>36.270000000000003</v>
      </c>
      <c r="M1410" s="15">
        <v>54.55</v>
      </c>
      <c r="N1410" s="15">
        <v>117.17</v>
      </c>
      <c r="O1410" s="16">
        <v>147.54</v>
      </c>
      <c r="P1410" s="15">
        <v>10.78</v>
      </c>
      <c r="Q1410" s="15">
        <v>66.709999999999994</v>
      </c>
      <c r="R1410" s="15">
        <v>78.209999999999994</v>
      </c>
      <c r="T1410" s="16">
        <v>82.75</v>
      </c>
      <c r="U1410" s="16">
        <v>81.5</v>
      </c>
      <c r="V1410" s="16">
        <v>104.43</v>
      </c>
      <c r="W1410" s="16">
        <v>102.72</v>
      </c>
      <c r="X1410" s="75"/>
      <c r="Y1410" s="75"/>
      <c r="AB1410" s="15">
        <v>168</v>
      </c>
      <c r="AD1410" s="15">
        <v>71.3</v>
      </c>
      <c r="AE1410" s="15">
        <v>69.67</v>
      </c>
      <c r="AF1410" s="15">
        <v>64</v>
      </c>
      <c r="AG1410" s="15">
        <v>56.16</v>
      </c>
      <c r="AH1410" s="15">
        <v>58</v>
      </c>
      <c r="AI1410" s="15">
        <v>65.27</v>
      </c>
      <c r="AJ1410" s="15">
        <v>179.5</v>
      </c>
      <c r="AK1410" s="15">
        <v>38.99</v>
      </c>
      <c r="AL1410" s="15">
        <v>39.5</v>
      </c>
      <c r="AN1410" s="15">
        <v>209.53</v>
      </c>
      <c r="AO1410" s="15">
        <v>115.48</v>
      </c>
      <c r="AP1410" s="15">
        <v>131.91999999999999</v>
      </c>
      <c r="AQ1410" s="15">
        <v>97</v>
      </c>
      <c r="AR1410" s="15">
        <v>116</v>
      </c>
      <c r="AS1410" s="15">
        <v>76.72</v>
      </c>
      <c r="AU1410" s="15">
        <v>177.92</v>
      </c>
      <c r="AV1410" s="15">
        <v>179</v>
      </c>
      <c r="AW1410" s="15">
        <v>21</v>
      </c>
      <c r="AX1410" s="15">
        <v>24.32</v>
      </c>
      <c r="AY1410" s="15">
        <v>75</v>
      </c>
      <c r="BC1410" s="15">
        <v>22.17</v>
      </c>
      <c r="BD1410" s="15">
        <v>112</v>
      </c>
      <c r="BF1410" s="15">
        <v>128.15</v>
      </c>
      <c r="BG1410" s="15">
        <v>130.6</v>
      </c>
    </row>
    <row r="1411" spans="1:59">
      <c r="A1411" s="71">
        <v>43442</v>
      </c>
      <c r="B1411" s="16">
        <v>86.57</v>
      </c>
      <c r="C1411" s="75"/>
      <c r="D1411" s="75"/>
      <c r="F1411" s="16">
        <v>84.52</v>
      </c>
      <c r="G1411" s="15">
        <v>119.94</v>
      </c>
      <c r="H1411" s="15">
        <v>108.43</v>
      </c>
      <c r="I1411" s="15">
        <v>87.86</v>
      </c>
      <c r="J1411" s="15">
        <v>37.840000000000003</v>
      </c>
      <c r="K1411" s="15">
        <v>28.95</v>
      </c>
      <c r="L1411" s="15">
        <v>36.770000000000003</v>
      </c>
      <c r="M1411" s="15">
        <v>35</v>
      </c>
      <c r="N1411" s="15">
        <v>116.04</v>
      </c>
      <c r="O1411" s="16">
        <v>145.77000000000001</v>
      </c>
      <c r="P1411" s="15">
        <v>11.11</v>
      </c>
      <c r="Q1411" s="15">
        <v>65.73</v>
      </c>
      <c r="R1411" s="15">
        <v>76.42</v>
      </c>
      <c r="T1411" s="16">
        <v>82.56</v>
      </c>
      <c r="U1411" s="16">
        <v>72.8</v>
      </c>
      <c r="V1411" s="16">
        <v>109.25</v>
      </c>
      <c r="W1411" s="16">
        <v>109.83</v>
      </c>
      <c r="X1411" s="75"/>
      <c r="Y1411" s="75"/>
      <c r="AA1411" s="15">
        <v>103</v>
      </c>
      <c r="AB1411" s="15">
        <v>168.5</v>
      </c>
      <c r="AD1411" s="15">
        <v>72</v>
      </c>
      <c r="AE1411" s="15">
        <v>70</v>
      </c>
      <c r="AF1411" s="15">
        <v>65.45</v>
      </c>
      <c r="AG1411" s="15">
        <v>55.34</v>
      </c>
      <c r="AH1411" s="15">
        <v>53</v>
      </c>
      <c r="AI1411" s="15">
        <v>66.180000000000007</v>
      </c>
      <c r="AK1411" s="15">
        <v>40</v>
      </c>
      <c r="AL1411" s="15">
        <v>33.24</v>
      </c>
      <c r="AM1411" s="15">
        <v>191</v>
      </c>
      <c r="AN1411" s="15">
        <v>202.43</v>
      </c>
      <c r="AO1411" s="15">
        <v>115.23</v>
      </c>
      <c r="AP1411" s="15">
        <v>129</v>
      </c>
      <c r="AV1411" s="15">
        <v>179</v>
      </c>
      <c r="AW1411" s="15">
        <v>22</v>
      </c>
      <c r="AX1411" s="15">
        <v>23.14</v>
      </c>
      <c r="AZ1411" s="15">
        <v>52.67</v>
      </c>
      <c r="BB1411" s="15">
        <v>62.5</v>
      </c>
      <c r="BD1411" s="15">
        <v>117</v>
      </c>
      <c r="BF1411" s="15">
        <v>127.16</v>
      </c>
      <c r="BG1411" s="15">
        <v>128.75</v>
      </c>
    </row>
    <row r="1412" spans="1:59">
      <c r="A1412" s="71">
        <v>43449</v>
      </c>
      <c r="B1412" s="16">
        <v>86.11</v>
      </c>
      <c r="C1412" s="75"/>
      <c r="D1412" s="75"/>
      <c r="F1412" s="16">
        <v>86.48</v>
      </c>
      <c r="G1412" s="15">
        <v>121.46</v>
      </c>
      <c r="H1412" s="15">
        <v>109.08</v>
      </c>
      <c r="I1412" s="15">
        <v>88.5</v>
      </c>
      <c r="J1412" s="15">
        <v>41.17</v>
      </c>
      <c r="K1412" s="15">
        <v>28.81</v>
      </c>
      <c r="L1412" s="15">
        <v>36.49</v>
      </c>
      <c r="M1412" s="15">
        <v>52.17</v>
      </c>
      <c r="N1412" s="15">
        <v>116.39</v>
      </c>
      <c r="O1412" s="16">
        <v>140.11000000000001</v>
      </c>
      <c r="P1412" s="15">
        <v>10.75</v>
      </c>
      <c r="Q1412" s="15">
        <v>65.89</v>
      </c>
      <c r="R1412" s="15">
        <v>78.13</v>
      </c>
      <c r="T1412" s="16">
        <v>81</v>
      </c>
      <c r="U1412" s="16">
        <v>81.209999999999994</v>
      </c>
      <c r="V1412" s="16">
        <v>111.29</v>
      </c>
      <c r="W1412" s="16">
        <v>110.97</v>
      </c>
      <c r="X1412" s="75"/>
      <c r="Y1412" s="75"/>
      <c r="AA1412" s="15">
        <v>102.33</v>
      </c>
      <c r="AB1412" s="15">
        <v>166.45</v>
      </c>
      <c r="AD1412" s="15">
        <v>71.650000000000006</v>
      </c>
      <c r="AE1412" s="15">
        <v>70</v>
      </c>
      <c r="AF1412" s="15">
        <v>67</v>
      </c>
      <c r="AG1412" s="15">
        <v>53.57</v>
      </c>
      <c r="AH1412" s="15">
        <v>55.5</v>
      </c>
      <c r="AI1412" s="15">
        <v>64.430000000000007</v>
      </c>
      <c r="AJ1412" s="15">
        <v>180</v>
      </c>
      <c r="AK1412" s="15">
        <v>38.369999999999997</v>
      </c>
      <c r="AL1412" s="15">
        <v>30.59</v>
      </c>
      <c r="AN1412" s="15">
        <v>204</v>
      </c>
      <c r="AO1412" s="15">
        <v>114.45</v>
      </c>
      <c r="AP1412" s="15">
        <v>129.46</v>
      </c>
      <c r="AR1412" s="15">
        <v>110</v>
      </c>
      <c r="AV1412" s="15">
        <v>179</v>
      </c>
      <c r="AW1412" s="15">
        <v>23</v>
      </c>
      <c r="AX1412" s="15">
        <v>23.05</v>
      </c>
      <c r="AY1412" s="15">
        <v>71.33</v>
      </c>
      <c r="AZ1412" s="15">
        <v>51.64</v>
      </c>
      <c r="BD1412" s="15">
        <v>113.67</v>
      </c>
      <c r="BF1412" s="15">
        <v>127.57</v>
      </c>
      <c r="BG1412" s="15">
        <v>130.19999999999999</v>
      </c>
    </row>
    <row r="1413" spans="1:59">
      <c r="A1413" s="71">
        <v>43456</v>
      </c>
      <c r="B1413" s="16">
        <v>91.01</v>
      </c>
      <c r="C1413" s="75"/>
      <c r="D1413" s="75"/>
      <c r="F1413" s="16">
        <v>88.43</v>
      </c>
      <c r="G1413" s="15">
        <v>125.33</v>
      </c>
      <c r="H1413" s="15">
        <v>113.72</v>
      </c>
      <c r="I1413" s="15">
        <v>95.5</v>
      </c>
      <c r="J1413" s="15">
        <v>40.450000000000003</v>
      </c>
      <c r="K1413" s="15">
        <v>29.46</v>
      </c>
      <c r="L1413" s="15">
        <v>38.18</v>
      </c>
      <c r="M1413" s="15">
        <v>59.4</v>
      </c>
      <c r="N1413" s="15">
        <v>116.07</v>
      </c>
      <c r="O1413" s="16">
        <v>150.81</v>
      </c>
      <c r="P1413" s="15">
        <v>10.47</v>
      </c>
      <c r="Q1413" s="15">
        <v>65.62</v>
      </c>
      <c r="R1413" s="15">
        <v>78.650000000000006</v>
      </c>
      <c r="T1413" s="16">
        <v>73.33</v>
      </c>
      <c r="U1413" s="16">
        <v>73</v>
      </c>
      <c r="V1413" s="16">
        <v>108.81</v>
      </c>
      <c r="W1413" s="16">
        <v>108.59</v>
      </c>
      <c r="X1413" s="75"/>
      <c r="Y1413" s="75"/>
      <c r="AB1413" s="15">
        <v>164.18</v>
      </c>
      <c r="AD1413" s="15">
        <v>72</v>
      </c>
      <c r="AE1413" s="15">
        <v>69.67</v>
      </c>
      <c r="AF1413" s="15">
        <v>64</v>
      </c>
      <c r="AG1413" s="15">
        <v>53</v>
      </c>
      <c r="AH1413" s="15">
        <v>55</v>
      </c>
      <c r="AI1413" s="15">
        <v>62.09</v>
      </c>
      <c r="AJ1413" s="15">
        <v>180</v>
      </c>
      <c r="AK1413" s="15">
        <v>37.020000000000003</v>
      </c>
      <c r="AL1413" s="15">
        <v>39</v>
      </c>
      <c r="AN1413" s="15">
        <v>209</v>
      </c>
      <c r="AP1413" s="15">
        <v>129</v>
      </c>
      <c r="AQ1413" s="15">
        <v>97</v>
      </c>
      <c r="AR1413" s="15">
        <v>97.52</v>
      </c>
      <c r="AV1413" s="15">
        <v>179</v>
      </c>
      <c r="AW1413" s="15">
        <v>22.5</v>
      </c>
      <c r="AX1413" s="15">
        <v>23</v>
      </c>
      <c r="AY1413" s="15">
        <v>72.260000000000005</v>
      </c>
      <c r="AZ1413" s="15">
        <v>53</v>
      </c>
      <c r="BB1413" s="15">
        <v>67.33</v>
      </c>
      <c r="BC1413" s="15">
        <v>23</v>
      </c>
      <c r="BD1413" s="15">
        <v>110</v>
      </c>
      <c r="BF1413" s="15">
        <v>129.16</v>
      </c>
      <c r="BG1413" s="15">
        <v>132.6</v>
      </c>
    </row>
    <row r="1414" spans="1:59">
      <c r="A1414" s="71">
        <v>43463</v>
      </c>
      <c r="B1414" s="16">
        <v>96.21</v>
      </c>
      <c r="C1414" s="75"/>
      <c r="D1414" s="75"/>
      <c r="F1414" s="16">
        <v>96.51</v>
      </c>
      <c r="G1414" s="15">
        <v>133.56</v>
      </c>
      <c r="H1414" s="15">
        <v>113.76</v>
      </c>
      <c r="I1414" s="15">
        <v>99</v>
      </c>
      <c r="J1414" s="15">
        <v>47.42</v>
      </c>
      <c r="K1414" s="15">
        <v>27.42</v>
      </c>
      <c r="L1414" s="15">
        <v>41.42</v>
      </c>
      <c r="M1414" s="15">
        <v>61.7</v>
      </c>
      <c r="N1414" s="15">
        <v>117</v>
      </c>
      <c r="O1414" s="16">
        <v>151.91</v>
      </c>
      <c r="P1414" s="15">
        <v>10.5</v>
      </c>
      <c r="Q1414" s="15">
        <v>65.42</v>
      </c>
      <c r="R1414" s="15">
        <v>77.98</v>
      </c>
      <c r="T1414" s="16">
        <v>79</v>
      </c>
      <c r="U1414" s="16">
        <v>78.5</v>
      </c>
      <c r="V1414" s="16">
        <v>106.33</v>
      </c>
      <c r="W1414" s="16">
        <v>105.89</v>
      </c>
      <c r="X1414" s="75"/>
      <c r="Y1414" s="75"/>
      <c r="AA1414" s="15">
        <v>109</v>
      </c>
      <c r="AB1414" s="15">
        <v>179</v>
      </c>
      <c r="AD1414" s="15">
        <v>70.150000000000006</v>
      </c>
      <c r="AE1414" s="15">
        <v>70</v>
      </c>
      <c r="AF1414" s="15">
        <v>63</v>
      </c>
      <c r="AG1414" s="15">
        <v>52</v>
      </c>
      <c r="AH1414" s="15">
        <v>55</v>
      </c>
      <c r="AI1414" s="15">
        <v>62</v>
      </c>
      <c r="AJ1414" s="15">
        <v>180</v>
      </c>
      <c r="AK1414" s="15">
        <v>35.46</v>
      </c>
      <c r="AN1414" s="15">
        <v>211</v>
      </c>
      <c r="AO1414" s="15">
        <v>115</v>
      </c>
      <c r="AP1414" s="15">
        <v>131</v>
      </c>
      <c r="AQ1414" s="15">
        <v>96</v>
      </c>
      <c r="AR1414" s="15">
        <v>97</v>
      </c>
      <c r="AV1414" s="15">
        <v>179</v>
      </c>
      <c r="AW1414" s="15">
        <v>22.5</v>
      </c>
      <c r="AX1414" s="15">
        <v>23.09</v>
      </c>
      <c r="AY1414" s="15">
        <v>65</v>
      </c>
      <c r="AZ1414" s="15">
        <v>53</v>
      </c>
      <c r="BB1414" s="15">
        <v>64</v>
      </c>
      <c r="BC1414" s="15">
        <v>23</v>
      </c>
      <c r="BD1414" s="15">
        <v>116</v>
      </c>
      <c r="BF1414" s="15">
        <v>132.22</v>
      </c>
      <c r="BG1414" s="15">
        <v>131.33000000000001</v>
      </c>
    </row>
    <row r="1415" spans="1:59">
      <c r="A1415" s="71">
        <v>43470</v>
      </c>
      <c r="B1415" s="16">
        <v>104.79</v>
      </c>
      <c r="C1415" s="75"/>
      <c r="D1415" s="75"/>
      <c r="F1415" s="16">
        <v>97.49</v>
      </c>
      <c r="G1415" s="15">
        <v>138.29</v>
      </c>
      <c r="H1415" s="15">
        <v>117.98</v>
      </c>
      <c r="I1415" s="15">
        <v>98.55</v>
      </c>
      <c r="J1415" s="15">
        <v>52.29</v>
      </c>
      <c r="K1415" s="15">
        <v>28.38</v>
      </c>
      <c r="L1415" s="15">
        <v>37.409999999999997</v>
      </c>
      <c r="M1415" s="15">
        <v>64.17</v>
      </c>
      <c r="N1415" s="15">
        <v>116.77</v>
      </c>
      <c r="O1415" s="16">
        <v>156.81</v>
      </c>
      <c r="P1415" s="15">
        <v>10.45</v>
      </c>
      <c r="Q1415" s="15">
        <v>66.98</v>
      </c>
      <c r="R1415" s="15">
        <v>78.260000000000005</v>
      </c>
      <c r="T1415" s="16">
        <v>79.930000000000007</v>
      </c>
      <c r="U1415" s="16">
        <v>79.83</v>
      </c>
      <c r="V1415" s="16">
        <v>101.72</v>
      </c>
      <c r="W1415" s="16">
        <v>101.72</v>
      </c>
      <c r="X1415" s="75"/>
      <c r="Y1415" s="75"/>
      <c r="AB1415" s="15">
        <v>161.5</v>
      </c>
      <c r="AD1415" s="15">
        <v>71.569999999999993</v>
      </c>
      <c r="AE1415" s="15">
        <v>70</v>
      </c>
      <c r="AF1415" s="15">
        <v>63</v>
      </c>
      <c r="AG1415" s="15">
        <v>52.58</v>
      </c>
      <c r="AH1415" s="15">
        <v>55</v>
      </c>
      <c r="AI1415" s="15">
        <v>63.32</v>
      </c>
      <c r="AJ1415" s="15">
        <v>180</v>
      </c>
      <c r="AK1415" s="15">
        <v>34.21</v>
      </c>
      <c r="AL1415" s="15">
        <v>39</v>
      </c>
      <c r="AN1415" s="15">
        <v>206.5</v>
      </c>
      <c r="AQ1415" s="15">
        <v>97</v>
      </c>
      <c r="AR1415" s="15">
        <v>96.44</v>
      </c>
      <c r="AV1415" s="15">
        <v>179</v>
      </c>
      <c r="AX1415" s="15">
        <v>22.77</v>
      </c>
      <c r="AY1415" s="15">
        <v>64</v>
      </c>
      <c r="AZ1415" s="15">
        <v>51.29</v>
      </c>
      <c r="BA1415" s="15">
        <v>43</v>
      </c>
      <c r="BB1415" s="15">
        <v>61.15</v>
      </c>
      <c r="BC1415" s="15">
        <v>22.7</v>
      </c>
      <c r="BF1415" s="15">
        <v>130.44999999999999</v>
      </c>
      <c r="BG1415" s="15">
        <v>119.67</v>
      </c>
    </row>
    <row r="1416" spans="1:59">
      <c r="A1416" s="71">
        <v>43477</v>
      </c>
      <c r="B1416" s="16">
        <v>103.87</v>
      </c>
      <c r="C1416" s="75"/>
      <c r="D1416" s="75"/>
      <c r="F1416" s="16">
        <v>101.13</v>
      </c>
      <c r="G1416" s="15">
        <v>141.99</v>
      </c>
      <c r="H1416" s="15">
        <v>119.83</v>
      </c>
      <c r="I1416" s="15">
        <v>101.1</v>
      </c>
      <c r="J1416" s="15">
        <v>52.83</v>
      </c>
      <c r="K1416" s="15">
        <v>30.35</v>
      </c>
      <c r="L1416" s="15">
        <v>37.74</v>
      </c>
      <c r="M1416" s="15">
        <v>65.28</v>
      </c>
      <c r="N1416" s="15">
        <v>116.1</v>
      </c>
      <c r="O1416" s="16">
        <v>163.13999999999999</v>
      </c>
      <c r="P1416" s="15">
        <v>10.59</v>
      </c>
      <c r="Q1416" s="15">
        <v>66.180000000000007</v>
      </c>
      <c r="R1416" s="15">
        <v>79.67</v>
      </c>
      <c r="T1416" s="16">
        <v>80.010000000000005</v>
      </c>
      <c r="U1416" s="16">
        <v>80.430000000000007</v>
      </c>
      <c r="V1416" s="16">
        <v>107.87</v>
      </c>
      <c r="W1416" s="16">
        <v>105.13</v>
      </c>
      <c r="X1416" s="75"/>
      <c r="Y1416" s="75"/>
      <c r="AA1416" s="15">
        <v>99</v>
      </c>
      <c r="AB1416" s="15">
        <v>159.88</v>
      </c>
      <c r="AD1416" s="15">
        <v>70.099999999999994</v>
      </c>
      <c r="AE1416" s="15">
        <v>70</v>
      </c>
      <c r="AF1416" s="15">
        <v>65</v>
      </c>
      <c r="AG1416" s="15">
        <v>52.48</v>
      </c>
      <c r="AH1416" s="15">
        <v>55</v>
      </c>
      <c r="AI1416" s="15">
        <v>60.33</v>
      </c>
      <c r="AK1416" s="15">
        <v>35.299999999999997</v>
      </c>
      <c r="AL1416" s="15">
        <v>39</v>
      </c>
      <c r="AM1416" s="15">
        <v>195</v>
      </c>
      <c r="AN1416" s="15">
        <v>209</v>
      </c>
      <c r="AO1416" s="15">
        <v>110.46</v>
      </c>
      <c r="AQ1416" s="15">
        <v>95.05</v>
      </c>
      <c r="AS1416" s="15">
        <v>78.33</v>
      </c>
      <c r="AV1416" s="15">
        <v>179</v>
      </c>
      <c r="AX1416" s="15">
        <v>22.64</v>
      </c>
      <c r="AY1416" s="15">
        <v>62.18</v>
      </c>
      <c r="AZ1416" s="15">
        <v>53</v>
      </c>
      <c r="BA1416" s="15">
        <v>44</v>
      </c>
      <c r="BB1416" s="15">
        <v>63.71</v>
      </c>
      <c r="BC1416" s="15">
        <v>23.33</v>
      </c>
      <c r="BF1416" s="15">
        <v>116.85</v>
      </c>
      <c r="BG1416" s="15">
        <v>103.4</v>
      </c>
    </row>
    <row r="1417" spans="1:59">
      <c r="A1417" s="71">
        <v>43484</v>
      </c>
      <c r="B1417" s="16">
        <v>99.96</v>
      </c>
      <c r="C1417" s="75"/>
      <c r="D1417" s="75"/>
      <c r="F1417" s="16">
        <v>99.57</v>
      </c>
      <c r="G1417" s="15">
        <v>148.04</v>
      </c>
      <c r="H1417" s="15">
        <v>120.79</v>
      </c>
      <c r="I1417" s="15">
        <v>101.04</v>
      </c>
      <c r="J1417" s="15">
        <v>52.35</v>
      </c>
      <c r="K1417" s="15">
        <v>29.08</v>
      </c>
      <c r="L1417" s="15">
        <v>36.340000000000003</v>
      </c>
      <c r="M1417" s="15">
        <v>64.849999999999994</v>
      </c>
      <c r="N1417" s="15">
        <v>116.64</v>
      </c>
      <c r="O1417" s="16">
        <v>170.41</v>
      </c>
      <c r="P1417" s="15">
        <v>10</v>
      </c>
      <c r="Q1417" s="15">
        <v>66.12</v>
      </c>
      <c r="R1417" s="15">
        <v>78.650000000000006</v>
      </c>
      <c r="T1417" s="16">
        <v>81</v>
      </c>
      <c r="U1417" s="16">
        <v>80.5</v>
      </c>
      <c r="V1417" s="16">
        <v>107.87</v>
      </c>
      <c r="W1417" s="16">
        <v>105.13</v>
      </c>
      <c r="X1417" s="75"/>
      <c r="Y1417" s="75"/>
      <c r="AA1417" s="15">
        <v>105</v>
      </c>
      <c r="AB1417" s="15">
        <v>165.56</v>
      </c>
      <c r="AD1417" s="15">
        <v>68.7</v>
      </c>
      <c r="AE1417" s="15">
        <v>70</v>
      </c>
      <c r="AF1417" s="15">
        <v>65</v>
      </c>
      <c r="AG1417" s="15">
        <v>53</v>
      </c>
      <c r="AH1417" s="15">
        <v>55</v>
      </c>
      <c r="AI1417" s="15">
        <v>62.16</v>
      </c>
      <c r="AJ1417" s="15">
        <v>180</v>
      </c>
      <c r="AK1417" s="15">
        <v>34.69</v>
      </c>
      <c r="AL1417" s="15">
        <v>39</v>
      </c>
      <c r="AO1417" s="15">
        <v>111.88</v>
      </c>
      <c r="AP1417" s="15">
        <v>123</v>
      </c>
      <c r="AQ1417" s="15">
        <v>97.5</v>
      </c>
      <c r="AX1417" s="15">
        <v>23.34</v>
      </c>
      <c r="AY1417" s="15">
        <v>70.5</v>
      </c>
      <c r="AZ1417" s="15">
        <v>51.62</v>
      </c>
      <c r="BA1417" s="15">
        <v>44</v>
      </c>
      <c r="BB1417" s="15">
        <v>44</v>
      </c>
      <c r="BD1417" s="15">
        <v>107.5</v>
      </c>
      <c r="BF1417" s="15">
        <v>96.84</v>
      </c>
      <c r="BG1417" s="15">
        <v>105.8</v>
      </c>
    </row>
    <row r="1418" spans="1:59">
      <c r="A1418" s="71">
        <v>43491</v>
      </c>
      <c r="B1418" s="16">
        <v>94.22</v>
      </c>
      <c r="C1418" s="75"/>
      <c r="D1418" s="75"/>
      <c r="F1418" s="16">
        <v>101.63</v>
      </c>
      <c r="G1418" s="15">
        <v>157.77000000000001</v>
      </c>
      <c r="H1418" s="15">
        <v>121.46</v>
      </c>
      <c r="I1418" s="15">
        <v>100.52</v>
      </c>
      <c r="J1418" s="15">
        <v>51.82</v>
      </c>
      <c r="K1418" s="15">
        <v>30.06</v>
      </c>
      <c r="L1418" s="15">
        <v>33.19</v>
      </c>
      <c r="M1418" s="15">
        <v>65.92</v>
      </c>
      <c r="N1418" s="15">
        <v>116.72</v>
      </c>
      <c r="O1418" s="16">
        <v>181.3</v>
      </c>
      <c r="P1418" s="15">
        <v>10</v>
      </c>
      <c r="Q1418" s="15">
        <v>66.78</v>
      </c>
      <c r="R1418" s="15">
        <v>79.430000000000007</v>
      </c>
      <c r="T1418" s="16">
        <v>82.8</v>
      </c>
      <c r="U1418" s="16">
        <v>81.89</v>
      </c>
      <c r="V1418" s="16">
        <v>107.61</v>
      </c>
      <c r="W1418" s="16">
        <v>104.73</v>
      </c>
      <c r="X1418" s="75"/>
      <c r="Y1418" s="75"/>
      <c r="AB1418" s="15">
        <v>166.18</v>
      </c>
      <c r="AC1418" s="15">
        <v>92.33</v>
      </c>
      <c r="AD1418" s="15">
        <v>68</v>
      </c>
      <c r="AF1418" s="15">
        <v>65</v>
      </c>
      <c r="AG1418" s="15">
        <v>53</v>
      </c>
      <c r="AH1418" s="15">
        <v>55</v>
      </c>
      <c r="AI1418" s="15">
        <v>62.1</v>
      </c>
      <c r="AK1418" s="15">
        <v>33.53</v>
      </c>
      <c r="AL1418" s="15">
        <v>39</v>
      </c>
      <c r="AN1418" s="15">
        <v>209</v>
      </c>
      <c r="AO1418" s="15">
        <v>117</v>
      </c>
      <c r="AP1418" s="15">
        <v>124.75</v>
      </c>
      <c r="AQ1418" s="15">
        <v>99</v>
      </c>
      <c r="AR1418" s="15">
        <v>106</v>
      </c>
      <c r="AX1418" s="15">
        <v>24.33</v>
      </c>
      <c r="AY1418" s="15">
        <v>66.61</v>
      </c>
      <c r="AZ1418" s="15">
        <v>51.88</v>
      </c>
      <c r="BA1418" s="15">
        <v>43.5</v>
      </c>
      <c r="BB1418" s="15">
        <v>56</v>
      </c>
      <c r="BC1418" s="15">
        <v>25</v>
      </c>
      <c r="BD1418" s="15">
        <v>112.46</v>
      </c>
      <c r="BF1418" s="15">
        <v>96.84</v>
      </c>
      <c r="BG1418" s="15">
        <v>124.75</v>
      </c>
    </row>
    <row r="1419" spans="1:59">
      <c r="A1419" s="71">
        <v>43498</v>
      </c>
      <c r="B1419" s="16">
        <v>92.04</v>
      </c>
      <c r="C1419" s="75"/>
      <c r="D1419" s="75"/>
      <c r="F1419" s="16">
        <v>104.46</v>
      </c>
      <c r="G1419" s="15">
        <v>165.72</v>
      </c>
      <c r="H1419" s="15">
        <v>119.13</v>
      </c>
      <c r="I1419" s="15">
        <v>100.5</v>
      </c>
      <c r="J1419" s="15">
        <v>48.55</v>
      </c>
      <c r="K1419" s="15">
        <v>30.56</v>
      </c>
      <c r="L1419" s="15">
        <v>33.39</v>
      </c>
      <c r="M1419" s="15">
        <v>65.03</v>
      </c>
      <c r="N1419" s="15">
        <v>115.93</v>
      </c>
      <c r="O1419" s="16">
        <v>191.23</v>
      </c>
      <c r="P1419" s="15">
        <v>10</v>
      </c>
      <c r="Q1419" s="15">
        <v>65.2</v>
      </c>
      <c r="R1419" s="15">
        <v>77.87</v>
      </c>
      <c r="T1419" s="16">
        <v>82.5</v>
      </c>
      <c r="U1419" s="16">
        <v>82.5</v>
      </c>
      <c r="V1419" s="16">
        <v>108.04</v>
      </c>
      <c r="W1419" s="16">
        <v>105.13</v>
      </c>
      <c r="X1419" s="75"/>
      <c r="Y1419" s="75"/>
      <c r="AB1419" s="15">
        <v>168</v>
      </c>
      <c r="AD1419" s="15">
        <v>65.430000000000007</v>
      </c>
      <c r="AE1419" s="15">
        <v>66</v>
      </c>
      <c r="AF1419" s="15">
        <v>64.5</v>
      </c>
      <c r="AG1419" s="15">
        <v>52.6</v>
      </c>
      <c r="AH1419" s="15">
        <v>52</v>
      </c>
      <c r="AI1419" s="15">
        <v>62.43</v>
      </c>
      <c r="AK1419" s="15">
        <v>31.78</v>
      </c>
      <c r="AL1419" s="15">
        <v>33.67</v>
      </c>
      <c r="AP1419" s="15">
        <v>123</v>
      </c>
      <c r="AS1419" s="15">
        <v>72</v>
      </c>
      <c r="AU1419" s="15">
        <v>149.33000000000001</v>
      </c>
      <c r="AV1419" s="15">
        <v>179</v>
      </c>
      <c r="AX1419" s="15">
        <v>23.69</v>
      </c>
      <c r="BA1419" s="15">
        <v>46.6</v>
      </c>
      <c r="BB1419" s="15">
        <v>58.67</v>
      </c>
      <c r="BC1419" s="15">
        <v>26</v>
      </c>
      <c r="BD1419" s="15">
        <v>107.95</v>
      </c>
      <c r="BF1419" s="15">
        <v>124.43</v>
      </c>
      <c r="BG1419" s="15">
        <v>134</v>
      </c>
    </row>
    <row r="1420" spans="1:59">
      <c r="A1420" s="71">
        <v>43505</v>
      </c>
      <c r="B1420" s="16">
        <v>91.16</v>
      </c>
      <c r="C1420" s="75"/>
      <c r="D1420" s="75"/>
      <c r="F1420" s="16">
        <v>108.09</v>
      </c>
      <c r="G1420" s="15">
        <v>169.37</v>
      </c>
      <c r="H1420" s="15">
        <v>121.8</v>
      </c>
      <c r="I1420" s="15">
        <v>98.98</v>
      </c>
      <c r="J1420" s="15">
        <v>48.86</v>
      </c>
      <c r="K1420" s="15">
        <v>29.99</v>
      </c>
      <c r="L1420" s="15">
        <v>32.97</v>
      </c>
      <c r="M1420" s="15">
        <v>64.95</v>
      </c>
      <c r="N1420" s="15">
        <v>115.14</v>
      </c>
      <c r="O1420" s="16">
        <v>194.93</v>
      </c>
      <c r="P1420" s="15">
        <v>10</v>
      </c>
      <c r="Q1420" s="15">
        <v>66.56</v>
      </c>
      <c r="R1420" s="15">
        <v>78.67</v>
      </c>
      <c r="T1420" s="16">
        <v>82.54</v>
      </c>
      <c r="U1420" s="16">
        <v>82.5</v>
      </c>
      <c r="V1420" s="16">
        <v>108.95</v>
      </c>
      <c r="W1420" s="16">
        <v>106.46</v>
      </c>
      <c r="X1420" s="75"/>
      <c r="Y1420" s="75"/>
      <c r="AA1420" s="15">
        <v>108.4</v>
      </c>
      <c r="AB1420" s="15">
        <v>171.17</v>
      </c>
      <c r="AC1420" s="15">
        <v>94</v>
      </c>
      <c r="AD1420" s="15">
        <v>65.13</v>
      </c>
      <c r="AE1420" s="15">
        <v>66.2</v>
      </c>
      <c r="AG1420" s="15">
        <v>52.65</v>
      </c>
      <c r="AH1420" s="15">
        <v>53.15</v>
      </c>
      <c r="AI1420" s="15">
        <v>64</v>
      </c>
      <c r="AJ1420" s="15">
        <v>180</v>
      </c>
      <c r="AK1420" s="15">
        <v>32.08</v>
      </c>
      <c r="AL1420" s="15">
        <v>35</v>
      </c>
      <c r="AO1420" s="15">
        <v>114</v>
      </c>
      <c r="AP1420" s="15">
        <v>122</v>
      </c>
      <c r="AR1420" s="15">
        <v>106</v>
      </c>
      <c r="AT1420" s="15">
        <v>159</v>
      </c>
      <c r="AU1420" s="15">
        <v>145.97999999999999</v>
      </c>
      <c r="AV1420" s="15">
        <v>179</v>
      </c>
      <c r="AX1420" s="15">
        <v>23.6</v>
      </c>
      <c r="AY1420" s="15">
        <v>65</v>
      </c>
      <c r="AZ1420" s="15">
        <v>52</v>
      </c>
      <c r="BA1420" s="15">
        <v>47.5</v>
      </c>
      <c r="BB1420" s="15">
        <v>56</v>
      </c>
      <c r="BC1420" s="15">
        <v>20.8</v>
      </c>
      <c r="BD1420" s="15">
        <v>105</v>
      </c>
      <c r="BF1420" s="15">
        <v>132.96</v>
      </c>
      <c r="BG1420" s="15">
        <v>123</v>
      </c>
    </row>
    <row r="1421" spans="1:59">
      <c r="A1421" s="71">
        <v>43512</v>
      </c>
      <c r="B1421" s="16">
        <v>90.94</v>
      </c>
      <c r="C1421" s="75"/>
      <c r="D1421" s="75"/>
      <c r="F1421" s="16">
        <v>107.22</v>
      </c>
      <c r="G1421" s="15">
        <v>173.45</v>
      </c>
      <c r="H1421" s="15">
        <v>122.93</v>
      </c>
      <c r="I1421" s="15">
        <v>102.23</v>
      </c>
      <c r="J1421" s="15">
        <v>47.52</v>
      </c>
      <c r="K1421" s="15">
        <v>29.99</v>
      </c>
      <c r="L1421" s="15">
        <v>31.44</v>
      </c>
      <c r="M1421" s="15">
        <v>65.62</v>
      </c>
      <c r="N1421" s="15">
        <v>115.64</v>
      </c>
      <c r="O1421" s="16">
        <v>189.88</v>
      </c>
      <c r="P1421" s="15">
        <v>10</v>
      </c>
      <c r="Q1421" s="15">
        <v>66.180000000000007</v>
      </c>
      <c r="R1421" s="15">
        <v>78.260000000000005</v>
      </c>
      <c r="T1421" s="16">
        <v>83</v>
      </c>
      <c r="U1421" s="16">
        <v>82.7</v>
      </c>
      <c r="V1421" s="16">
        <v>107.3</v>
      </c>
      <c r="W1421" s="16">
        <v>106.46</v>
      </c>
      <c r="X1421" s="75"/>
      <c r="Y1421" s="75"/>
      <c r="AA1421" s="15">
        <v>108.33</v>
      </c>
      <c r="AB1421" s="15">
        <v>172.6</v>
      </c>
      <c r="AC1421" s="15">
        <v>93</v>
      </c>
      <c r="AD1421" s="15">
        <v>65.23</v>
      </c>
      <c r="AE1421" s="15">
        <v>66</v>
      </c>
      <c r="AF1421" s="15">
        <v>65</v>
      </c>
      <c r="AG1421" s="15">
        <v>51.87</v>
      </c>
      <c r="AH1421" s="15">
        <v>55</v>
      </c>
      <c r="AI1421" s="15">
        <v>61.33</v>
      </c>
      <c r="AK1421" s="15">
        <v>32.520000000000003</v>
      </c>
      <c r="AL1421" s="15">
        <v>39</v>
      </c>
      <c r="AN1421" s="15">
        <v>208.67</v>
      </c>
      <c r="AO1421" s="15">
        <v>112</v>
      </c>
      <c r="AP1421" s="15">
        <v>122</v>
      </c>
      <c r="AW1421" s="15">
        <v>17</v>
      </c>
      <c r="AX1421" s="15">
        <v>22.95</v>
      </c>
      <c r="AY1421" s="15">
        <v>65</v>
      </c>
      <c r="AZ1421" s="15">
        <v>55</v>
      </c>
      <c r="BA1421" s="15">
        <v>51.86</v>
      </c>
      <c r="BB1421" s="15">
        <v>55.68</v>
      </c>
      <c r="BD1421" s="15">
        <v>110</v>
      </c>
      <c r="BF1421" s="15">
        <v>115.9</v>
      </c>
      <c r="BG1421" s="15">
        <v>103.8</v>
      </c>
    </row>
    <row r="1422" spans="1:59">
      <c r="A1422" s="71">
        <v>43519</v>
      </c>
      <c r="B1422" s="16">
        <v>89.16</v>
      </c>
      <c r="C1422" s="75"/>
      <c r="D1422" s="75"/>
      <c r="F1422" s="16">
        <v>108.02</v>
      </c>
      <c r="G1422" s="15">
        <v>174.08</v>
      </c>
      <c r="H1422" s="15">
        <v>123</v>
      </c>
      <c r="I1422" s="15">
        <v>103.95</v>
      </c>
      <c r="J1422" s="15">
        <v>53.75</v>
      </c>
      <c r="K1422" s="15">
        <v>31.26</v>
      </c>
      <c r="L1422" s="15">
        <v>32.78</v>
      </c>
      <c r="M1422" s="15">
        <v>65.680000000000007</v>
      </c>
      <c r="N1422" s="15">
        <v>116.83</v>
      </c>
      <c r="O1422" s="16">
        <v>188.15</v>
      </c>
      <c r="P1422" s="15">
        <v>10</v>
      </c>
      <c r="Q1422" s="15">
        <v>66.11</v>
      </c>
      <c r="R1422" s="15">
        <v>78.72</v>
      </c>
      <c r="T1422" s="16">
        <v>84.54</v>
      </c>
      <c r="U1422" s="16">
        <v>84.71</v>
      </c>
      <c r="V1422" s="16">
        <v>107.4</v>
      </c>
      <c r="W1422" s="16">
        <v>106.46</v>
      </c>
      <c r="X1422" s="75"/>
      <c r="Y1422" s="75"/>
      <c r="AA1422" s="15">
        <v>110</v>
      </c>
      <c r="AB1422" s="15">
        <v>166.55</v>
      </c>
      <c r="AD1422" s="15">
        <v>66</v>
      </c>
      <c r="AE1422" s="15">
        <v>66</v>
      </c>
      <c r="AF1422" s="15">
        <v>65</v>
      </c>
      <c r="AG1422" s="15">
        <v>53.52</v>
      </c>
      <c r="AH1422" s="15">
        <v>55</v>
      </c>
      <c r="AI1422" s="15">
        <v>61.67</v>
      </c>
      <c r="AK1422" s="15">
        <v>31.48</v>
      </c>
      <c r="AL1422" s="15">
        <v>36</v>
      </c>
      <c r="AM1422" s="15">
        <v>198</v>
      </c>
      <c r="AN1422" s="15">
        <v>208</v>
      </c>
      <c r="AO1422" s="15">
        <v>112</v>
      </c>
      <c r="AP1422" s="15">
        <v>120</v>
      </c>
      <c r="AU1422" s="15">
        <v>150</v>
      </c>
      <c r="AX1422" s="15">
        <v>22.4</v>
      </c>
      <c r="AY1422" s="15">
        <v>61.9</v>
      </c>
      <c r="AZ1422" s="15">
        <v>51</v>
      </c>
      <c r="BB1422" s="15">
        <v>55.57</v>
      </c>
      <c r="BF1422" s="15">
        <v>101.7</v>
      </c>
      <c r="BG1422" s="15">
        <v>101</v>
      </c>
    </row>
    <row r="1423" spans="1:59">
      <c r="A1423" s="71">
        <v>43526</v>
      </c>
      <c r="B1423" s="16">
        <v>87.96</v>
      </c>
      <c r="C1423" s="75"/>
      <c r="D1423" s="75"/>
      <c r="F1423" s="16">
        <v>104.34</v>
      </c>
      <c r="G1423" s="15">
        <v>174.25</v>
      </c>
      <c r="H1423" s="15">
        <v>123.05</v>
      </c>
      <c r="I1423" s="15">
        <v>102.62</v>
      </c>
      <c r="J1423" s="15">
        <v>54.15</v>
      </c>
      <c r="K1423" s="15">
        <v>33.909999999999997</v>
      </c>
      <c r="L1423" s="15">
        <v>35.590000000000003</v>
      </c>
      <c r="M1423" s="15">
        <v>68.959999999999994</v>
      </c>
      <c r="N1423" s="15">
        <v>117.47</v>
      </c>
      <c r="O1423" s="16">
        <v>177.86</v>
      </c>
      <c r="P1423" s="15">
        <v>10</v>
      </c>
      <c r="Q1423" s="15">
        <v>66.2</v>
      </c>
      <c r="R1423" s="15">
        <v>78.819999999999993</v>
      </c>
      <c r="T1423" s="16">
        <v>84.61</v>
      </c>
      <c r="U1423" s="16">
        <v>81.92</v>
      </c>
      <c r="V1423" s="16">
        <v>106.94</v>
      </c>
      <c r="W1423" s="16">
        <v>105.99</v>
      </c>
      <c r="X1423" s="75"/>
      <c r="Y1423" s="75"/>
      <c r="AA1423" s="15">
        <v>108</v>
      </c>
      <c r="AB1423" s="15">
        <v>168.5</v>
      </c>
      <c r="AD1423" s="15">
        <v>65.55</v>
      </c>
      <c r="AF1423" s="15">
        <v>65</v>
      </c>
      <c r="AG1423" s="15">
        <v>52.91</v>
      </c>
      <c r="AH1423" s="15">
        <v>55</v>
      </c>
      <c r="AI1423" s="15">
        <v>62.57</v>
      </c>
      <c r="AJ1423" s="15">
        <v>180</v>
      </c>
      <c r="AK1423" s="15">
        <v>28.04</v>
      </c>
      <c r="AL1423" s="15">
        <v>34</v>
      </c>
      <c r="AM1423" s="15">
        <v>195</v>
      </c>
      <c r="AN1423" s="15">
        <v>207.57</v>
      </c>
      <c r="AO1423" s="15">
        <v>110.56</v>
      </c>
      <c r="AP1423" s="15">
        <v>120</v>
      </c>
      <c r="AQ1423" s="15">
        <v>100.5</v>
      </c>
      <c r="AR1423" s="15">
        <v>105</v>
      </c>
      <c r="AT1423" s="15">
        <v>179</v>
      </c>
      <c r="AV1423" s="15">
        <v>175.92</v>
      </c>
      <c r="AX1423" s="15">
        <v>23.75</v>
      </c>
      <c r="AY1423" s="15">
        <v>64.19</v>
      </c>
      <c r="AZ1423" s="15">
        <v>52.25</v>
      </c>
      <c r="BB1423" s="15">
        <v>49.4</v>
      </c>
      <c r="BF1423" s="15">
        <v>100.02</v>
      </c>
      <c r="BG1423" s="15">
        <v>101</v>
      </c>
    </row>
    <row r="1424" spans="1:59">
      <c r="A1424" s="71">
        <v>43533</v>
      </c>
      <c r="B1424" s="16">
        <v>89.35</v>
      </c>
      <c r="C1424" s="75"/>
      <c r="D1424" s="75"/>
      <c r="F1424" s="16">
        <v>103.89</v>
      </c>
      <c r="G1424" s="15">
        <v>174.26</v>
      </c>
      <c r="H1424" s="15">
        <v>121.74</v>
      </c>
      <c r="I1424" s="15">
        <v>103.34</v>
      </c>
      <c r="J1424" s="15">
        <v>55.64</v>
      </c>
      <c r="K1424" s="15">
        <v>34.369999999999997</v>
      </c>
      <c r="L1424" s="15">
        <v>35.44</v>
      </c>
      <c r="M1424" s="15">
        <v>69.239999999999995</v>
      </c>
      <c r="N1424" s="15">
        <v>116.58</v>
      </c>
      <c r="O1424" s="16">
        <v>176.59</v>
      </c>
      <c r="P1424" s="15">
        <v>10.09</v>
      </c>
      <c r="Q1424" s="15">
        <v>65.86</v>
      </c>
      <c r="R1424" s="15">
        <v>79.27</v>
      </c>
      <c r="T1424" s="16">
        <v>87</v>
      </c>
      <c r="U1424" s="16">
        <v>83.4</v>
      </c>
      <c r="V1424" s="16">
        <v>106.56</v>
      </c>
      <c r="W1424" s="16">
        <v>105.43</v>
      </c>
      <c r="X1424" s="75"/>
      <c r="Y1424" s="75"/>
      <c r="AA1424" s="15">
        <v>99</v>
      </c>
      <c r="AB1424" s="15">
        <v>174.5</v>
      </c>
      <c r="AD1424" s="15">
        <v>66</v>
      </c>
      <c r="AE1424" s="15">
        <v>65.400000000000006</v>
      </c>
      <c r="AF1424" s="15">
        <v>65</v>
      </c>
      <c r="AG1424" s="15">
        <v>52.96</v>
      </c>
      <c r="AH1424" s="15">
        <v>55</v>
      </c>
      <c r="AI1424" s="15">
        <v>62.21</v>
      </c>
      <c r="AJ1424" s="15">
        <v>180</v>
      </c>
      <c r="AK1424" s="15">
        <v>27.45</v>
      </c>
      <c r="AL1424" s="15">
        <v>30</v>
      </c>
      <c r="AM1424" s="15">
        <v>190.33</v>
      </c>
      <c r="AN1424" s="15">
        <v>203</v>
      </c>
      <c r="AO1424" s="15">
        <v>109.43</v>
      </c>
      <c r="AP1424" s="15">
        <v>120</v>
      </c>
      <c r="AQ1424" s="15">
        <v>99</v>
      </c>
      <c r="AV1424" s="15">
        <v>179</v>
      </c>
      <c r="AW1424" s="15">
        <v>23</v>
      </c>
      <c r="AX1424" s="15">
        <v>23.92</v>
      </c>
      <c r="AY1424" s="15">
        <v>65.599999999999994</v>
      </c>
      <c r="AZ1424" s="15">
        <v>54.45</v>
      </c>
      <c r="BA1424" s="15">
        <v>55</v>
      </c>
      <c r="BB1424" s="15">
        <v>52.24</v>
      </c>
      <c r="BC1424" s="15">
        <v>24</v>
      </c>
      <c r="BF1424" s="15">
        <v>96.03</v>
      </c>
      <c r="BG1424" s="15">
        <v>96.6</v>
      </c>
    </row>
    <row r="1425" spans="1:59">
      <c r="A1425" s="71">
        <v>43540</v>
      </c>
      <c r="B1425" s="16">
        <v>92</v>
      </c>
      <c r="C1425" s="75"/>
      <c r="D1425" s="75"/>
      <c r="F1425" s="16">
        <v>110.07</v>
      </c>
      <c r="G1425" s="15">
        <v>175.68</v>
      </c>
      <c r="H1425" s="15">
        <v>121.49</v>
      </c>
      <c r="I1425" s="15">
        <v>103.9</v>
      </c>
      <c r="J1425" s="15">
        <v>57.75</v>
      </c>
      <c r="K1425" s="15">
        <v>39.299999999999997</v>
      </c>
      <c r="L1425" s="15">
        <v>32.92</v>
      </c>
      <c r="M1425" s="15">
        <v>72.22</v>
      </c>
      <c r="N1425" s="15">
        <v>116.64</v>
      </c>
      <c r="O1425" s="16">
        <v>183.44</v>
      </c>
      <c r="P1425" s="15">
        <v>10.06</v>
      </c>
      <c r="Q1425" s="15">
        <v>66.08</v>
      </c>
      <c r="R1425" s="15">
        <v>78.680000000000007</v>
      </c>
      <c r="T1425" s="16">
        <v>84</v>
      </c>
      <c r="U1425" s="16">
        <v>82.5</v>
      </c>
      <c r="V1425" s="16">
        <v>106.68</v>
      </c>
      <c r="W1425" s="16">
        <v>105</v>
      </c>
      <c r="X1425" s="75"/>
      <c r="Y1425" s="75"/>
      <c r="AA1425" s="15">
        <v>103.75</v>
      </c>
      <c r="AB1425" s="15">
        <v>167.5</v>
      </c>
      <c r="AD1425" s="15">
        <v>66.010000000000005</v>
      </c>
      <c r="AE1425" s="15">
        <v>63.63</v>
      </c>
      <c r="AF1425" s="15">
        <v>65</v>
      </c>
      <c r="AG1425" s="15">
        <v>52.81</v>
      </c>
      <c r="AI1425" s="15">
        <v>61.83</v>
      </c>
      <c r="AK1425" s="15">
        <v>28.77</v>
      </c>
      <c r="AL1425" s="15">
        <v>32</v>
      </c>
      <c r="AM1425" s="15">
        <v>192.5</v>
      </c>
      <c r="AN1425" s="15">
        <v>206</v>
      </c>
      <c r="AO1425" s="15">
        <v>107.52</v>
      </c>
      <c r="AP1425" s="15">
        <v>118.6</v>
      </c>
      <c r="AR1425" s="15">
        <v>105</v>
      </c>
      <c r="AV1425" s="15">
        <v>179</v>
      </c>
      <c r="AX1425" s="15">
        <v>23.39</v>
      </c>
      <c r="AY1425" s="15">
        <v>63.49</v>
      </c>
      <c r="BA1425" s="15">
        <v>57</v>
      </c>
      <c r="BB1425" s="15">
        <v>46</v>
      </c>
      <c r="BC1425" s="15">
        <v>26</v>
      </c>
      <c r="BD1425" s="15">
        <v>106.36</v>
      </c>
      <c r="BF1425" s="15">
        <v>89.69</v>
      </c>
      <c r="BG1425" s="15">
        <v>96</v>
      </c>
    </row>
    <row r="1426" spans="1:59">
      <c r="A1426" s="71">
        <v>43547</v>
      </c>
      <c r="B1426" s="16">
        <v>96.33</v>
      </c>
      <c r="C1426" s="75"/>
      <c r="D1426" s="75"/>
      <c r="F1426" s="16">
        <v>119.58</v>
      </c>
      <c r="G1426" s="15">
        <v>177.91</v>
      </c>
      <c r="H1426" s="15">
        <v>119.98</v>
      </c>
      <c r="I1426" s="15">
        <v>104.75</v>
      </c>
      <c r="J1426" s="15">
        <v>62.07</v>
      </c>
      <c r="K1426" s="15">
        <v>40.92</v>
      </c>
      <c r="L1426" s="15">
        <v>36.29</v>
      </c>
      <c r="M1426" s="15">
        <v>74.53</v>
      </c>
      <c r="N1426" s="15">
        <v>116.86</v>
      </c>
      <c r="O1426" s="16">
        <v>194.35</v>
      </c>
      <c r="P1426" s="15">
        <v>10.210000000000001</v>
      </c>
      <c r="Q1426" s="15">
        <v>65.989999999999995</v>
      </c>
      <c r="R1426" s="15">
        <v>78.56</v>
      </c>
      <c r="T1426" s="16">
        <v>82.07</v>
      </c>
      <c r="U1426" s="16">
        <v>83.65</v>
      </c>
      <c r="V1426" s="16">
        <v>106.3</v>
      </c>
      <c r="W1426" s="16">
        <v>105</v>
      </c>
      <c r="X1426" s="75"/>
      <c r="Y1426" s="75"/>
      <c r="AA1426" s="15">
        <v>99.24</v>
      </c>
      <c r="AB1426" s="15">
        <v>167.54</v>
      </c>
      <c r="AD1426" s="15">
        <v>65.66</v>
      </c>
      <c r="AE1426" s="15">
        <v>64.599999999999994</v>
      </c>
      <c r="AF1426" s="15">
        <v>63.57</v>
      </c>
      <c r="AG1426" s="15">
        <v>53.69</v>
      </c>
      <c r="AH1426" s="15">
        <v>55</v>
      </c>
      <c r="AI1426" s="15">
        <v>64</v>
      </c>
      <c r="AJ1426" s="15">
        <v>180</v>
      </c>
      <c r="AK1426" s="15">
        <v>28.94</v>
      </c>
      <c r="AL1426" s="15">
        <v>25</v>
      </c>
      <c r="AO1426" s="15">
        <v>113.71</v>
      </c>
      <c r="AP1426" s="15">
        <v>120</v>
      </c>
      <c r="AQ1426" s="15">
        <v>99</v>
      </c>
      <c r="AR1426" s="15">
        <v>105</v>
      </c>
      <c r="AT1426" s="15">
        <v>159</v>
      </c>
      <c r="AV1426" s="15">
        <v>179</v>
      </c>
      <c r="AW1426" s="15">
        <v>20</v>
      </c>
      <c r="AX1426" s="15">
        <v>23.36</v>
      </c>
      <c r="AY1426" s="15">
        <v>63.63</v>
      </c>
      <c r="AZ1426" s="15">
        <v>52.5</v>
      </c>
      <c r="BB1426" s="15">
        <v>47.29</v>
      </c>
      <c r="BD1426" s="15">
        <v>105</v>
      </c>
      <c r="BF1426" s="15">
        <v>89.69</v>
      </c>
      <c r="BG1426" s="15">
        <v>96</v>
      </c>
    </row>
    <row r="1427" spans="1:59">
      <c r="A1427" s="71">
        <v>43554</v>
      </c>
      <c r="B1427" s="16">
        <v>95.48</v>
      </c>
      <c r="C1427" s="75"/>
      <c r="D1427" s="75"/>
      <c r="F1427" s="16">
        <v>123.81</v>
      </c>
      <c r="G1427" s="15">
        <v>177.99</v>
      </c>
      <c r="H1427" s="15">
        <v>118.12</v>
      </c>
      <c r="I1427" s="15">
        <v>104.85</v>
      </c>
      <c r="J1427" s="15">
        <v>62.54</v>
      </c>
      <c r="K1427" s="15">
        <v>41.88</v>
      </c>
      <c r="L1427" s="15">
        <v>33.72</v>
      </c>
      <c r="M1427" s="15">
        <v>75.64</v>
      </c>
      <c r="N1427" s="15">
        <v>117.3</v>
      </c>
      <c r="O1427" s="16">
        <v>201.79</v>
      </c>
      <c r="P1427" s="15">
        <v>10</v>
      </c>
      <c r="Q1427" s="15">
        <v>66.16</v>
      </c>
      <c r="R1427" s="15">
        <v>77.709999999999994</v>
      </c>
      <c r="T1427" s="16">
        <v>86</v>
      </c>
      <c r="U1427" s="16">
        <v>86</v>
      </c>
      <c r="V1427" s="16">
        <v>110.22</v>
      </c>
      <c r="W1427" s="16">
        <v>111.47</v>
      </c>
      <c r="X1427" s="75"/>
      <c r="Y1427" s="75"/>
      <c r="AA1427" s="15">
        <v>108.04</v>
      </c>
      <c r="AB1427" s="15">
        <v>164.48</v>
      </c>
      <c r="AD1427" s="15">
        <v>65.61</v>
      </c>
      <c r="AE1427" s="15">
        <v>61.4</v>
      </c>
      <c r="AF1427" s="15">
        <v>65</v>
      </c>
      <c r="AG1427" s="15">
        <v>51.98</v>
      </c>
      <c r="AH1427" s="15">
        <v>55</v>
      </c>
      <c r="AI1427" s="15">
        <v>62</v>
      </c>
      <c r="AK1427" s="15">
        <v>26.47</v>
      </c>
      <c r="AM1427" s="15">
        <v>192.62</v>
      </c>
      <c r="AN1427" s="15">
        <v>204</v>
      </c>
      <c r="AO1427" s="15">
        <v>108</v>
      </c>
      <c r="AP1427" s="15">
        <v>120</v>
      </c>
      <c r="AQ1427" s="15">
        <v>97.82</v>
      </c>
      <c r="AR1427" s="15">
        <v>100</v>
      </c>
      <c r="AU1427" s="15">
        <v>157</v>
      </c>
      <c r="AV1427" s="15">
        <v>179</v>
      </c>
      <c r="AW1427" s="15">
        <v>23</v>
      </c>
      <c r="AX1427" s="15">
        <v>23.08</v>
      </c>
      <c r="AY1427" s="15">
        <v>66.38</v>
      </c>
      <c r="AZ1427" s="15">
        <v>59</v>
      </c>
      <c r="BA1427" s="15">
        <v>54</v>
      </c>
      <c r="BB1427" s="15">
        <v>38.93</v>
      </c>
      <c r="BC1427" s="15">
        <v>27</v>
      </c>
      <c r="BD1427" s="15">
        <v>112.72</v>
      </c>
      <c r="BF1427" s="15">
        <v>89.69</v>
      </c>
      <c r="BG1427" s="15">
        <v>96</v>
      </c>
    </row>
    <row r="1428" spans="1:59">
      <c r="A1428" s="71">
        <v>43561</v>
      </c>
      <c r="B1428" s="16">
        <v>96.62</v>
      </c>
      <c r="C1428" s="75"/>
      <c r="D1428" s="75"/>
      <c r="F1428" s="16">
        <v>128.19</v>
      </c>
      <c r="G1428" s="15">
        <v>178.35</v>
      </c>
      <c r="H1428" s="15">
        <v>116.84</v>
      </c>
      <c r="I1428" s="15">
        <v>105.75</v>
      </c>
      <c r="J1428" s="15">
        <v>62.14</v>
      </c>
      <c r="K1428" s="15">
        <v>42.01</v>
      </c>
      <c r="L1428" s="15">
        <v>33.4</v>
      </c>
      <c r="M1428" s="15">
        <v>75.59</v>
      </c>
      <c r="N1428" s="15">
        <v>119.04</v>
      </c>
      <c r="O1428" s="16">
        <v>199.95</v>
      </c>
      <c r="P1428" s="15">
        <v>10</v>
      </c>
      <c r="Q1428" s="15">
        <v>66.41</v>
      </c>
      <c r="R1428" s="15">
        <v>78.790000000000006</v>
      </c>
      <c r="T1428" s="16">
        <v>84</v>
      </c>
      <c r="U1428" s="16">
        <v>82.5</v>
      </c>
      <c r="V1428" s="16">
        <v>109.65</v>
      </c>
      <c r="W1428" s="16">
        <v>110.73</v>
      </c>
      <c r="X1428" s="75"/>
      <c r="Y1428" s="75"/>
      <c r="AA1428" s="15">
        <v>103.5</v>
      </c>
      <c r="AB1428" s="15">
        <v>168.71</v>
      </c>
      <c r="AC1428" s="15">
        <v>95</v>
      </c>
      <c r="AD1428" s="15">
        <v>64.44</v>
      </c>
      <c r="AE1428" s="15">
        <v>63.33</v>
      </c>
      <c r="AG1428" s="15">
        <v>52.68</v>
      </c>
      <c r="AH1428" s="15">
        <v>55</v>
      </c>
      <c r="AI1428" s="15">
        <v>61.12</v>
      </c>
      <c r="AJ1428" s="15">
        <v>180</v>
      </c>
      <c r="AK1428" s="15">
        <v>27.23</v>
      </c>
      <c r="AM1428" s="15">
        <v>196</v>
      </c>
      <c r="AN1428" s="15">
        <v>206.43</v>
      </c>
      <c r="AO1428" s="15">
        <v>108</v>
      </c>
      <c r="AP1428" s="15">
        <v>120</v>
      </c>
      <c r="AR1428" s="15">
        <v>105</v>
      </c>
      <c r="AS1428" s="15">
        <v>82</v>
      </c>
      <c r="AT1428" s="15">
        <v>159</v>
      </c>
      <c r="AU1428" s="15">
        <v>159</v>
      </c>
      <c r="AV1428" s="15">
        <v>179</v>
      </c>
      <c r="AX1428" s="15">
        <v>22.82</v>
      </c>
      <c r="AY1428" s="15">
        <v>68.709999999999994</v>
      </c>
      <c r="AZ1428" s="15">
        <v>56</v>
      </c>
      <c r="BA1428" s="15">
        <v>61</v>
      </c>
      <c r="BB1428" s="15">
        <v>49</v>
      </c>
      <c r="BC1428" s="15">
        <v>22</v>
      </c>
      <c r="BD1428" s="15">
        <v>109.67</v>
      </c>
      <c r="BF1428" s="15">
        <v>89.69</v>
      </c>
      <c r="BG1428" s="15">
        <v>89</v>
      </c>
    </row>
    <row r="1429" spans="1:59">
      <c r="A1429" s="71">
        <v>43568</v>
      </c>
      <c r="B1429" s="16">
        <v>96.25</v>
      </c>
      <c r="C1429" s="75"/>
      <c r="D1429" s="75"/>
      <c r="F1429" s="16">
        <v>126.61</v>
      </c>
      <c r="G1429" s="15">
        <v>179.03</v>
      </c>
      <c r="H1429" s="15">
        <v>123.22</v>
      </c>
      <c r="I1429" s="15">
        <v>105.51</v>
      </c>
      <c r="J1429" s="15">
        <v>59.62</v>
      </c>
      <c r="K1429" s="15">
        <v>41.86</v>
      </c>
      <c r="L1429" s="15">
        <v>35.97</v>
      </c>
      <c r="M1429" s="15">
        <v>75.260000000000005</v>
      </c>
      <c r="N1429" s="15">
        <v>119.43</v>
      </c>
      <c r="O1429" s="16">
        <v>201.65</v>
      </c>
      <c r="P1429" s="15">
        <v>10</v>
      </c>
      <c r="Q1429" s="15">
        <v>65.87</v>
      </c>
      <c r="R1429" s="15">
        <v>78.83</v>
      </c>
      <c r="T1429" s="16">
        <v>87.24</v>
      </c>
      <c r="U1429" s="16">
        <v>87.24</v>
      </c>
      <c r="V1429" s="16">
        <v>109.1</v>
      </c>
      <c r="W1429" s="16">
        <v>110.52</v>
      </c>
      <c r="X1429" s="75"/>
      <c r="Y1429" s="75"/>
      <c r="AB1429" s="15">
        <v>166.54</v>
      </c>
      <c r="AD1429" s="15">
        <v>64.540000000000006</v>
      </c>
      <c r="AE1429" s="15">
        <v>61.86</v>
      </c>
      <c r="AF1429" s="15">
        <v>65.31</v>
      </c>
      <c r="AG1429" s="15">
        <v>53.68</v>
      </c>
      <c r="AH1429" s="15">
        <v>55</v>
      </c>
      <c r="AI1429" s="15">
        <v>64</v>
      </c>
      <c r="AJ1429" s="15">
        <v>180</v>
      </c>
      <c r="AK1429" s="15">
        <v>27.56</v>
      </c>
      <c r="AL1429" s="15">
        <v>30.37</v>
      </c>
      <c r="AM1429" s="15">
        <v>195</v>
      </c>
      <c r="AO1429" s="15">
        <v>110.05</v>
      </c>
      <c r="AP1429" s="15">
        <v>120</v>
      </c>
      <c r="AQ1429" s="15">
        <v>99</v>
      </c>
      <c r="AR1429" s="15">
        <v>105</v>
      </c>
      <c r="AS1429" s="15">
        <v>76</v>
      </c>
      <c r="AU1429" s="15">
        <v>158.5</v>
      </c>
      <c r="AV1429" s="15">
        <v>178.78</v>
      </c>
      <c r="AW1429" s="15">
        <v>23.2</v>
      </c>
      <c r="AX1429" s="15">
        <v>22.95</v>
      </c>
      <c r="AY1429" s="15">
        <v>67.52</v>
      </c>
      <c r="AZ1429" s="15">
        <v>54.93</v>
      </c>
      <c r="BD1429" s="15">
        <v>118.77</v>
      </c>
      <c r="BF1429" s="15">
        <v>89.69</v>
      </c>
      <c r="BG1429" s="15">
        <v>79.2</v>
      </c>
    </row>
    <row r="1430" spans="1:59">
      <c r="A1430" s="71">
        <v>43575</v>
      </c>
      <c r="B1430" s="16">
        <v>97.11</v>
      </c>
      <c r="C1430" s="75"/>
      <c r="D1430" s="75"/>
      <c r="F1430" s="16">
        <v>129.83000000000001</v>
      </c>
      <c r="G1430" s="15">
        <v>179.29</v>
      </c>
      <c r="H1430" s="15">
        <v>122.24</v>
      </c>
      <c r="I1430" s="15">
        <v>105.99</v>
      </c>
      <c r="J1430" s="15">
        <v>55.83</v>
      </c>
      <c r="K1430" s="15">
        <v>41.36</v>
      </c>
      <c r="L1430" s="15">
        <v>35.36</v>
      </c>
      <c r="M1430" s="15">
        <v>76.03</v>
      </c>
      <c r="N1430" s="15">
        <v>119.5</v>
      </c>
      <c r="O1430" s="16">
        <v>197.2</v>
      </c>
      <c r="P1430" s="15">
        <v>10.220000000000001</v>
      </c>
      <c r="Q1430" s="15">
        <v>65.8</v>
      </c>
      <c r="R1430" s="15">
        <v>77.819999999999993</v>
      </c>
      <c r="T1430" s="16">
        <v>85</v>
      </c>
      <c r="U1430" s="16">
        <v>83.5</v>
      </c>
      <c r="V1430" s="16">
        <v>103.35</v>
      </c>
      <c r="W1430" s="16">
        <v>102.38</v>
      </c>
      <c r="X1430" s="75"/>
      <c r="Y1430" s="75"/>
      <c r="AA1430" s="15">
        <v>107.71</v>
      </c>
      <c r="AB1430" s="15">
        <v>168.71</v>
      </c>
      <c r="AC1430" s="15">
        <v>90</v>
      </c>
      <c r="AD1430" s="15">
        <v>64.900000000000006</v>
      </c>
      <c r="AE1430" s="15">
        <v>63</v>
      </c>
      <c r="AF1430" s="15">
        <v>65.55</v>
      </c>
      <c r="AG1430" s="15">
        <v>54.66</v>
      </c>
      <c r="AH1430" s="15">
        <v>54</v>
      </c>
      <c r="AI1430" s="15">
        <v>63.78</v>
      </c>
      <c r="AJ1430" s="15">
        <v>183.8</v>
      </c>
      <c r="AK1430" s="15">
        <v>29.14</v>
      </c>
      <c r="AL1430" s="15">
        <v>30.13</v>
      </c>
      <c r="AN1430" s="15">
        <v>206.33</v>
      </c>
      <c r="AO1430" s="15">
        <v>113.39</v>
      </c>
      <c r="AP1430" s="15">
        <v>121.9</v>
      </c>
      <c r="AR1430" s="15">
        <v>105</v>
      </c>
      <c r="AS1430" s="15">
        <v>77.86</v>
      </c>
      <c r="AU1430" s="15">
        <v>158</v>
      </c>
      <c r="AV1430" s="15">
        <v>179</v>
      </c>
      <c r="AX1430" s="15">
        <v>24.27</v>
      </c>
      <c r="AY1430" s="15">
        <v>67.989999999999995</v>
      </c>
      <c r="AZ1430" s="15">
        <v>60</v>
      </c>
      <c r="BB1430" s="15">
        <v>47.29</v>
      </c>
      <c r="BC1430" s="15">
        <v>25.6</v>
      </c>
      <c r="BD1430" s="15">
        <v>120.4</v>
      </c>
      <c r="BF1430" s="15">
        <v>70.22</v>
      </c>
      <c r="BG1430" s="15">
        <v>73.400000000000006</v>
      </c>
    </row>
    <row r="1431" spans="1:59">
      <c r="A1431" s="71">
        <v>43582</v>
      </c>
      <c r="B1431" s="16">
        <v>100.34</v>
      </c>
      <c r="C1431" s="75"/>
      <c r="D1431" s="75"/>
      <c r="F1431" s="16">
        <v>126.59</v>
      </c>
      <c r="G1431" s="15">
        <v>176.44</v>
      </c>
      <c r="H1431" s="15">
        <v>118.33</v>
      </c>
      <c r="I1431" s="15">
        <v>105.22</v>
      </c>
      <c r="J1431" s="15">
        <v>60.51</v>
      </c>
      <c r="K1431" s="15">
        <v>42.81</v>
      </c>
      <c r="L1431" s="15">
        <v>35.71</v>
      </c>
      <c r="M1431" s="15">
        <v>75.599999999999994</v>
      </c>
      <c r="N1431" s="15">
        <v>119.06</v>
      </c>
      <c r="O1431" s="16">
        <v>198.59</v>
      </c>
      <c r="P1431" s="15">
        <v>10</v>
      </c>
      <c r="Q1431" s="15">
        <v>65.430000000000007</v>
      </c>
      <c r="R1431" s="15">
        <v>78.2</v>
      </c>
      <c r="T1431" s="16">
        <v>83.5</v>
      </c>
      <c r="U1431" s="16">
        <v>83.5</v>
      </c>
      <c r="V1431" s="16">
        <v>102.53</v>
      </c>
      <c r="W1431" s="16">
        <v>102.06</v>
      </c>
      <c r="X1431" s="75"/>
      <c r="Y1431" s="75"/>
      <c r="AB1431" s="15">
        <v>170</v>
      </c>
      <c r="AD1431" s="15">
        <v>65.87</v>
      </c>
      <c r="AF1431" s="15">
        <v>67.680000000000007</v>
      </c>
      <c r="AG1431" s="15">
        <v>59.13</v>
      </c>
      <c r="AH1431" s="15">
        <v>58.93</v>
      </c>
      <c r="AI1431" s="15">
        <v>63.35</v>
      </c>
      <c r="AK1431" s="15">
        <v>28.74</v>
      </c>
      <c r="AL1431" s="15">
        <v>30.29</v>
      </c>
      <c r="AM1431" s="15">
        <v>191.1</v>
      </c>
      <c r="AN1431" s="15">
        <v>207</v>
      </c>
      <c r="AO1431" s="15">
        <v>120.64</v>
      </c>
      <c r="AP1431" s="15">
        <v>122.52</v>
      </c>
      <c r="AT1431" s="15">
        <v>159</v>
      </c>
      <c r="AU1431" s="15">
        <v>155.57</v>
      </c>
      <c r="AV1431" s="15">
        <v>179.25</v>
      </c>
      <c r="AW1431" s="15">
        <v>24</v>
      </c>
      <c r="AX1431" s="15">
        <v>24.89</v>
      </c>
      <c r="AY1431" s="15">
        <v>70.180000000000007</v>
      </c>
      <c r="BB1431" s="15">
        <v>47.75</v>
      </c>
      <c r="BC1431" s="15">
        <v>25.71</v>
      </c>
      <c r="BD1431" s="15">
        <v>134.18</v>
      </c>
      <c r="BF1431" s="15">
        <v>64.53</v>
      </c>
      <c r="BG1431" s="15">
        <v>67</v>
      </c>
    </row>
    <row r="1432" spans="1:59">
      <c r="A1432" s="71">
        <v>43589</v>
      </c>
      <c r="B1432" s="16">
        <v>100.46</v>
      </c>
      <c r="C1432" s="75"/>
      <c r="D1432" s="75"/>
      <c r="F1432" s="16">
        <v>127.17</v>
      </c>
      <c r="G1432" s="15">
        <v>179.37</v>
      </c>
      <c r="H1432" s="15">
        <v>117.84</v>
      </c>
      <c r="I1432" s="15">
        <v>106.71</v>
      </c>
      <c r="J1432" s="15">
        <v>57.56</v>
      </c>
      <c r="K1432" s="15">
        <v>42.29</v>
      </c>
      <c r="L1432" s="15">
        <v>40.36</v>
      </c>
      <c r="M1432" s="15">
        <v>73.33</v>
      </c>
      <c r="N1432" s="15">
        <v>118.96</v>
      </c>
      <c r="O1432" s="16">
        <v>199.41</v>
      </c>
      <c r="P1432" s="15">
        <v>10.28</v>
      </c>
      <c r="Q1432" s="15">
        <v>66.040000000000006</v>
      </c>
      <c r="R1432" s="15">
        <v>77.650000000000006</v>
      </c>
      <c r="T1432" s="16">
        <v>83.5</v>
      </c>
      <c r="U1432" s="16">
        <v>83.5</v>
      </c>
      <c r="V1432" s="16">
        <v>102.62</v>
      </c>
      <c r="W1432" s="16">
        <v>102.59</v>
      </c>
      <c r="X1432" s="75"/>
      <c r="Y1432" s="75"/>
      <c r="AB1432" s="15">
        <v>171.44</v>
      </c>
      <c r="AD1432" s="15">
        <v>70.63</v>
      </c>
      <c r="AG1432" s="15">
        <v>58.78</v>
      </c>
      <c r="AH1432" s="15">
        <v>56</v>
      </c>
      <c r="AI1432" s="15">
        <v>63</v>
      </c>
      <c r="AK1432" s="15">
        <v>31.06</v>
      </c>
      <c r="AM1432" s="15">
        <v>195</v>
      </c>
      <c r="AO1432" s="15">
        <v>130.47999999999999</v>
      </c>
      <c r="AP1432" s="15">
        <v>129.41999999999999</v>
      </c>
      <c r="AQ1432" s="15">
        <v>98</v>
      </c>
      <c r="AR1432" s="15">
        <v>106</v>
      </c>
      <c r="AS1432" s="15">
        <v>81</v>
      </c>
      <c r="AT1432" s="15">
        <v>155</v>
      </c>
      <c r="AV1432" s="15">
        <v>180</v>
      </c>
      <c r="AW1432" s="15">
        <v>24</v>
      </c>
      <c r="AX1432" s="15">
        <v>24.2</v>
      </c>
      <c r="AY1432" s="15">
        <v>71.709999999999994</v>
      </c>
      <c r="AZ1432" s="15">
        <v>58.43</v>
      </c>
      <c r="BB1432" s="15">
        <v>49.67</v>
      </c>
      <c r="BD1432" s="15">
        <v>139.62</v>
      </c>
      <c r="BF1432" s="15">
        <v>64.53</v>
      </c>
      <c r="BG1432" s="15">
        <v>62.8</v>
      </c>
    </row>
    <row r="1433" spans="1:59">
      <c r="A1433" s="71">
        <v>43596</v>
      </c>
      <c r="B1433" s="16">
        <v>101.54</v>
      </c>
      <c r="C1433" s="75"/>
      <c r="D1433" s="75"/>
      <c r="F1433" s="16">
        <v>121.72</v>
      </c>
      <c r="G1433" s="15">
        <v>178.24</v>
      </c>
      <c r="H1433" s="15">
        <v>118.33</v>
      </c>
      <c r="I1433" s="15">
        <v>106.81</v>
      </c>
      <c r="J1433" s="15">
        <v>58.94</v>
      </c>
      <c r="K1433" s="15">
        <v>43.54</v>
      </c>
      <c r="L1433" s="15">
        <v>37.200000000000003</v>
      </c>
      <c r="M1433" s="15">
        <v>70.14</v>
      </c>
      <c r="N1433" s="15">
        <v>119.84</v>
      </c>
      <c r="O1433" s="16">
        <v>195.86</v>
      </c>
      <c r="P1433" s="15">
        <v>10</v>
      </c>
      <c r="Q1433" s="15">
        <v>66.19</v>
      </c>
      <c r="R1433" s="15">
        <v>78.67</v>
      </c>
      <c r="T1433" s="16">
        <v>83.02</v>
      </c>
      <c r="U1433" s="16">
        <v>82.97</v>
      </c>
      <c r="V1433" s="16">
        <v>102.96</v>
      </c>
      <c r="W1433" s="16">
        <v>101.31</v>
      </c>
      <c r="X1433" s="75"/>
      <c r="Y1433" s="75"/>
      <c r="AA1433" s="15">
        <v>109.71</v>
      </c>
      <c r="AB1433" s="15">
        <v>167.56</v>
      </c>
      <c r="AC1433" s="15">
        <v>99</v>
      </c>
      <c r="AD1433" s="15">
        <v>72.23</v>
      </c>
      <c r="AE1433" s="15">
        <v>64.25</v>
      </c>
      <c r="AF1433" s="15">
        <v>68</v>
      </c>
      <c r="AG1433" s="15">
        <v>58.31</v>
      </c>
      <c r="AI1433" s="15">
        <v>64.42</v>
      </c>
      <c r="AK1433" s="15">
        <v>30.43</v>
      </c>
      <c r="AN1433" s="15">
        <v>205</v>
      </c>
      <c r="AO1433" s="15">
        <v>134</v>
      </c>
      <c r="AP1433" s="15">
        <v>130.80000000000001</v>
      </c>
      <c r="AU1433" s="15">
        <v>155</v>
      </c>
      <c r="AV1433" s="15">
        <v>179</v>
      </c>
      <c r="AW1433" s="15">
        <v>24</v>
      </c>
      <c r="AX1433" s="15">
        <v>24.9</v>
      </c>
      <c r="AY1433" s="15">
        <v>73.36</v>
      </c>
      <c r="AZ1433" s="15">
        <v>61</v>
      </c>
      <c r="BB1433" s="15">
        <v>49.67</v>
      </c>
      <c r="BC1433" s="15">
        <v>25.75</v>
      </c>
      <c r="BD1433" s="15">
        <v>139.80000000000001</v>
      </c>
      <c r="BF1433" s="15">
        <v>54.02</v>
      </c>
      <c r="BG1433" s="15">
        <v>59.6</v>
      </c>
    </row>
    <row r="1434" spans="1:59">
      <c r="A1434" s="71">
        <v>43603</v>
      </c>
      <c r="B1434" s="16">
        <v>101.87</v>
      </c>
      <c r="C1434" s="75"/>
      <c r="D1434" s="75"/>
      <c r="F1434" s="16">
        <v>120.09</v>
      </c>
      <c r="G1434" s="15">
        <v>178.87</v>
      </c>
      <c r="H1434" s="15">
        <v>120.98</v>
      </c>
      <c r="I1434" s="15">
        <v>106.73</v>
      </c>
      <c r="J1434" s="15">
        <v>64.66</v>
      </c>
      <c r="K1434" s="15">
        <v>45.31</v>
      </c>
      <c r="L1434" s="15">
        <v>38.880000000000003</v>
      </c>
      <c r="M1434" s="15">
        <v>76.209999999999994</v>
      </c>
      <c r="N1434" s="15">
        <v>120.07</v>
      </c>
      <c r="O1434" s="16">
        <v>193.21</v>
      </c>
      <c r="P1434" s="15">
        <v>10.220000000000001</v>
      </c>
      <c r="Q1434" s="15">
        <v>66.819999999999993</v>
      </c>
      <c r="R1434" s="15">
        <v>78.92</v>
      </c>
      <c r="T1434" s="16">
        <v>86.65</v>
      </c>
      <c r="U1434" s="16">
        <v>86.51</v>
      </c>
      <c r="V1434" s="16">
        <v>102.83</v>
      </c>
      <c r="W1434" s="16">
        <v>100.98</v>
      </c>
      <c r="X1434" s="75"/>
      <c r="Y1434" s="75"/>
      <c r="AA1434" s="15">
        <v>105.07</v>
      </c>
      <c r="AB1434" s="15">
        <v>170.75</v>
      </c>
      <c r="AC1434" s="15">
        <v>102</v>
      </c>
      <c r="AD1434" s="15">
        <v>75.849999999999994</v>
      </c>
      <c r="AE1434" s="15">
        <v>65</v>
      </c>
      <c r="AF1434" s="15">
        <v>70</v>
      </c>
      <c r="AG1434" s="15">
        <v>63.97</v>
      </c>
      <c r="AH1434" s="15">
        <v>59.42</v>
      </c>
      <c r="AI1434" s="15">
        <v>77.38</v>
      </c>
      <c r="AJ1434" s="15">
        <v>184.31</v>
      </c>
      <c r="AK1434" s="15">
        <v>32.29</v>
      </c>
      <c r="AL1434" s="15">
        <v>29.18</v>
      </c>
      <c r="AN1434" s="15">
        <v>205.8</v>
      </c>
      <c r="AO1434" s="15">
        <v>140</v>
      </c>
      <c r="AP1434" s="15">
        <v>140.87</v>
      </c>
      <c r="AS1434" s="15">
        <v>86.67</v>
      </c>
      <c r="AV1434" s="15">
        <v>179</v>
      </c>
      <c r="AW1434" s="15">
        <v>27</v>
      </c>
      <c r="AX1434" s="15">
        <v>25.51</v>
      </c>
      <c r="AY1434" s="15">
        <v>80</v>
      </c>
      <c r="AZ1434" s="15">
        <v>65</v>
      </c>
      <c r="BB1434" s="15">
        <v>50.25</v>
      </c>
      <c r="BC1434" s="15">
        <v>25.82</v>
      </c>
      <c r="BD1434" s="15">
        <v>153.36000000000001</v>
      </c>
      <c r="BF1434" s="15">
        <v>49.9</v>
      </c>
      <c r="BG1434" s="15">
        <v>56.6</v>
      </c>
    </row>
    <row r="1435" spans="1:59">
      <c r="A1435" s="71">
        <v>43610</v>
      </c>
      <c r="B1435" s="16">
        <v>100.95</v>
      </c>
      <c r="C1435" s="75"/>
      <c r="D1435" s="75"/>
      <c r="F1435" s="16">
        <v>119.11</v>
      </c>
      <c r="G1435" s="15">
        <v>178.36</v>
      </c>
      <c r="H1435" s="15">
        <v>117.69</v>
      </c>
      <c r="I1435" s="15">
        <v>106.12</v>
      </c>
      <c r="J1435" s="15">
        <v>60.31</v>
      </c>
      <c r="K1435" s="15">
        <v>44.07</v>
      </c>
      <c r="L1435" s="15">
        <v>38.86</v>
      </c>
      <c r="M1435" s="15">
        <v>76.680000000000007</v>
      </c>
      <c r="N1435" s="15">
        <v>121.79</v>
      </c>
      <c r="O1435" s="16">
        <v>189.12</v>
      </c>
      <c r="P1435" s="15">
        <v>10.17</v>
      </c>
      <c r="Q1435" s="15">
        <v>66.040000000000006</v>
      </c>
      <c r="R1435" s="15">
        <v>79.150000000000006</v>
      </c>
      <c r="T1435" s="16">
        <v>86</v>
      </c>
      <c r="U1435" s="16">
        <v>86</v>
      </c>
      <c r="V1435" s="16">
        <v>102.96</v>
      </c>
      <c r="W1435" s="16">
        <v>101.31</v>
      </c>
      <c r="X1435" s="75"/>
      <c r="Y1435" s="75"/>
      <c r="AB1435" s="15">
        <v>168.25</v>
      </c>
      <c r="AD1435" s="15">
        <v>76.62</v>
      </c>
      <c r="AE1435" s="15">
        <v>71.33</v>
      </c>
      <c r="AF1435" s="15">
        <v>76.239999999999995</v>
      </c>
      <c r="AG1435" s="15">
        <v>67.16</v>
      </c>
      <c r="AH1435" s="15">
        <v>65.7</v>
      </c>
      <c r="AI1435" s="15">
        <v>64.73</v>
      </c>
      <c r="AJ1435" s="15">
        <v>181.43</v>
      </c>
      <c r="AK1435" s="15">
        <v>34.909999999999997</v>
      </c>
      <c r="AL1435" s="15">
        <v>31.11</v>
      </c>
      <c r="AN1435" s="15">
        <v>206</v>
      </c>
      <c r="AO1435" s="15">
        <v>147.24</v>
      </c>
      <c r="AP1435" s="15">
        <v>146.71</v>
      </c>
      <c r="AQ1435" s="15">
        <v>100</v>
      </c>
      <c r="AS1435" s="15">
        <v>89</v>
      </c>
      <c r="AV1435" s="15">
        <v>179</v>
      </c>
      <c r="AX1435" s="15">
        <v>24.58</v>
      </c>
      <c r="AY1435" s="15">
        <v>73.209999999999994</v>
      </c>
      <c r="BA1435" s="15">
        <v>64.680000000000007</v>
      </c>
      <c r="BC1435" s="15">
        <v>29</v>
      </c>
      <c r="BF1435" s="15">
        <v>46.43</v>
      </c>
      <c r="BG1435" s="15">
        <v>56</v>
      </c>
    </row>
    <row r="1436" spans="1:59">
      <c r="A1436" s="71">
        <v>43617</v>
      </c>
      <c r="B1436" s="16">
        <v>99.52</v>
      </c>
      <c r="C1436" s="75"/>
      <c r="D1436" s="75"/>
      <c r="F1436" s="16">
        <v>114.47</v>
      </c>
      <c r="G1436" s="15">
        <v>178.38</v>
      </c>
      <c r="H1436" s="15">
        <v>116.62</v>
      </c>
      <c r="I1436" s="15">
        <v>106.78</v>
      </c>
      <c r="J1436" s="15">
        <v>57.88</v>
      </c>
      <c r="K1436" s="15">
        <v>46.7</v>
      </c>
      <c r="L1436" s="15">
        <v>41.3</v>
      </c>
      <c r="M1436" s="15">
        <v>77.2</v>
      </c>
      <c r="N1436" s="15">
        <v>124.56</v>
      </c>
      <c r="O1436" s="16">
        <v>185.72</v>
      </c>
      <c r="P1436" s="15">
        <v>10.14</v>
      </c>
      <c r="Q1436" s="15">
        <v>65.430000000000007</v>
      </c>
      <c r="R1436" s="15">
        <v>76.97</v>
      </c>
      <c r="T1436" s="16">
        <v>86</v>
      </c>
      <c r="U1436" s="16">
        <v>86</v>
      </c>
      <c r="V1436" s="16">
        <v>103.12</v>
      </c>
      <c r="W1436" s="16">
        <v>101.44</v>
      </c>
      <c r="X1436" s="75"/>
      <c r="Y1436" s="75"/>
      <c r="AB1436" s="15">
        <v>173.8</v>
      </c>
      <c r="AD1436" s="15">
        <v>80.900000000000006</v>
      </c>
      <c r="AE1436" s="15">
        <v>68</v>
      </c>
      <c r="AG1436" s="15">
        <v>68.2</v>
      </c>
      <c r="AJ1436" s="15">
        <v>184.1</v>
      </c>
      <c r="AK1436" s="15">
        <v>35.200000000000003</v>
      </c>
      <c r="AN1436" s="15">
        <v>207</v>
      </c>
      <c r="AO1436" s="15">
        <v>153</v>
      </c>
      <c r="AP1436" s="15">
        <v>144.4</v>
      </c>
      <c r="AR1436" s="15">
        <v>107</v>
      </c>
      <c r="AS1436" s="15">
        <v>91</v>
      </c>
      <c r="AU1436" s="15">
        <v>159</v>
      </c>
      <c r="AV1436" s="15">
        <v>179</v>
      </c>
      <c r="AW1436" s="15">
        <v>24</v>
      </c>
      <c r="AX1436" s="15">
        <v>25.7</v>
      </c>
      <c r="AZ1436" s="15">
        <v>65</v>
      </c>
      <c r="BA1436" s="15">
        <v>64</v>
      </c>
      <c r="BB1436" s="15">
        <v>57</v>
      </c>
      <c r="BC1436" s="15">
        <v>25</v>
      </c>
      <c r="BD1436" s="15">
        <v>155</v>
      </c>
      <c r="BF1436" s="15">
        <v>46.43</v>
      </c>
      <c r="BG1436" s="15">
        <v>56</v>
      </c>
    </row>
    <row r="1437" spans="1:59">
      <c r="A1437" s="71">
        <v>43624</v>
      </c>
      <c r="B1437" s="16">
        <v>97.03</v>
      </c>
      <c r="C1437" s="75"/>
      <c r="D1437" s="75"/>
      <c r="F1437" s="16">
        <v>115.52</v>
      </c>
      <c r="G1437" s="15">
        <v>177.97</v>
      </c>
      <c r="H1437" s="15">
        <v>121.32</v>
      </c>
      <c r="I1437" s="15">
        <v>106.83</v>
      </c>
      <c r="J1437" s="15">
        <v>60.62</v>
      </c>
      <c r="K1437" s="15">
        <v>47.21</v>
      </c>
      <c r="L1437" s="15">
        <v>39.58</v>
      </c>
      <c r="M1437" s="15">
        <v>64.209999999999994</v>
      </c>
      <c r="N1437" s="15">
        <v>124.49</v>
      </c>
      <c r="O1437" s="16">
        <v>193</v>
      </c>
      <c r="P1437" s="15">
        <v>10.039999999999999</v>
      </c>
      <c r="Q1437" s="15">
        <v>66.75</v>
      </c>
      <c r="R1437" s="15">
        <v>78.739999999999995</v>
      </c>
      <c r="T1437" s="16">
        <v>87.5</v>
      </c>
      <c r="U1437" s="16">
        <v>86.4</v>
      </c>
      <c r="V1437" s="16">
        <v>103.48</v>
      </c>
      <c r="W1437" s="16">
        <v>101.6</v>
      </c>
      <c r="X1437" s="75"/>
      <c r="Y1437" s="75"/>
      <c r="AA1437" s="15">
        <v>109</v>
      </c>
      <c r="AB1437" s="15">
        <v>174</v>
      </c>
      <c r="AC1437" s="15">
        <v>97.13</v>
      </c>
      <c r="AD1437" s="15">
        <v>83.2</v>
      </c>
      <c r="AE1437" s="15">
        <v>70.8</v>
      </c>
      <c r="AF1437" s="15">
        <v>74.83</v>
      </c>
      <c r="AG1437" s="15">
        <v>69.489999999999995</v>
      </c>
      <c r="AH1437" s="15">
        <v>61.59</v>
      </c>
      <c r="AI1437" s="15">
        <v>63.8</v>
      </c>
      <c r="AJ1437" s="15">
        <v>182</v>
      </c>
      <c r="AK1437" s="15">
        <v>38.159999999999997</v>
      </c>
      <c r="AL1437" s="15">
        <v>31</v>
      </c>
      <c r="AN1437" s="15">
        <v>206.5</v>
      </c>
      <c r="AO1437" s="15">
        <v>153.44999999999999</v>
      </c>
      <c r="AP1437" s="15">
        <v>146.46</v>
      </c>
      <c r="AQ1437" s="15">
        <v>100</v>
      </c>
      <c r="AR1437" s="15">
        <v>107</v>
      </c>
      <c r="AS1437" s="15">
        <v>92</v>
      </c>
      <c r="AV1437" s="15">
        <v>179</v>
      </c>
      <c r="AX1437" s="15">
        <v>25</v>
      </c>
      <c r="BD1437" s="15">
        <v>153</v>
      </c>
      <c r="BF1437" s="15">
        <v>46.43</v>
      </c>
      <c r="BG1437" s="15">
        <v>60.4</v>
      </c>
    </row>
    <row r="1438" spans="1:59">
      <c r="A1438" s="71">
        <v>43631</v>
      </c>
      <c r="B1438" s="16">
        <v>94.63</v>
      </c>
      <c r="C1438" s="75"/>
      <c r="D1438" s="75"/>
      <c r="F1438" s="16">
        <v>116.49</v>
      </c>
      <c r="G1438" s="15">
        <v>178.17</v>
      </c>
      <c r="H1438" s="15">
        <v>112.42</v>
      </c>
      <c r="I1438" s="15">
        <v>106.61</v>
      </c>
      <c r="J1438" s="15">
        <v>62.77</v>
      </c>
      <c r="K1438" s="15">
        <v>45.05</v>
      </c>
      <c r="L1438" s="15">
        <v>41.13</v>
      </c>
      <c r="M1438" s="15">
        <v>68.23</v>
      </c>
      <c r="N1438" s="15">
        <v>126.3</v>
      </c>
      <c r="O1438" s="16">
        <v>191.43</v>
      </c>
      <c r="P1438" s="15">
        <v>10.15</v>
      </c>
      <c r="Q1438" s="15">
        <v>65.900000000000006</v>
      </c>
      <c r="R1438" s="15">
        <v>77.709999999999994</v>
      </c>
      <c r="T1438" s="16">
        <v>87</v>
      </c>
      <c r="U1438" s="16">
        <v>82</v>
      </c>
      <c r="V1438" s="16">
        <v>104.3</v>
      </c>
      <c r="W1438" s="16">
        <v>101.92</v>
      </c>
      <c r="X1438" s="75"/>
      <c r="Y1438" s="75"/>
      <c r="AA1438" s="15">
        <v>108.91</v>
      </c>
      <c r="AB1438" s="15">
        <v>174.78</v>
      </c>
      <c r="AC1438" s="15">
        <v>95.67</v>
      </c>
      <c r="AD1438" s="15">
        <v>82.64</v>
      </c>
      <c r="AE1438" s="15">
        <v>71.19</v>
      </c>
      <c r="AF1438" s="15">
        <v>74.290000000000006</v>
      </c>
      <c r="AG1438" s="15">
        <v>68.48</v>
      </c>
      <c r="AH1438" s="15">
        <v>62.4</v>
      </c>
      <c r="AI1438" s="15">
        <v>64</v>
      </c>
      <c r="AK1438" s="15">
        <v>37.25</v>
      </c>
      <c r="AL1438" s="15">
        <v>31</v>
      </c>
      <c r="AN1438" s="15">
        <v>207.29</v>
      </c>
      <c r="AO1438" s="15">
        <v>154.33000000000001</v>
      </c>
      <c r="AP1438" s="15">
        <v>148.93</v>
      </c>
      <c r="AV1438" s="15">
        <v>179</v>
      </c>
      <c r="AW1438" s="15">
        <v>24</v>
      </c>
      <c r="AX1438" s="15">
        <v>25</v>
      </c>
      <c r="BD1438" s="15">
        <v>154.5</v>
      </c>
      <c r="BF1438" s="15">
        <v>53.43</v>
      </c>
      <c r="BG1438" s="15">
        <v>77.599999999999994</v>
      </c>
    </row>
    <row r="1439" spans="1:59">
      <c r="A1439" s="71">
        <v>43638</v>
      </c>
      <c r="B1439" s="16">
        <v>93.96</v>
      </c>
      <c r="C1439" s="75"/>
      <c r="D1439" s="75"/>
      <c r="F1439" s="16">
        <v>115.14</v>
      </c>
      <c r="G1439" s="15">
        <v>177.28</v>
      </c>
      <c r="H1439" s="15">
        <v>120.61</v>
      </c>
      <c r="I1439" s="15">
        <v>103.98</v>
      </c>
      <c r="J1439" s="15">
        <v>65.47</v>
      </c>
      <c r="K1439" s="15">
        <v>45.45</v>
      </c>
      <c r="L1439" s="15">
        <v>42.95</v>
      </c>
      <c r="M1439" s="15">
        <v>80</v>
      </c>
      <c r="N1439" s="15">
        <v>129.58000000000001</v>
      </c>
      <c r="O1439" s="16">
        <v>192.68</v>
      </c>
      <c r="P1439" s="15">
        <v>10</v>
      </c>
      <c r="Q1439" s="15">
        <v>66</v>
      </c>
      <c r="R1439" s="15">
        <v>72</v>
      </c>
      <c r="T1439" s="16">
        <v>88.23</v>
      </c>
      <c r="U1439" s="16">
        <v>86.5</v>
      </c>
      <c r="V1439" s="16">
        <v>104.83</v>
      </c>
      <c r="W1439" s="16">
        <v>103.03</v>
      </c>
      <c r="X1439" s="75"/>
      <c r="Y1439" s="75"/>
      <c r="AB1439" s="15">
        <v>156.83000000000001</v>
      </c>
      <c r="AD1439" s="15">
        <v>83.18</v>
      </c>
      <c r="AE1439" s="15">
        <v>71</v>
      </c>
      <c r="AF1439" s="15">
        <v>75</v>
      </c>
      <c r="AG1439" s="15">
        <v>69.14</v>
      </c>
      <c r="AH1439" s="15">
        <v>64</v>
      </c>
      <c r="AK1439" s="15">
        <v>38.479999999999997</v>
      </c>
      <c r="AL1439" s="15">
        <v>32</v>
      </c>
      <c r="AM1439" s="15">
        <v>197</v>
      </c>
      <c r="AN1439" s="15">
        <v>208.02</v>
      </c>
      <c r="AO1439" s="15">
        <v>155</v>
      </c>
      <c r="AP1439" s="15">
        <v>152.16999999999999</v>
      </c>
      <c r="AR1439" s="15">
        <v>110</v>
      </c>
      <c r="AT1439" s="15">
        <v>165</v>
      </c>
      <c r="AV1439" s="15">
        <v>178.25</v>
      </c>
      <c r="AW1439" s="15">
        <v>22.14</v>
      </c>
      <c r="AX1439" s="15">
        <v>24.72</v>
      </c>
      <c r="AY1439" s="15">
        <v>83.21</v>
      </c>
      <c r="BB1439" s="15">
        <v>53</v>
      </c>
      <c r="BC1439" s="15">
        <v>25.6</v>
      </c>
      <c r="BD1439" s="15">
        <v>162.94999999999999</v>
      </c>
      <c r="BF1439" s="15">
        <v>72.959999999999994</v>
      </c>
      <c r="BG1439" s="15">
        <v>82</v>
      </c>
    </row>
    <row r="1440" spans="1:59">
      <c r="A1440" s="71">
        <v>43645</v>
      </c>
      <c r="B1440" s="16">
        <v>92.79</v>
      </c>
      <c r="C1440" s="75"/>
      <c r="D1440" s="75"/>
      <c r="F1440" s="16">
        <v>115.94</v>
      </c>
      <c r="G1440" s="15">
        <v>181.38</v>
      </c>
      <c r="H1440" s="15">
        <v>116.43</v>
      </c>
      <c r="I1440" s="15">
        <v>107.34</v>
      </c>
      <c r="J1440" s="15">
        <v>61.17</v>
      </c>
      <c r="K1440" s="15">
        <v>44.48</v>
      </c>
      <c r="L1440" s="15">
        <v>41.25</v>
      </c>
      <c r="M1440" s="15">
        <v>78.91</v>
      </c>
      <c r="N1440" s="15">
        <v>127.6</v>
      </c>
      <c r="O1440" s="16">
        <v>191.56</v>
      </c>
      <c r="P1440" s="15">
        <v>10</v>
      </c>
      <c r="Q1440" s="15">
        <v>66.23</v>
      </c>
      <c r="R1440" s="15">
        <v>78.56</v>
      </c>
      <c r="T1440" s="16">
        <v>90.78</v>
      </c>
      <c r="U1440" s="16">
        <v>83</v>
      </c>
      <c r="V1440" s="16">
        <v>105.45</v>
      </c>
      <c r="W1440" s="16">
        <v>103.92</v>
      </c>
      <c r="X1440" s="75"/>
      <c r="Y1440" s="75"/>
      <c r="AB1440" s="15">
        <v>170.9</v>
      </c>
      <c r="AD1440" s="15">
        <v>84.33</v>
      </c>
      <c r="AE1440" s="15">
        <v>71</v>
      </c>
      <c r="AF1440" s="15">
        <v>78</v>
      </c>
      <c r="AG1440" s="15">
        <v>68.77</v>
      </c>
      <c r="AH1440" s="15">
        <v>65</v>
      </c>
      <c r="AI1440" s="15">
        <v>65.36</v>
      </c>
      <c r="AJ1440" s="15">
        <v>185.5</v>
      </c>
      <c r="AK1440" s="15">
        <v>40.67</v>
      </c>
      <c r="AL1440" s="15">
        <v>33.9</v>
      </c>
      <c r="AN1440" s="15">
        <v>207</v>
      </c>
      <c r="AO1440" s="15">
        <v>155</v>
      </c>
      <c r="AP1440" s="15">
        <v>155.86000000000001</v>
      </c>
      <c r="AS1440" s="15">
        <v>104</v>
      </c>
      <c r="AT1440" s="15">
        <v>159</v>
      </c>
      <c r="AV1440" s="15">
        <v>178.67</v>
      </c>
      <c r="AX1440" s="15">
        <v>25.08</v>
      </c>
      <c r="AY1440" s="15">
        <v>83.92</v>
      </c>
      <c r="AZ1440" s="15">
        <v>67</v>
      </c>
      <c r="BD1440" s="15">
        <v>153</v>
      </c>
      <c r="BF1440" s="15">
        <v>72.959999999999994</v>
      </c>
      <c r="BG1440" s="15">
        <v>80.8</v>
      </c>
    </row>
    <row r="1441" spans="1:59">
      <c r="A1441" s="71">
        <v>43652</v>
      </c>
      <c r="B1441" s="16">
        <v>93.75</v>
      </c>
      <c r="C1441" s="75"/>
      <c r="D1441" s="75"/>
      <c r="F1441" s="16">
        <v>115.86</v>
      </c>
      <c r="G1441" s="15">
        <v>179.81</v>
      </c>
      <c r="H1441" s="15">
        <v>117.69</v>
      </c>
      <c r="I1441" s="15">
        <v>107.86</v>
      </c>
      <c r="J1441" s="15">
        <v>60.14</v>
      </c>
      <c r="K1441" s="15">
        <v>44.43</v>
      </c>
      <c r="L1441" s="15">
        <v>43.98</v>
      </c>
      <c r="M1441" s="15">
        <v>79.84</v>
      </c>
      <c r="N1441" s="15">
        <v>127.02</v>
      </c>
      <c r="O1441" s="16">
        <v>193.11</v>
      </c>
      <c r="P1441" s="15">
        <v>10</v>
      </c>
      <c r="Q1441" s="15">
        <v>65.790000000000006</v>
      </c>
      <c r="R1441" s="15">
        <v>77.760000000000005</v>
      </c>
      <c r="T1441" s="16">
        <v>87</v>
      </c>
      <c r="U1441" s="16">
        <v>85</v>
      </c>
      <c r="V1441" s="16">
        <v>105.48</v>
      </c>
      <c r="W1441" s="16">
        <v>104.01</v>
      </c>
      <c r="X1441" s="75"/>
      <c r="Y1441" s="75"/>
      <c r="AB1441" s="15">
        <v>169.5</v>
      </c>
      <c r="AD1441" s="15">
        <v>84.04</v>
      </c>
      <c r="AG1441" s="15">
        <v>68.19</v>
      </c>
      <c r="AI1441" s="15">
        <v>64.599999999999994</v>
      </c>
      <c r="AK1441" s="15">
        <v>40.06</v>
      </c>
      <c r="AN1441" s="15">
        <v>207</v>
      </c>
      <c r="AP1441" s="15">
        <v>153</v>
      </c>
      <c r="AR1441" s="15">
        <v>115</v>
      </c>
      <c r="AT1441" s="15">
        <v>159</v>
      </c>
      <c r="AU1441" s="15">
        <v>154</v>
      </c>
      <c r="AV1441" s="15">
        <v>179</v>
      </c>
      <c r="AX1441" s="15">
        <v>25</v>
      </c>
      <c r="AY1441" s="15">
        <v>83</v>
      </c>
      <c r="AZ1441" s="15">
        <v>67.510000000000005</v>
      </c>
      <c r="BB1441" s="15">
        <v>54</v>
      </c>
      <c r="BC1441" s="15">
        <v>22.5</v>
      </c>
      <c r="BD1441" s="15">
        <v>153</v>
      </c>
      <c r="BF1441" s="15">
        <v>70.959999999999994</v>
      </c>
      <c r="BG1441" s="15">
        <v>73.25</v>
      </c>
    </row>
    <row r="1442" spans="1:59">
      <c r="A1442" s="71">
        <v>43659</v>
      </c>
      <c r="B1442" s="16">
        <v>92.81</v>
      </c>
      <c r="C1442" s="75"/>
      <c r="D1442" s="75"/>
      <c r="F1442" s="16">
        <v>114.24</v>
      </c>
      <c r="G1442" s="15">
        <v>182.11</v>
      </c>
      <c r="H1442" s="15">
        <v>120.71</v>
      </c>
      <c r="I1442" s="15">
        <v>108.22</v>
      </c>
      <c r="J1442" s="15">
        <v>64.62</v>
      </c>
      <c r="K1442" s="15">
        <v>44.71</v>
      </c>
      <c r="L1442" s="15">
        <v>45.48</v>
      </c>
      <c r="M1442" s="15">
        <v>80.81</v>
      </c>
      <c r="N1442" s="15">
        <v>128.82</v>
      </c>
      <c r="O1442" s="16">
        <v>194</v>
      </c>
      <c r="P1442" s="15">
        <v>10</v>
      </c>
      <c r="Q1442" s="15">
        <v>66.3</v>
      </c>
      <c r="R1442" s="15">
        <v>75.430000000000007</v>
      </c>
      <c r="T1442" s="16">
        <v>87.6</v>
      </c>
      <c r="U1442" s="16">
        <v>89.09</v>
      </c>
      <c r="V1442" s="16">
        <v>105.22</v>
      </c>
      <c r="W1442" s="16">
        <v>103.76</v>
      </c>
      <c r="X1442" s="75"/>
      <c r="Y1442" s="75"/>
      <c r="AA1442" s="15">
        <v>111</v>
      </c>
      <c r="AB1442" s="15">
        <v>174.5</v>
      </c>
      <c r="AC1442" s="15">
        <v>95.38</v>
      </c>
      <c r="AD1442" s="15">
        <v>81</v>
      </c>
      <c r="AE1442" s="15">
        <v>71</v>
      </c>
      <c r="AF1442" s="15">
        <v>80</v>
      </c>
      <c r="AG1442" s="15">
        <v>67.650000000000006</v>
      </c>
      <c r="AH1442" s="15">
        <v>64.69</v>
      </c>
      <c r="AI1442" s="15">
        <v>64.41</v>
      </c>
      <c r="AK1442" s="15">
        <v>36.54</v>
      </c>
      <c r="AL1442" s="15">
        <v>32</v>
      </c>
      <c r="AN1442" s="15">
        <v>206.67</v>
      </c>
      <c r="AP1442" s="15">
        <v>153</v>
      </c>
      <c r="AQ1442" s="15">
        <v>79</v>
      </c>
      <c r="AR1442" s="15">
        <v>111</v>
      </c>
      <c r="AT1442" s="15">
        <v>159</v>
      </c>
      <c r="AU1442" s="15">
        <v>158</v>
      </c>
      <c r="AV1442" s="15">
        <v>178.95</v>
      </c>
      <c r="AX1442" s="15">
        <v>24.47</v>
      </c>
      <c r="AY1442" s="15">
        <v>75.83</v>
      </c>
      <c r="BB1442" s="15">
        <v>49</v>
      </c>
      <c r="BF1442" s="15">
        <v>63.19</v>
      </c>
      <c r="BG1442" s="15">
        <v>66</v>
      </c>
    </row>
    <row r="1443" spans="1:59">
      <c r="A1443" s="71">
        <v>43666</v>
      </c>
      <c r="B1443" s="16">
        <v>86.11</v>
      </c>
      <c r="C1443" s="75"/>
      <c r="D1443" s="75"/>
      <c r="F1443" s="16">
        <v>111.67</v>
      </c>
      <c r="G1443" s="15">
        <v>180.32</v>
      </c>
      <c r="H1443" s="15">
        <v>117.23</v>
      </c>
      <c r="I1443" s="15">
        <v>107.75</v>
      </c>
      <c r="J1443" s="15">
        <v>58.71</v>
      </c>
      <c r="K1443" s="15">
        <v>43.51</v>
      </c>
      <c r="L1443" s="15">
        <v>45.54</v>
      </c>
      <c r="M1443" s="15">
        <v>84.53</v>
      </c>
      <c r="N1443" s="15">
        <v>124.98</v>
      </c>
      <c r="O1443" s="16">
        <v>187.57</v>
      </c>
      <c r="P1443" s="15">
        <v>10</v>
      </c>
      <c r="Q1443" s="15">
        <v>65.42</v>
      </c>
      <c r="R1443" s="15">
        <v>77.489999999999995</v>
      </c>
      <c r="T1443" s="16">
        <v>88</v>
      </c>
      <c r="U1443" s="16">
        <v>87.5</v>
      </c>
      <c r="V1443" s="16">
        <v>105.44</v>
      </c>
      <c r="W1443" s="16">
        <v>103.95</v>
      </c>
      <c r="X1443" s="75"/>
      <c r="Y1443" s="75"/>
      <c r="AA1443" s="15">
        <v>113</v>
      </c>
      <c r="AB1443" s="15">
        <v>167.83</v>
      </c>
      <c r="AD1443" s="15">
        <v>76.67</v>
      </c>
      <c r="AE1443" s="15">
        <v>72</v>
      </c>
      <c r="AG1443" s="15">
        <v>63.93</v>
      </c>
      <c r="AH1443" s="15">
        <v>64.260000000000005</v>
      </c>
      <c r="AI1443" s="15">
        <v>63.75</v>
      </c>
      <c r="AJ1443" s="15">
        <v>182</v>
      </c>
      <c r="AK1443" s="15">
        <v>35.78</v>
      </c>
      <c r="AL1443" s="15">
        <v>32.65</v>
      </c>
      <c r="AM1443" s="15">
        <v>191</v>
      </c>
      <c r="AN1443" s="15">
        <v>205</v>
      </c>
      <c r="AO1443" s="15">
        <v>153.4</v>
      </c>
      <c r="AP1443" s="15">
        <v>152.56</v>
      </c>
      <c r="AR1443" s="15">
        <v>114.5</v>
      </c>
      <c r="AV1443" s="15">
        <v>179</v>
      </c>
      <c r="AX1443" s="15">
        <v>25</v>
      </c>
      <c r="AY1443" s="15">
        <v>71.5</v>
      </c>
      <c r="BB1443" s="15">
        <v>56</v>
      </c>
      <c r="BC1443" s="15">
        <v>24</v>
      </c>
      <c r="BF1443" s="15">
        <v>54.96</v>
      </c>
      <c r="BG1443" s="15">
        <v>59.4</v>
      </c>
    </row>
    <row r="1444" spans="1:59">
      <c r="A1444" s="71">
        <v>43673</v>
      </c>
      <c r="B1444" s="16">
        <v>86.21</v>
      </c>
      <c r="C1444" s="75"/>
      <c r="D1444" s="75"/>
      <c r="F1444" s="16">
        <v>106.53</v>
      </c>
      <c r="G1444" s="15">
        <v>172.78</v>
      </c>
      <c r="H1444" s="15">
        <v>116.86</v>
      </c>
      <c r="I1444" s="15">
        <v>104.47</v>
      </c>
      <c r="J1444" s="15">
        <v>59.94</v>
      </c>
      <c r="K1444" s="15">
        <v>44.21</v>
      </c>
      <c r="L1444" s="15">
        <v>45.98</v>
      </c>
      <c r="M1444" s="15">
        <v>81.22</v>
      </c>
      <c r="N1444" s="15">
        <v>127.14</v>
      </c>
      <c r="O1444" s="16">
        <v>190.35</v>
      </c>
      <c r="P1444" s="15">
        <v>10.39</v>
      </c>
      <c r="Q1444" s="15">
        <v>66.150000000000006</v>
      </c>
      <c r="R1444" s="15">
        <v>77.12</v>
      </c>
      <c r="T1444" s="16">
        <v>90</v>
      </c>
      <c r="U1444" s="16">
        <v>88.3</v>
      </c>
      <c r="V1444" s="16">
        <v>105.88</v>
      </c>
      <c r="W1444" s="16">
        <v>104.43</v>
      </c>
      <c r="X1444" s="75"/>
      <c r="Y1444" s="75"/>
      <c r="AB1444" s="15">
        <v>169.44</v>
      </c>
      <c r="AD1444" s="15">
        <v>76</v>
      </c>
      <c r="AE1444" s="15">
        <v>71.64</v>
      </c>
      <c r="AG1444" s="15">
        <v>63.7</v>
      </c>
      <c r="AH1444" s="15">
        <v>65</v>
      </c>
      <c r="AI1444" s="15">
        <v>64</v>
      </c>
      <c r="AK1444" s="15">
        <v>33.630000000000003</v>
      </c>
      <c r="AN1444" s="15">
        <v>206.6</v>
      </c>
      <c r="AO1444" s="15">
        <v>157</v>
      </c>
      <c r="AP1444" s="15">
        <v>156</v>
      </c>
      <c r="AV1444" s="15">
        <v>179</v>
      </c>
      <c r="AW1444" s="15">
        <v>25</v>
      </c>
      <c r="AX1444" s="15">
        <v>24.45</v>
      </c>
      <c r="AY1444" s="15">
        <v>74.33</v>
      </c>
      <c r="AZ1444" s="15">
        <v>59</v>
      </c>
      <c r="BC1444" s="15">
        <v>24</v>
      </c>
      <c r="BF1444" s="15">
        <v>47.97</v>
      </c>
      <c r="BG1444" s="15">
        <v>57</v>
      </c>
    </row>
    <row r="1445" spans="1:59">
      <c r="A1445" s="71">
        <v>43680</v>
      </c>
      <c r="B1445" s="16">
        <v>82.97</v>
      </c>
      <c r="C1445" s="75"/>
      <c r="D1445" s="75"/>
      <c r="F1445" s="16">
        <v>105.79</v>
      </c>
      <c r="G1445" s="15">
        <v>166.52</v>
      </c>
      <c r="H1445" s="15">
        <v>121.02</v>
      </c>
      <c r="I1445" s="15">
        <v>104.69</v>
      </c>
      <c r="J1445" s="15">
        <v>61.13</v>
      </c>
      <c r="K1445" s="15">
        <v>46.28</v>
      </c>
      <c r="L1445" s="15">
        <v>44.6</v>
      </c>
      <c r="M1445" s="15">
        <v>82.07</v>
      </c>
      <c r="N1445" s="15">
        <v>124.57</v>
      </c>
      <c r="O1445" s="16">
        <v>192.72</v>
      </c>
      <c r="P1445" s="15">
        <v>10.61</v>
      </c>
      <c r="Q1445" s="15">
        <v>65.959999999999994</v>
      </c>
      <c r="R1445" s="15">
        <v>77.489999999999995</v>
      </c>
      <c r="T1445" s="16">
        <v>93</v>
      </c>
      <c r="U1445" s="16">
        <v>90.04</v>
      </c>
      <c r="V1445" s="16">
        <v>107</v>
      </c>
      <c r="W1445" s="16">
        <v>106.08</v>
      </c>
      <c r="X1445" s="75"/>
      <c r="Y1445" s="75"/>
      <c r="AA1445" s="15">
        <v>108</v>
      </c>
      <c r="AB1445" s="15">
        <v>168.7</v>
      </c>
      <c r="AC1445" s="15">
        <v>110</v>
      </c>
      <c r="AD1445" s="15">
        <v>74.03</v>
      </c>
      <c r="AE1445" s="15">
        <v>71.5</v>
      </c>
      <c r="AF1445" s="15">
        <v>77.260000000000005</v>
      </c>
      <c r="AG1445" s="15">
        <v>64.3</v>
      </c>
      <c r="AH1445" s="15">
        <v>64.5</v>
      </c>
      <c r="AI1445" s="15">
        <v>61.92</v>
      </c>
      <c r="AK1445" s="15">
        <v>32.5</v>
      </c>
      <c r="AL1445" s="15">
        <v>33.090000000000003</v>
      </c>
      <c r="AM1445" s="15">
        <v>175.06</v>
      </c>
      <c r="AN1445" s="15">
        <v>207.17</v>
      </c>
      <c r="AO1445" s="15">
        <v>155</v>
      </c>
      <c r="AP1445" s="15">
        <v>155</v>
      </c>
      <c r="AQ1445" s="15">
        <v>103.59</v>
      </c>
      <c r="AS1445" s="15">
        <v>96</v>
      </c>
      <c r="AT1445" s="15">
        <v>154.66999999999999</v>
      </c>
      <c r="AU1445" s="15">
        <v>159</v>
      </c>
      <c r="AV1445" s="15">
        <v>179</v>
      </c>
      <c r="AX1445" s="15">
        <v>24.58</v>
      </c>
      <c r="AY1445" s="15">
        <v>75</v>
      </c>
      <c r="AZ1445" s="15">
        <v>60</v>
      </c>
      <c r="BB1445" s="15">
        <v>48.9</v>
      </c>
      <c r="BF1445" s="15">
        <v>47.97</v>
      </c>
      <c r="BG1445" s="15">
        <v>57</v>
      </c>
    </row>
    <row r="1446" spans="1:59">
      <c r="A1446" s="71">
        <v>43687</v>
      </c>
      <c r="B1446" s="16">
        <v>83.24</v>
      </c>
      <c r="C1446" s="75"/>
      <c r="D1446" s="75"/>
      <c r="F1446" s="16">
        <v>105.82</v>
      </c>
      <c r="G1446" s="15">
        <v>163.11000000000001</v>
      </c>
      <c r="H1446" s="15">
        <v>117.42</v>
      </c>
      <c r="I1446" s="15">
        <v>104.51</v>
      </c>
      <c r="J1446" s="15">
        <v>61.16</v>
      </c>
      <c r="K1446" s="15">
        <v>44.69</v>
      </c>
      <c r="L1446" s="15">
        <v>44.28</v>
      </c>
      <c r="M1446" s="15">
        <v>84.09</v>
      </c>
      <c r="N1446" s="15">
        <v>120.68</v>
      </c>
      <c r="O1446" s="16">
        <v>191.04</v>
      </c>
      <c r="P1446" s="15">
        <v>10.29</v>
      </c>
      <c r="Q1446" s="15">
        <v>65.83</v>
      </c>
      <c r="R1446" s="15">
        <v>78.12</v>
      </c>
      <c r="T1446" s="16">
        <v>92.14</v>
      </c>
      <c r="U1446" s="16">
        <v>85</v>
      </c>
      <c r="V1446" s="16">
        <v>107.44</v>
      </c>
      <c r="W1446" s="16">
        <v>106.67</v>
      </c>
      <c r="X1446" s="75"/>
      <c r="Y1446" s="75"/>
      <c r="AA1446" s="15">
        <v>113</v>
      </c>
      <c r="AB1446" s="15">
        <v>171.1</v>
      </c>
      <c r="AD1446" s="15">
        <v>73.150000000000006</v>
      </c>
      <c r="AE1446" s="15">
        <v>72</v>
      </c>
      <c r="AF1446" s="15">
        <v>78.61</v>
      </c>
      <c r="AG1446" s="15">
        <v>63.5</v>
      </c>
      <c r="AI1446" s="15">
        <v>60.71</v>
      </c>
      <c r="AK1446" s="15">
        <v>33.659999999999997</v>
      </c>
      <c r="AL1446" s="15">
        <v>31.53</v>
      </c>
      <c r="AM1446" s="15">
        <v>178</v>
      </c>
      <c r="AN1446" s="15">
        <v>207.33</v>
      </c>
      <c r="AO1446" s="15">
        <v>157.46</v>
      </c>
      <c r="AP1446" s="15">
        <v>158.66999999999999</v>
      </c>
      <c r="AS1446" s="15">
        <v>95</v>
      </c>
      <c r="AT1446" s="15">
        <v>159.33000000000001</v>
      </c>
      <c r="AX1446" s="15">
        <v>24.5</v>
      </c>
      <c r="BF1446" s="15">
        <v>47.97</v>
      </c>
      <c r="BG1446" s="15">
        <v>63.4</v>
      </c>
    </row>
    <row r="1447" spans="1:59">
      <c r="A1447" s="71">
        <v>43694</v>
      </c>
      <c r="B1447" s="16">
        <v>82.55</v>
      </c>
      <c r="C1447" s="75"/>
      <c r="D1447" s="75"/>
      <c r="F1447" s="16">
        <v>106.18</v>
      </c>
      <c r="G1447" s="15">
        <v>161.38</v>
      </c>
      <c r="H1447" s="15">
        <v>114.69</v>
      </c>
      <c r="I1447" s="15">
        <v>99.14</v>
      </c>
      <c r="J1447" s="15">
        <v>62.92</v>
      </c>
      <c r="K1447" s="15">
        <v>44.69</v>
      </c>
      <c r="L1447" s="15">
        <v>45.69</v>
      </c>
      <c r="M1447" s="15">
        <v>78.37</v>
      </c>
      <c r="N1447" s="15">
        <v>116.28</v>
      </c>
      <c r="O1447" s="16">
        <v>190.84</v>
      </c>
      <c r="P1447" s="15">
        <v>10.06</v>
      </c>
      <c r="Q1447" s="15">
        <v>66.39</v>
      </c>
      <c r="R1447" s="15">
        <v>77.02</v>
      </c>
      <c r="T1447" s="16">
        <v>88</v>
      </c>
      <c r="U1447" s="16">
        <v>88</v>
      </c>
      <c r="V1447" s="16">
        <v>107.3</v>
      </c>
      <c r="W1447" s="16">
        <v>106.36</v>
      </c>
      <c r="X1447" s="75"/>
      <c r="Y1447" s="75"/>
      <c r="AA1447" s="15">
        <v>109</v>
      </c>
      <c r="AB1447" s="15">
        <v>174.5</v>
      </c>
      <c r="AC1447" s="15">
        <v>98</v>
      </c>
      <c r="AD1447" s="15">
        <v>73.59</v>
      </c>
      <c r="AE1447" s="15">
        <v>71</v>
      </c>
      <c r="AG1447" s="15">
        <v>59.92</v>
      </c>
      <c r="AI1447" s="15">
        <v>59.71</v>
      </c>
      <c r="AK1447" s="15">
        <v>29.74</v>
      </c>
      <c r="AN1447" s="15">
        <v>207.17</v>
      </c>
      <c r="AO1447" s="15">
        <v>157.51</v>
      </c>
      <c r="AP1447" s="15">
        <v>156</v>
      </c>
      <c r="AQ1447" s="15">
        <v>104</v>
      </c>
      <c r="AR1447" s="15">
        <v>113</v>
      </c>
      <c r="AS1447" s="15">
        <v>96</v>
      </c>
      <c r="AU1447" s="15">
        <v>159</v>
      </c>
      <c r="AV1447" s="15">
        <v>179</v>
      </c>
      <c r="AX1447" s="15">
        <v>25.65</v>
      </c>
      <c r="AY1447" s="15">
        <v>70</v>
      </c>
      <c r="BA1447" s="15">
        <v>53</v>
      </c>
      <c r="BC1447" s="15">
        <v>24.5</v>
      </c>
      <c r="BF1447" s="15">
        <v>47.97</v>
      </c>
      <c r="BG1447" s="15">
        <v>91.8</v>
      </c>
    </row>
    <row r="1448" spans="1:59">
      <c r="A1448" s="71">
        <v>43701</v>
      </c>
      <c r="B1448" s="16">
        <v>79.31</v>
      </c>
      <c r="C1448" s="75"/>
      <c r="D1448" s="75"/>
      <c r="F1448" s="16">
        <v>104.23</v>
      </c>
      <c r="G1448" s="15">
        <v>159.41999999999999</v>
      </c>
      <c r="H1448" s="15">
        <v>111.08</v>
      </c>
      <c r="I1448" s="15">
        <v>96.55</v>
      </c>
      <c r="J1448" s="15">
        <v>62.42</v>
      </c>
      <c r="K1448" s="15">
        <v>43.19</v>
      </c>
      <c r="L1448" s="15">
        <v>45.27</v>
      </c>
      <c r="M1448" s="15">
        <v>85.19</v>
      </c>
      <c r="N1448" s="15">
        <v>115.65</v>
      </c>
      <c r="O1448" s="16">
        <v>192.44</v>
      </c>
      <c r="P1448" s="15">
        <v>10.07</v>
      </c>
      <c r="Q1448" s="15">
        <v>65.45</v>
      </c>
      <c r="R1448" s="15">
        <v>77.73</v>
      </c>
      <c r="T1448" s="16">
        <v>89.71</v>
      </c>
      <c r="U1448" s="16">
        <v>89.5</v>
      </c>
      <c r="V1448" s="16">
        <v>107.86</v>
      </c>
      <c r="W1448" s="16">
        <v>106.99</v>
      </c>
      <c r="X1448" s="75"/>
      <c r="Y1448" s="75"/>
      <c r="AB1448" s="15">
        <v>174.5</v>
      </c>
      <c r="AD1448" s="15">
        <v>72.099999999999994</v>
      </c>
      <c r="AE1448" s="15">
        <v>71</v>
      </c>
      <c r="AF1448" s="15">
        <v>78</v>
      </c>
      <c r="AG1448" s="15">
        <v>61.39</v>
      </c>
      <c r="AH1448" s="15">
        <v>65</v>
      </c>
      <c r="AI1448" s="15">
        <v>57</v>
      </c>
      <c r="AJ1448" s="15">
        <v>185</v>
      </c>
      <c r="AK1448" s="15">
        <v>30.11</v>
      </c>
      <c r="AL1448" s="15">
        <v>32</v>
      </c>
      <c r="AN1448" s="15">
        <v>208</v>
      </c>
      <c r="AO1448" s="15">
        <v>157.44999999999999</v>
      </c>
      <c r="AP1448" s="15">
        <v>156.44</v>
      </c>
      <c r="AQ1448" s="15">
        <v>104</v>
      </c>
      <c r="AR1448" s="15">
        <v>113</v>
      </c>
      <c r="AT1448" s="15">
        <v>159</v>
      </c>
      <c r="AX1448" s="15">
        <v>25.89</v>
      </c>
      <c r="AY1448" s="15">
        <v>68.27</v>
      </c>
      <c r="BA1448" s="15">
        <v>53</v>
      </c>
      <c r="BB1448" s="15">
        <v>47</v>
      </c>
      <c r="BC1448" s="15">
        <v>23</v>
      </c>
      <c r="BF1448" s="15">
        <v>89.48</v>
      </c>
      <c r="BG1448" s="15">
        <v>112.8</v>
      </c>
    </row>
    <row r="1449" spans="1:59">
      <c r="A1449" s="71">
        <v>43708</v>
      </c>
      <c r="B1449" s="16">
        <v>76.290000000000006</v>
      </c>
      <c r="C1449" s="75"/>
      <c r="D1449" s="75"/>
      <c r="F1449" s="16">
        <v>103.81</v>
      </c>
      <c r="G1449" s="15">
        <v>158.35</v>
      </c>
      <c r="H1449" s="15">
        <v>110.14</v>
      </c>
      <c r="I1449" s="15">
        <v>94.37</v>
      </c>
      <c r="J1449" s="15">
        <v>62.2</v>
      </c>
      <c r="K1449" s="15">
        <v>43.93</v>
      </c>
      <c r="L1449" s="15">
        <v>43.94</v>
      </c>
      <c r="M1449" s="15">
        <v>76.67</v>
      </c>
      <c r="N1449" s="15">
        <v>115.7</v>
      </c>
      <c r="O1449" s="16">
        <v>189.59</v>
      </c>
      <c r="P1449" s="15">
        <v>10.199999999999999</v>
      </c>
      <c r="Q1449" s="15">
        <v>65.94</v>
      </c>
      <c r="R1449" s="15">
        <v>78.489999999999995</v>
      </c>
      <c r="T1449" s="16">
        <v>93.8</v>
      </c>
      <c r="U1449" s="16">
        <v>93.05</v>
      </c>
      <c r="V1449" s="16">
        <v>107.95</v>
      </c>
      <c r="W1449" s="16">
        <v>107.12</v>
      </c>
      <c r="X1449" s="75"/>
      <c r="Y1449" s="75"/>
      <c r="AA1449" s="15">
        <v>109.82</v>
      </c>
      <c r="AB1449" s="15">
        <v>168.9</v>
      </c>
      <c r="AD1449" s="15">
        <v>72.12</v>
      </c>
      <c r="AE1449" s="15">
        <v>70.790000000000006</v>
      </c>
      <c r="AF1449" s="15">
        <v>77.569999999999993</v>
      </c>
      <c r="AG1449" s="15">
        <v>62.66</v>
      </c>
      <c r="AH1449" s="15">
        <v>65</v>
      </c>
      <c r="AI1449" s="15">
        <v>55</v>
      </c>
      <c r="AJ1449" s="15">
        <v>182</v>
      </c>
      <c r="AK1449" s="15">
        <v>29.7</v>
      </c>
      <c r="AL1449" s="15">
        <v>28.28</v>
      </c>
      <c r="AN1449" s="15">
        <v>208</v>
      </c>
      <c r="AO1449" s="15">
        <v>157.55000000000001</v>
      </c>
      <c r="AP1449" s="15">
        <v>156.28</v>
      </c>
      <c r="AR1449" s="15">
        <v>113</v>
      </c>
      <c r="AS1449" s="15">
        <v>95</v>
      </c>
      <c r="AT1449" s="15">
        <v>160.29</v>
      </c>
      <c r="AV1449" s="15">
        <v>179</v>
      </c>
      <c r="AX1449" s="15">
        <v>24.89</v>
      </c>
      <c r="AY1449" s="15">
        <v>71</v>
      </c>
      <c r="AZ1449" s="15">
        <v>62.4</v>
      </c>
      <c r="BA1449" s="15">
        <v>62</v>
      </c>
      <c r="BB1449" s="15">
        <v>42</v>
      </c>
      <c r="BC1449" s="15">
        <v>29</v>
      </c>
      <c r="BD1449" s="15">
        <v>156</v>
      </c>
      <c r="BF1449" s="15">
        <v>108.53</v>
      </c>
      <c r="BG1449" s="15">
        <v>118</v>
      </c>
    </row>
    <row r="1450" spans="1:59">
      <c r="A1450" s="71">
        <v>43715</v>
      </c>
      <c r="B1450" s="16">
        <v>76.08</v>
      </c>
      <c r="C1450" s="75"/>
      <c r="D1450" s="75"/>
      <c r="F1450" s="16">
        <v>99.09</v>
      </c>
      <c r="G1450" s="15">
        <v>156.9</v>
      </c>
      <c r="H1450" s="15">
        <v>101.43</v>
      </c>
      <c r="I1450" s="15">
        <v>94.1</v>
      </c>
      <c r="J1450" s="15">
        <v>56.28</v>
      </c>
      <c r="K1450" s="15">
        <v>41.47</v>
      </c>
      <c r="L1450" s="15">
        <v>42.93</v>
      </c>
      <c r="M1450" s="15">
        <v>70.2</v>
      </c>
      <c r="N1450" s="15">
        <v>114.25</v>
      </c>
      <c r="O1450" s="16">
        <v>186.95</v>
      </c>
      <c r="P1450" s="15">
        <v>10</v>
      </c>
      <c r="Q1450" s="15">
        <v>65.790000000000006</v>
      </c>
      <c r="R1450" s="15">
        <v>77.22</v>
      </c>
      <c r="T1450" s="16">
        <v>91.38</v>
      </c>
      <c r="U1450" s="16">
        <v>91.38</v>
      </c>
      <c r="V1450" s="16">
        <v>107.95</v>
      </c>
      <c r="W1450" s="16">
        <v>107.12</v>
      </c>
      <c r="X1450" s="75"/>
      <c r="Y1450" s="75"/>
      <c r="AB1450" s="15">
        <v>174</v>
      </c>
      <c r="AD1450" s="15">
        <v>71.5</v>
      </c>
      <c r="AE1450" s="15">
        <v>71</v>
      </c>
      <c r="AF1450" s="15">
        <v>78</v>
      </c>
      <c r="AG1450" s="15">
        <v>62.52</v>
      </c>
      <c r="AH1450" s="15">
        <v>65.83</v>
      </c>
      <c r="AK1450" s="15">
        <v>29.61</v>
      </c>
      <c r="AL1450" s="15">
        <v>32</v>
      </c>
      <c r="AM1450" s="15">
        <v>191</v>
      </c>
      <c r="AN1450" s="15">
        <v>208</v>
      </c>
      <c r="AO1450" s="15">
        <v>159</v>
      </c>
      <c r="AP1450" s="15">
        <v>156</v>
      </c>
      <c r="AQ1450" s="15">
        <v>104</v>
      </c>
      <c r="AT1450" s="15">
        <v>159</v>
      </c>
      <c r="AV1450" s="15">
        <v>179</v>
      </c>
      <c r="AX1450" s="15">
        <v>28.17</v>
      </c>
      <c r="BA1450" s="15">
        <v>54.57</v>
      </c>
      <c r="BD1450" s="15">
        <v>159.29</v>
      </c>
      <c r="BF1450" s="15">
        <v>111.05</v>
      </c>
      <c r="BG1450" s="15">
        <v>116.75</v>
      </c>
    </row>
    <row r="1451" spans="1:59">
      <c r="A1451" s="71">
        <v>43722</v>
      </c>
      <c r="B1451" s="16">
        <v>76.19</v>
      </c>
      <c r="C1451" s="75"/>
      <c r="D1451" s="75"/>
      <c r="F1451" s="16">
        <v>96.1</v>
      </c>
      <c r="G1451" s="15">
        <v>158.16999999999999</v>
      </c>
      <c r="H1451" s="15">
        <v>101.24</v>
      </c>
      <c r="I1451" s="15">
        <v>93.44</v>
      </c>
      <c r="J1451" s="15">
        <v>60.95</v>
      </c>
      <c r="K1451" s="15">
        <v>40.729999999999997</v>
      </c>
      <c r="L1451" s="15">
        <v>42.11</v>
      </c>
      <c r="M1451" s="15">
        <v>68.739999999999995</v>
      </c>
      <c r="N1451" s="15">
        <v>113.48</v>
      </c>
      <c r="O1451" s="16">
        <v>190.66</v>
      </c>
      <c r="P1451" s="15">
        <v>10.119999999999999</v>
      </c>
      <c r="Q1451" s="15">
        <v>65.77</v>
      </c>
      <c r="R1451" s="15">
        <v>79.37</v>
      </c>
      <c r="T1451" s="16">
        <v>94.17</v>
      </c>
      <c r="U1451" s="16">
        <v>95.41</v>
      </c>
      <c r="V1451" s="16">
        <v>108.56</v>
      </c>
      <c r="W1451" s="16">
        <v>107.96</v>
      </c>
      <c r="X1451" s="75"/>
      <c r="Y1451" s="75"/>
      <c r="AA1451" s="15">
        <v>101.87</v>
      </c>
      <c r="AB1451" s="15">
        <v>171</v>
      </c>
      <c r="AD1451" s="15">
        <v>71.849999999999994</v>
      </c>
      <c r="AE1451" s="15">
        <v>71</v>
      </c>
      <c r="AF1451" s="15">
        <v>76</v>
      </c>
      <c r="AG1451" s="15">
        <v>62.84</v>
      </c>
      <c r="AH1451" s="15">
        <v>65.17</v>
      </c>
      <c r="AI1451" s="15">
        <v>61.17</v>
      </c>
      <c r="AJ1451" s="15">
        <v>182</v>
      </c>
      <c r="AK1451" s="15">
        <v>28.48</v>
      </c>
      <c r="AL1451" s="15">
        <v>31.58</v>
      </c>
      <c r="AM1451" s="15">
        <v>163.44</v>
      </c>
      <c r="AN1451" s="15">
        <v>207.7</v>
      </c>
      <c r="AO1451" s="15">
        <v>158.28</v>
      </c>
      <c r="AP1451" s="15">
        <v>156</v>
      </c>
      <c r="AQ1451" s="15">
        <v>104</v>
      </c>
      <c r="AS1451" s="15">
        <v>96</v>
      </c>
      <c r="AT1451" s="15">
        <v>159</v>
      </c>
      <c r="AV1451" s="15">
        <v>179</v>
      </c>
      <c r="AW1451" s="15">
        <v>26.35</v>
      </c>
      <c r="AX1451" s="15">
        <v>28.83</v>
      </c>
      <c r="AY1451" s="15">
        <v>72</v>
      </c>
      <c r="AZ1451" s="15">
        <v>59.25</v>
      </c>
      <c r="BA1451" s="15">
        <v>54</v>
      </c>
      <c r="BB1451" s="15">
        <v>51</v>
      </c>
      <c r="BD1451" s="15">
        <v>158</v>
      </c>
      <c r="BF1451" s="15">
        <v>110.06</v>
      </c>
      <c r="BG1451" s="15">
        <v>101</v>
      </c>
    </row>
    <row r="1452" spans="1:59">
      <c r="A1452" s="71">
        <v>43729</v>
      </c>
      <c r="B1452" s="16">
        <v>76.91</v>
      </c>
      <c r="C1452" s="75"/>
      <c r="D1452" s="75"/>
      <c r="F1452" s="16">
        <v>91.19</v>
      </c>
      <c r="G1452" s="15">
        <v>156.12</v>
      </c>
      <c r="H1452" s="15">
        <v>99.93</v>
      </c>
      <c r="I1452" s="15">
        <v>92.5</v>
      </c>
      <c r="J1452" s="15">
        <v>62.69</v>
      </c>
      <c r="K1452" s="15">
        <v>39.18</v>
      </c>
      <c r="L1452" s="15">
        <v>37.729999999999997</v>
      </c>
      <c r="M1452" s="15">
        <v>67.290000000000006</v>
      </c>
      <c r="N1452" s="15">
        <v>113.78</v>
      </c>
      <c r="O1452" s="16">
        <v>187.72</v>
      </c>
      <c r="P1452" s="15">
        <v>10</v>
      </c>
      <c r="Q1452" s="15">
        <v>67.97</v>
      </c>
      <c r="R1452" s="15">
        <v>78.13</v>
      </c>
      <c r="T1452" s="16">
        <v>94.32</v>
      </c>
      <c r="U1452" s="16">
        <v>94.57</v>
      </c>
      <c r="V1452" s="16">
        <v>108.56</v>
      </c>
      <c r="W1452" s="16">
        <v>107.96</v>
      </c>
      <c r="X1452" s="75"/>
      <c r="Y1452" s="75"/>
      <c r="AA1452" s="15">
        <v>114</v>
      </c>
      <c r="AB1452" s="15">
        <v>174.5</v>
      </c>
      <c r="AD1452" s="15">
        <v>72.05</v>
      </c>
      <c r="AE1452" s="15">
        <v>70.599999999999994</v>
      </c>
      <c r="AF1452" s="15">
        <v>78</v>
      </c>
      <c r="AG1452" s="15">
        <v>61.85</v>
      </c>
      <c r="AH1452" s="15">
        <v>65</v>
      </c>
      <c r="AI1452" s="15">
        <v>64.86</v>
      </c>
      <c r="AK1452" s="15">
        <v>28.51</v>
      </c>
      <c r="AL1452" s="15">
        <v>28.84</v>
      </c>
      <c r="AM1452" s="15">
        <v>190.33</v>
      </c>
      <c r="AN1452" s="15">
        <v>208</v>
      </c>
      <c r="AO1452" s="15">
        <v>158.18</v>
      </c>
      <c r="AP1452" s="15">
        <v>156</v>
      </c>
      <c r="AR1452" s="15">
        <v>116</v>
      </c>
      <c r="AV1452" s="15">
        <v>179</v>
      </c>
      <c r="AX1452" s="15">
        <v>28.96</v>
      </c>
      <c r="AY1452" s="15">
        <v>75</v>
      </c>
      <c r="AZ1452" s="15">
        <v>58</v>
      </c>
      <c r="BA1452" s="15">
        <v>68</v>
      </c>
      <c r="BB1452" s="15">
        <v>55</v>
      </c>
      <c r="BF1452" s="15">
        <v>89.04</v>
      </c>
      <c r="BG1452" s="15">
        <v>78.2</v>
      </c>
    </row>
    <row r="1453" spans="1:59">
      <c r="A1453" s="71">
        <v>43736</v>
      </c>
      <c r="B1453" s="16">
        <v>78.48</v>
      </c>
      <c r="C1453" s="75"/>
      <c r="D1453" s="75"/>
      <c r="F1453" s="16">
        <v>89.61</v>
      </c>
      <c r="G1453" s="15">
        <v>157.21</v>
      </c>
      <c r="H1453" s="15">
        <v>111.65</v>
      </c>
      <c r="I1453" s="15">
        <v>92.35</v>
      </c>
      <c r="J1453" s="15">
        <v>62.73</v>
      </c>
      <c r="K1453" s="15">
        <v>38.33</v>
      </c>
      <c r="L1453" s="15">
        <v>40.83</v>
      </c>
      <c r="M1453" s="15">
        <v>60.52</v>
      </c>
      <c r="N1453" s="15">
        <v>113.73</v>
      </c>
      <c r="O1453" s="16">
        <v>187.16</v>
      </c>
      <c r="P1453" s="15">
        <v>10.53</v>
      </c>
      <c r="Q1453" s="15">
        <v>65.680000000000007</v>
      </c>
      <c r="R1453" s="15">
        <v>78.14</v>
      </c>
      <c r="T1453" s="16">
        <v>98.28</v>
      </c>
      <c r="U1453" s="16">
        <v>97</v>
      </c>
      <c r="V1453" s="16">
        <v>108.87</v>
      </c>
      <c r="W1453" s="16">
        <v>108.21</v>
      </c>
      <c r="X1453" s="75"/>
      <c r="Y1453" s="75"/>
      <c r="AA1453" s="15">
        <v>114.41</v>
      </c>
      <c r="AB1453" s="15">
        <v>169.9</v>
      </c>
      <c r="AC1453" s="15">
        <v>88.5</v>
      </c>
      <c r="AD1453" s="15">
        <v>73.069999999999993</v>
      </c>
      <c r="AE1453" s="15">
        <v>71</v>
      </c>
      <c r="AF1453" s="15">
        <v>78</v>
      </c>
      <c r="AG1453" s="15">
        <v>61.15</v>
      </c>
      <c r="AH1453" s="15">
        <v>65</v>
      </c>
      <c r="AI1453" s="15">
        <v>62.6</v>
      </c>
      <c r="AJ1453" s="15">
        <v>182</v>
      </c>
      <c r="AK1453" s="15">
        <v>27.81</v>
      </c>
      <c r="AL1453" s="15">
        <v>32</v>
      </c>
      <c r="AM1453" s="15">
        <v>191</v>
      </c>
      <c r="AN1453" s="15">
        <v>207</v>
      </c>
      <c r="AO1453" s="15">
        <v>158.33000000000001</v>
      </c>
      <c r="AP1453" s="15">
        <v>154.33000000000001</v>
      </c>
      <c r="AR1453" s="15">
        <v>116</v>
      </c>
      <c r="AT1453" s="15">
        <v>162</v>
      </c>
      <c r="AV1453" s="15">
        <v>179</v>
      </c>
      <c r="AW1453" s="15">
        <v>28</v>
      </c>
      <c r="AX1453" s="15">
        <v>30.04</v>
      </c>
      <c r="AY1453" s="15">
        <v>74.67</v>
      </c>
      <c r="BA1453" s="15">
        <v>62.5</v>
      </c>
      <c r="BB1453" s="15">
        <v>38.5</v>
      </c>
      <c r="BC1453" s="15">
        <v>29.5</v>
      </c>
      <c r="BF1453" s="15">
        <v>66.28</v>
      </c>
      <c r="BG1453" s="15">
        <v>74</v>
      </c>
    </row>
    <row r="1454" spans="1:59">
      <c r="A1454" s="71">
        <v>43743</v>
      </c>
      <c r="B1454" s="16">
        <v>79.61</v>
      </c>
      <c r="C1454" s="75"/>
      <c r="D1454" s="75"/>
      <c r="F1454" s="16">
        <v>88.21</v>
      </c>
      <c r="G1454" s="15">
        <v>155.65</v>
      </c>
      <c r="H1454" s="15">
        <v>102.64</v>
      </c>
      <c r="I1454" s="15">
        <v>91.09</v>
      </c>
      <c r="J1454" s="15">
        <v>59.42</v>
      </c>
      <c r="K1454" s="15">
        <v>37.71</v>
      </c>
      <c r="L1454" s="15">
        <v>41.39</v>
      </c>
      <c r="M1454" s="15">
        <v>57.34</v>
      </c>
      <c r="N1454" s="15">
        <v>113.53</v>
      </c>
      <c r="O1454" s="16">
        <v>189.79</v>
      </c>
      <c r="P1454" s="15">
        <v>10.27</v>
      </c>
      <c r="Q1454" s="15">
        <v>64.599999999999994</v>
      </c>
      <c r="R1454" s="15">
        <v>78.19</v>
      </c>
      <c r="T1454" s="16">
        <v>89.49</v>
      </c>
      <c r="U1454" s="16">
        <v>95</v>
      </c>
      <c r="V1454" s="16">
        <v>112.65</v>
      </c>
      <c r="W1454" s="16">
        <v>110.95</v>
      </c>
      <c r="X1454" s="75"/>
      <c r="Y1454" s="75"/>
      <c r="AB1454" s="15">
        <v>171.13</v>
      </c>
      <c r="AC1454" s="15">
        <v>86.33</v>
      </c>
      <c r="AD1454" s="15">
        <v>73.25</v>
      </c>
      <c r="AE1454" s="15">
        <v>71</v>
      </c>
      <c r="AF1454" s="15">
        <v>76</v>
      </c>
      <c r="AG1454" s="15">
        <v>63.71</v>
      </c>
      <c r="AH1454" s="15">
        <v>64.42</v>
      </c>
      <c r="AI1454" s="15">
        <v>66</v>
      </c>
      <c r="AK1454" s="15">
        <v>27.47</v>
      </c>
      <c r="AL1454" s="15">
        <v>31.12</v>
      </c>
      <c r="AM1454" s="15">
        <v>193.14</v>
      </c>
      <c r="AN1454" s="15">
        <v>207.75</v>
      </c>
      <c r="AO1454" s="15">
        <v>159</v>
      </c>
      <c r="AP1454" s="15">
        <v>155.99</v>
      </c>
      <c r="AQ1454" s="15">
        <v>103</v>
      </c>
      <c r="AR1454" s="15">
        <v>116</v>
      </c>
      <c r="AU1454" s="15">
        <v>160</v>
      </c>
      <c r="AV1454" s="15">
        <v>179</v>
      </c>
      <c r="AW1454" s="15">
        <v>31</v>
      </c>
      <c r="AX1454" s="15">
        <v>29.77</v>
      </c>
      <c r="BB1454" s="15">
        <v>39.4</v>
      </c>
      <c r="BC1454" s="15">
        <v>30</v>
      </c>
      <c r="BF1454" s="15">
        <v>66.28</v>
      </c>
      <c r="BG1454" s="15">
        <v>74</v>
      </c>
    </row>
    <row r="1455" spans="1:59">
      <c r="A1455" s="71">
        <v>43750</v>
      </c>
      <c r="B1455" s="16">
        <v>78.709999999999994</v>
      </c>
      <c r="C1455" s="75"/>
      <c r="D1455" s="75"/>
      <c r="F1455" s="16">
        <v>87.23</v>
      </c>
      <c r="G1455" s="15">
        <v>147.79</v>
      </c>
      <c r="H1455" s="15">
        <v>98.99</v>
      </c>
      <c r="I1455" s="15">
        <v>91.98</v>
      </c>
      <c r="J1455" s="15">
        <v>63.11</v>
      </c>
      <c r="K1455" s="15">
        <v>35.619999999999997</v>
      </c>
      <c r="L1455" s="15">
        <v>39.4</v>
      </c>
      <c r="M1455" s="15">
        <v>54.52</v>
      </c>
      <c r="N1455" s="15">
        <v>113.29</v>
      </c>
      <c r="O1455" s="16">
        <v>189.25</v>
      </c>
      <c r="P1455" s="15">
        <v>10</v>
      </c>
      <c r="Q1455" s="15">
        <v>65.58</v>
      </c>
      <c r="R1455" s="15">
        <v>78.28</v>
      </c>
      <c r="T1455" s="16">
        <v>100</v>
      </c>
      <c r="U1455" s="16">
        <v>100</v>
      </c>
      <c r="V1455" s="16">
        <v>113.81</v>
      </c>
      <c r="W1455" s="16">
        <v>111.22</v>
      </c>
      <c r="X1455" s="75"/>
      <c r="Y1455" s="75"/>
      <c r="AB1455" s="15">
        <v>171.55</v>
      </c>
      <c r="AD1455" s="15">
        <v>73.3</v>
      </c>
      <c r="AE1455" s="15">
        <v>72</v>
      </c>
      <c r="AF1455" s="15">
        <v>76</v>
      </c>
      <c r="AG1455" s="15">
        <v>63.43</v>
      </c>
      <c r="AI1455" s="15">
        <v>65</v>
      </c>
      <c r="AK1455" s="15">
        <v>26.58</v>
      </c>
      <c r="AM1455" s="15">
        <v>191</v>
      </c>
      <c r="AN1455" s="15">
        <v>208</v>
      </c>
      <c r="AO1455" s="15">
        <v>158.41</v>
      </c>
      <c r="AP1455" s="15">
        <v>156</v>
      </c>
      <c r="AQ1455" s="15">
        <v>103</v>
      </c>
      <c r="AT1455" s="15">
        <v>160</v>
      </c>
      <c r="AV1455" s="15">
        <v>178.5</v>
      </c>
      <c r="AX1455" s="15">
        <v>30.34</v>
      </c>
      <c r="BD1455" s="15">
        <v>158</v>
      </c>
      <c r="BF1455" s="15">
        <v>66.28</v>
      </c>
      <c r="BG1455" s="15">
        <v>74</v>
      </c>
    </row>
    <row r="1456" spans="1:59">
      <c r="A1456" s="71">
        <v>43757</v>
      </c>
      <c r="B1456" s="16">
        <v>78.489999999999995</v>
      </c>
      <c r="C1456" s="75"/>
      <c r="D1456" s="75"/>
      <c r="F1456" s="16">
        <v>85.78</v>
      </c>
      <c r="G1456" s="15">
        <v>142.33000000000001</v>
      </c>
      <c r="H1456" s="15">
        <v>97.53</v>
      </c>
      <c r="I1456" s="15">
        <v>92.98</v>
      </c>
      <c r="J1456" s="15">
        <v>57.42</v>
      </c>
      <c r="K1456" s="15">
        <v>34.44</v>
      </c>
      <c r="L1456" s="15">
        <v>36.29</v>
      </c>
      <c r="M1456" s="15">
        <v>56.48</v>
      </c>
      <c r="N1456" s="15">
        <v>111.17</v>
      </c>
      <c r="O1456" s="16">
        <v>186.24</v>
      </c>
      <c r="P1456" s="15">
        <v>10.3</v>
      </c>
      <c r="Q1456" s="15">
        <v>65.540000000000006</v>
      </c>
      <c r="R1456" s="15">
        <v>78.540000000000006</v>
      </c>
      <c r="T1456" s="16">
        <v>98.29</v>
      </c>
      <c r="U1456" s="16">
        <v>101</v>
      </c>
      <c r="V1456" s="16">
        <v>113.71</v>
      </c>
      <c r="W1456" s="16">
        <v>111.21</v>
      </c>
      <c r="X1456" s="75"/>
      <c r="Y1456" s="75"/>
      <c r="AA1456" s="15">
        <v>112.67</v>
      </c>
      <c r="AB1456" s="15">
        <v>170.57</v>
      </c>
      <c r="AD1456" s="15">
        <v>74.97</v>
      </c>
      <c r="AE1456" s="15">
        <v>73.67</v>
      </c>
      <c r="AG1456" s="15">
        <v>64.400000000000006</v>
      </c>
      <c r="AI1456" s="15">
        <v>64.63</v>
      </c>
      <c r="AK1456" s="15">
        <v>28</v>
      </c>
      <c r="AM1456" s="15">
        <v>191</v>
      </c>
      <c r="AN1456" s="15">
        <v>208</v>
      </c>
      <c r="AO1456" s="15">
        <v>158.38999999999999</v>
      </c>
      <c r="AP1456" s="15">
        <v>156.30000000000001</v>
      </c>
      <c r="AQ1456" s="15">
        <v>103</v>
      </c>
      <c r="AS1456" s="15">
        <v>94.8</v>
      </c>
      <c r="AT1456" s="15">
        <v>161.31</v>
      </c>
      <c r="AV1456" s="15">
        <v>178.6</v>
      </c>
      <c r="AX1456" s="15">
        <v>30.49</v>
      </c>
      <c r="BB1456" s="15">
        <v>37.78</v>
      </c>
      <c r="BD1456" s="15">
        <v>158.85</v>
      </c>
      <c r="BF1456" s="15">
        <v>66.28</v>
      </c>
      <c r="BG1456" s="15">
        <v>74.75</v>
      </c>
    </row>
    <row r="1457" spans="1:59">
      <c r="A1457" s="71">
        <v>43764</v>
      </c>
      <c r="B1457" s="16">
        <v>78.31</v>
      </c>
      <c r="C1457" s="75"/>
      <c r="D1457" s="75"/>
      <c r="F1457" s="16">
        <v>87.25</v>
      </c>
      <c r="G1457" s="15">
        <v>141.80000000000001</v>
      </c>
      <c r="H1457" s="15">
        <v>98.47</v>
      </c>
      <c r="I1457" s="15">
        <v>92.96</v>
      </c>
      <c r="J1457" s="15">
        <v>55.02</v>
      </c>
      <c r="K1457" s="15">
        <v>32.85</v>
      </c>
      <c r="L1457" s="15">
        <v>37.270000000000003</v>
      </c>
      <c r="M1457" s="15">
        <v>55.42</v>
      </c>
      <c r="N1457" s="15">
        <v>111.41</v>
      </c>
      <c r="O1457" s="16">
        <v>179.49</v>
      </c>
      <c r="P1457" s="15">
        <v>10.220000000000001</v>
      </c>
      <c r="Q1457" s="15">
        <v>65.540000000000006</v>
      </c>
      <c r="R1457" s="15">
        <v>77.819999999999993</v>
      </c>
      <c r="T1457" s="16">
        <v>96</v>
      </c>
      <c r="U1457" s="16">
        <v>96</v>
      </c>
      <c r="V1457" s="16">
        <v>114.56</v>
      </c>
      <c r="W1457" s="16">
        <v>112.67</v>
      </c>
      <c r="X1457" s="75"/>
      <c r="Y1457" s="75"/>
      <c r="AA1457" s="15">
        <v>113</v>
      </c>
      <c r="AB1457" s="15">
        <v>168.64</v>
      </c>
      <c r="AC1457" s="15">
        <v>93</v>
      </c>
      <c r="AD1457" s="15">
        <v>74.05</v>
      </c>
      <c r="AE1457" s="15">
        <v>73</v>
      </c>
      <c r="AF1457" s="15">
        <v>78.37</v>
      </c>
      <c r="AG1457" s="15">
        <v>64.180000000000007</v>
      </c>
      <c r="AH1457" s="15">
        <v>65</v>
      </c>
      <c r="AI1457" s="15">
        <v>63.93</v>
      </c>
      <c r="AJ1457" s="15">
        <v>182</v>
      </c>
      <c r="AK1457" s="15">
        <v>28.01</v>
      </c>
      <c r="AL1457" s="15">
        <v>29.68</v>
      </c>
      <c r="AM1457" s="15">
        <v>177.33</v>
      </c>
      <c r="AN1457" s="15">
        <v>208.4</v>
      </c>
      <c r="AO1457" s="15">
        <v>158.19</v>
      </c>
      <c r="AP1457" s="15">
        <v>155.24</v>
      </c>
      <c r="AQ1457" s="15">
        <v>104</v>
      </c>
      <c r="AR1457" s="15">
        <v>117</v>
      </c>
      <c r="AS1457" s="15">
        <v>96</v>
      </c>
      <c r="AT1457" s="15">
        <v>159</v>
      </c>
      <c r="AU1457" s="15">
        <v>159</v>
      </c>
      <c r="AV1457" s="15">
        <v>179</v>
      </c>
      <c r="AW1457" s="15">
        <v>32.33</v>
      </c>
      <c r="AX1457" s="15">
        <v>30.96</v>
      </c>
      <c r="BA1457" s="15">
        <v>61</v>
      </c>
      <c r="BB1457" s="15">
        <v>43.5</v>
      </c>
      <c r="BC1457" s="15">
        <v>32.5</v>
      </c>
      <c r="BD1457" s="15">
        <v>158</v>
      </c>
      <c r="BF1457" s="15">
        <v>67.28</v>
      </c>
      <c r="BG1457" s="15">
        <v>79.2</v>
      </c>
    </row>
    <row r="1458" spans="1:59">
      <c r="A1458" s="71">
        <v>43771</v>
      </c>
      <c r="B1458" s="16">
        <v>78.92</v>
      </c>
      <c r="C1458" s="75"/>
      <c r="D1458" s="75"/>
      <c r="F1458" s="16">
        <v>86.96</v>
      </c>
      <c r="G1458" s="15">
        <v>135.16</v>
      </c>
      <c r="H1458" s="15">
        <v>108.07</v>
      </c>
      <c r="I1458" s="15">
        <v>93.11</v>
      </c>
      <c r="J1458" s="15">
        <v>55</v>
      </c>
      <c r="K1458" s="15">
        <v>33.92</v>
      </c>
      <c r="L1458" s="15">
        <v>35.909999999999997</v>
      </c>
      <c r="M1458" s="15">
        <v>53.4</v>
      </c>
      <c r="N1458" s="15">
        <v>111.49</v>
      </c>
      <c r="O1458" s="16">
        <v>176.21</v>
      </c>
      <c r="P1458" s="15">
        <v>10.08</v>
      </c>
      <c r="Q1458" s="15">
        <v>65.540000000000006</v>
      </c>
      <c r="R1458" s="15">
        <v>77.11</v>
      </c>
      <c r="T1458" s="16">
        <v>98</v>
      </c>
      <c r="U1458" s="16">
        <v>98</v>
      </c>
      <c r="V1458" s="16">
        <v>116.6</v>
      </c>
      <c r="W1458" s="16">
        <v>117.4</v>
      </c>
      <c r="X1458" s="75"/>
      <c r="Y1458" s="75"/>
      <c r="AB1458" s="15">
        <v>172.89</v>
      </c>
      <c r="AD1458" s="15">
        <v>74.75</v>
      </c>
      <c r="AE1458" s="15">
        <v>74</v>
      </c>
      <c r="AF1458" s="15">
        <v>78</v>
      </c>
      <c r="AG1458" s="15">
        <v>64.42</v>
      </c>
      <c r="AH1458" s="15">
        <v>65</v>
      </c>
      <c r="AI1458" s="15">
        <v>64.41</v>
      </c>
      <c r="AJ1458" s="15">
        <v>182</v>
      </c>
      <c r="AK1458" s="15">
        <v>27.52</v>
      </c>
      <c r="AL1458" s="15">
        <v>32</v>
      </c>
      <c r="AM1458" s="15">
        <v>191</v>
      </c>
      <c r="AN1458" s="15">
        <v>208</v>
      </c>
      <c r="AO1458" s="15">
        <v>159</v>
      </c>
      <c r="AP1458" s="15">
        <v>156</v>
      </c>
      <c r="AQ1458" s="15">
        <v>104</v>
      </c>
      <c r="AR1458" s="15">
        <v>117</v>
      </c>
      <c r="AS1458" s="15">
        <v>96</v>
      </c>
      <c r="AU1458" s="15">
        <v>159</v>
      </c>
      <c r="AV1458" s="15">
        <v>179</v>
      </c>
      <c r="AW1458" s="15">
        <v>31.58</v>
      </c>
      <c r="AX1458" s="15">
        <v>31.84</v>
      </c>
      <c r="BB1458" s="15">
        <v>42.75</v>
      </c>
      <c r="BC1458" s="15">
        <v>34.5</v>
      </c>
      <c r="BF1458" s="15">
        <v>73.290000000000006</v>
      </c>
      <c r="BG1458" s="15">
        <v>93.25</v>
      </c>
    </row>
    <row r="1459" spans="1:59">
      <c r="A1459" s="71">
        <v>43778</v>
      </c>
      <c r="B1459" s="16">
        <v>78.5</v>
      </c>
      <c r="C1459" s="75"/>
      <c r="D1459" s="75"/>
      <c r="F1459" s="16">
        <v>86.84</v>
      </c>
      <c r="G1459" s="15">
        <v>129.22</v>
      </c>
      <c r="H1459" s="15">
        <v>103.22</v>
      </c>
      <c r="I1459" s="15">
        <v>93.82</v>
      </c>
      <c r="J1459" s="15">
        <v>54.32</v>
      </c>
      <c r="K1459" s="15">
        <v>32.15</v>
      </c>
      <c r="L1459" s="15">
        <v>35.22</v>
      </c>
      <c r="M1459" s="15">
        <v>60.47</v>
      </c>
      <c r="N1459" s="15">
        <v>111.5</v>
      </c>
      <c r="O1459" s="16">
        <v>174.81</v>
      </c>
      <c r="P1459" s="15">
        <v>10.11</v>
      </c>
      <c r="Q1459" s="15">
        <v>64.39</v>
      </c>
      <c r="R1459" s="15">
        <v>77.290000000000006</v>
      </c>
      <c r="T1459" s="16">
        <v>98.8</v>
      </c>
      <c r="U1459" s="16">
        <v>99.33</v>
      </c>
      <c r="V1459" s="16">
        <v>117.76</v>
      </c>
      <c r="W1459" s="16">
        <v>118.12</v>
      </c>
      <c r="X1459" s="75"/>
      <c r="Y1459" s="75"/>
      <c r="AA1459" s="15">
        <v>115</v>
      </c>
      <c r="AB1459" s="15">
        <v>172.29</v>
      </c>
      <c r="AC1459" s="15">
        <v>106</v>
      </c>
      <c r="AD1459" s="15">
        <v>75.069999999999993</v>
      </c>
      <c r="AE1459" s="15">
        <v>74</v>
      </c>
      <c r="AG1459" s="15">
        <v>64.81</v>
      </c>
      <c r="AH1459" s="15">
        <v>65</v>
      </c>
      <c r="AI1459" s="15">
        <v>65.459999999999994</v>
      </c>
      <c r="AK1459" s="15">
        <v>28.29</v>
      </c>
      <c r="AL1459" s="15">
        <v>32</v>
      </c>
      <c r="AM1459" s="15">
        <v>191</v>
      </c>
      <c r="AN1459" s="15">
        <v>207.02</v>
      </c>
      <c r="AO1459" s="15">
        <v>158.58000000000001</v>
      </c>
      <c r="AP1459" s="15">
        <v>156</v>
      </c>
      <c r="AT1459" s="15">
        <v>159</v>
      </c>
      <c r="AU1459" s="15">
        <v>159</v>
      </c>
      <c r="AV1459" s="15">
        <v>179</v>
      </c>
      <c r="AW1459" s="15">
        <v>30</v>
      </c>
      <c r="AX1459" s="15">
        <v>31.96</v>
      </c>
      <c r="AY1459" s="15">
        <v>75</v>
      </c>
      <c r="AZ1459" s="15">
        <v>63</v>
      </c>
      <c r="BB1459" s="15">
        <v>44</v>
      </c>
      <c r="BC1459" s="15">
        <v>29</v>
      </c>
      <c r="BD1459" s="15">
        <v>157</v>
      </c>
      <c r="BF1459" s="15">
        <v>96.28</v>
      </c>
      <c r="BG1459" s="15">
        <v>129</v>
      </c>
    </row>
    <row r="1460" spans="1:59">
      <c r="A1460" s="71">
        <v>43785</v>
      </c>
      <c r="B1460" s="16">
        <v>78.31</v>
      </c>
      <c r="C1460" s="75"/>
      <c r="D1460" s="75"/>
      <c r="F1460" s="16">
        <v>88.39</v>
      </c>
      <c r="G1460" s="15">
        <v>127.62</v>
      </c>
      <c r="H1460" s="15">
        <v>102.23</v>
      </c>
      <c r="I1460" s="15">
        <v>93.19</v>
      </c>
      <c r="J1460" s="15">
        <v>55.29</v>
      </c>
      <c r="K1460" s="15">
        <v>32.03</v>
      </c>
      <c r="L1460" s="15">
        <v>34.07</v>
      </c>
      <c r="M1460" s="15">
        <v>61.82</v>
      </c>
      <c r="N1460" s="15">
        <v>112.09</v>
      </c>
      <c r="O1460" s="16">
        <v>171.91</v>
      </c>
      <c r="P1460" s="15">
        <v>10</v>
      </c>
      <c r="Q1460" s="15">
        <v>65.31</v>
      </c>
      <c r="R1460" s="15">
        <v>78.78</v>
      </c>
      <c r="T1460" s="16">
        <v>101.55</v>
      </c>
      <c r="U1460" s="16">
        <v>101.58</v>
      </c>
      <c r="V1460" s="16">
        <v>118.67</v>
      </c>
      <c r="W1460" s="16">
        <v>118.69</v>
      </c>
      <c r="X1460" s="75"/>
      <c r="Y1460" s="75"/>
      <c r="AA1460" s="15">
        <v>109.16</v>
      </c>
      <c r="AB1460" s="15">
        <v>174.49</v>
      </c>
      <c r="AC1460" s="15">
        <v>88</v>
      </c>
      <c r="AD1460" s="15">
        <v>74.86</v>
      </c>
      <c r="AE1460" s="15">
        <v>74</v>
      </c>
      <c r="AF1460" s="15">
        <v>78</v>
      </c>
      <c r="AG1460" s="15">
        <v>62.22</v>
      </c>
      <c r="AH1460" s="15">
        <v>65</v>
      </c>
      <c r="AJ1460" s="15">
        <v>184.52</v>
      </c>
      <c r="AK1460" s="15">
        <v>28.72</v>
      </c>
      <c r="AL1460" s="15">
        <v>32</v>
      </c>
      <c r="AN1460" s="15">
        <v>204</v>
      </c>
      <c r="AO1460" s="15">
        <v>159</v>
      </c>
      <c r="AP1460" s="15">
        <v>156</v>
      </c>
      <c r="AT1460" s="15">
        <v>163</v>
      </c>
      <c r="AU1460" s="15">
        <v>165.07</v>
      </c>
      <c r="AV1460" s="15">
        <v>179</v>
      </c>
      <c r="AW1460" s="15">
        <v>29.5</v>
      </c>
      <c r="AX1460" s="15">
        <v>36.24</v>
      </c>
      <c r="AY1460" s="15">
        <v>74.5</v>
      </c>
      <c r="AZ1460" s="15">
        <v>63</v>
      </c>
      <c r="BA1460" s="15">
        <v>62.07</v>
      </c>
      <c r="BB1460" s="15">
        <v>44</v>
      </c>
      <c r="BC1460" s="15">
        <v>28</v>
      </c>
      <c r="BF1460" s="15">
        <v>127.35</v>
      </c>
      <c r="BG1460" s="15">
        <v>153.75</v>
      </c>
    </row>
    <row r="1461" spans="1:59">
      <c r="A1461" s="71">
        <v>43792</v>
      </c>
      <c r="B1461" s="16">
        <v>77</v>
      </c>
      <c r="C1461" s="75"/>
      <c r="D1461" s="75"/>
      <c r="F1461" s="16">
        <v>88.76</v>
      </c>
      <c r="G1461" s="15">
        <v>125.39</v>
      </c>
      <c r="H1461" s="15">
        <v>102.67</v>
      </c>
      <c r="I1461" s="15">
        <v>93.02</v>
      </c>
      <c r="J1461" s="15">
        <v>56.37</v>
      </c>
      <c r="K1461" s="15">
        <v>33.25</v>
      </c>
      <c r="L1461" s="15">
        <v>37.03</v>
      </c>
      <c r="M1461" s="15">
        <v>64.44</v>
      </c>
      <c r="N1461" s="15">
        <v>111.39</v>
      </c>
      <c r="O1461" s="16">
        <v>175.77</v>
      </c>
      <c r="P1461" s="15">
        <v>10.09</v>
      </c>
      <c r="Q1461" s="15">
        <v>65.3</v>
      </c>
      <c r="R1461" s="15">
        <v>78.8</v>
      </c>
      <c r="T1461" s="16">
        <v>101</v>
      </c>
      <c r="U1461" s="16">
        <v>99.73</v>
      </c>
      <c r="V1461" s="16">
        <v>117.45</v>
      </c>
      <c r="W1461" s="16">
        <v>117.76</v>
      </c>
      <c r="X1461" s="75"/>
      <c r="Y1461" s="75"/>
      <c r="AA1461" s="15">
        <v>110.1</v>
      </c>
      <c r="AB1461" s="15">
        <v>168.45</v>
      </c>
      <c r="AD1461" s="15">
        <v>75.290000000000006</v>
      </c>
      <c r="AE1461" s="15">
        <v>73.97</v>
      </c>
      <c r="AF1461" s="15">
        <v>78</v>
      </c>
      <c r="AG1461" s="15">
        <v>65</v>
      </c>
      <c r="AH1461" s="15">
        <v>65</v>
      </c>
      <c r="AI1461" s="15">
        <v>65</v>
      </c>
      <c r="AK1461" s="15">
        <v>30.42</v>
      </c>
      <c r="AN1461" s="15">
        <v>201</v>
      </c>
      <c r="AO1461" s="15">
        <v>159</v>
      </c>
      <c r="AP1461" s="15">
        <v>156</v>
      </c>
      <c r="AS1461" s="15">
        <v>96.4</v>
      </c>
      <c r="AT1461" s="15">
        <v>160.66999999999999</v>
      </c>
      <c r="AU1461" s="15">
        <v>159</v>
      </c>
      <c r="AV1461" s="15">
        <v>179</v>
      </c>
      <c r="AW1461" s="15">
        <v>30</v>
      </c>
      <c r="AX1461" s="15">
        <v>31.56</v>
      </c>
      <c r="BB1461" s="15">
        <v>49</v>
      </c>
      <c r="BC1461" s="15">
        <v>32.67</v>
      </c>
      <c r="BF1461" s="15">
        <v>150.88</v>
      </c>
      <c r="BG1461" s="15">
        <v>165.6</v>
      </c>
    </row>
    <row r="1462" spans="1:59">
      <c r="A1462" s="71">
        <v>43799</v>
      </c>
      <c r="B1462" s="16">
        <v>79.5</v>
      </c>
      <c r="C1462" s="75"/>
      <c r="D1462" s="75"/>
      <c r="F1462" s="16">
        <v>91.44</v>
      </c>
      <c r="G1462" s="15">
        <v>126.2</v>
      </c>
      <c r="H1462" s="15">
        <v>108.21</v>
      </c>
      <c r="I1462" s="15">
        <v>91.79</v>
      </c>
      <c r="J1462" s="15">
        <v>63.51</v>
      </c>
      <c r="K1462" s="15">
        <v>33.67</v>
      </c>
      <c r="L1462" s="15">
        <v>36.159999999999997</v>
      </c>
      <c r="M1462" s="15">
        <v>62.76</v>
      </c>
      <c r="N1462" s="15">
        <v>110.89</v>
      </c>
      <c r="O1462" s="16">
        <v>173.61</v>
      </c>
      <c r="P1462" s="15">
        <v>10</v>
      </c>
      <c r="Q1462" s="15">
        <v>65.510000000000005</v>
      </c>
      <c r="R1462" s="15">
        <v>77.239999999999995</v>
      </c>
      <c r="T1462" s="16">
        <v>98.56</v>
      </c>
      <c r="U1462" s="16">
        <v>99</v>
      </c>
      <c r="V1462" s="16">
        <v>111.83</v>
      </c>
      <c r="W1462" s="16">
        <v>111.73</v>
      </c>
      <c r="X1462" s="75"/>
      <c r="Y1462" s="75"/>
      <c r="AB1462" s="15">
        <v>129.54</v>
      </c>
      <c r="AD1462" s="15">
        <v>77.14</v>
      </c>
      <c r="AE1462" s="15">
        <v>74</v>
      </c>
      <c r="AF1462" s="15">
        <v>78</v>
      </c>
      <c r="AG1462" s="15">
        <v>64</v>
      </c>
      <c r="AH1462" s="15">
        <v>65.83</v>
      </c>
      <c r="AI1462" s="15">
        <v>65</v>
      </c>
      <c r="AJ1462" s="15">
        <v>188.5</v>
      </c>
      <c r="AK1462" s="15">
        <v>33.31</v>
      </c>
      <c r="AN1462" s="15">
        <v>198</v>
      </c>
      <c r="AO1462" s="15">
        <v>160.34</v>
      </c>
      <c r="AP1462" s="15">
        <v>156</v>
      </c>
      <c r="AQ1462" s="15">
        <v>104</v>
      </c>
      <c r="AR1462" s="15">
        <v>119.14</v>
      </c>
      <c r="AT1462" s="15">
        <v>159</v>
      </c>
      <c r="AU1462" s="15">
        <v>162.41</v>
      </c>
      <c r="AV1462" s="15">
        <v>179.67</v>
      </c>
      <c r="AW1462" s="15">
        <v>32</v>
      </c>
      <c r="AX1462" s="15">
        <v>31.86</v>
      </c>
      <c r="AY1462" s="15">
        <v>77</v>
      </c>
      <c r="BB1462" s="15">
        <v>50</v>
      </c>
      <c r="BC1462" s="15">
        <v>32</v>
      </c>
      <c r="BF1462" s="15">
        <v>159.87</v>
      </c>
      <c r="BG1462" s="15">
        <v>166</v>
      </c>
    </row>
    <row r="1463" spans="1:59">
      <c r="A1463" s="71">
        <v>43806</v>
      </c>
      <c r="B1463" s="16">
        <v>82.59</v>
      </c>
      <c r="C1463" s="75"/>
      <c r="D1463" s="75"/>
      <c r="F1463" s="16">
        <v>98.5</v>
      </c>
      <c r="G1463" s="15">
        <v>125.36</v>
      </c>
      <c r="H1463" s="15">
        <v>103.06</v>
      </c>
      <c r="I1463" s="15">
        <v>93.04</v>
      </c>
      <c r="J1463" s="15">
        <v>61.85</v>
      </c>
      <c r="K1463" s="15">
        <v>35.549999999999997</v>
      </c>
      <c r="L1463" s="15">
        <v>36.880000000000003</v>
      </c>
      <c r="M1463" s="15">
        <v>60.34</v>
      </c>
      <c r="N1463" s="15">
        <v>111.8</v>
      </c>
      <c r="O1463" s="16">
        <v>172.48</v>
      </c>
      <c r="P1463" s="15">
        <v>10</v>
      </c>
      <c r="Q1463" s="15">
        <v>65.400000000000006</v>
      </c>
      <c r="R1463" s="15">
        <v>78.7</v>
      </c>
      <c r="T1463" s="16">
        <v>92.5</v>
      </c>
      <c r="U1463" s="16">
        <v>90.67</v>
      </c>
      <c r="V1463" s="16">
        <v>111.44</v>
      </c>
      <c r="W1463" s="16">
        <v>111.44</v>
      </c>
      <c r="X1463" s="75"/>
      <c r="Y1463" s="75"/>
      <c r="AA1463" s="15">
        <v>111.6</v>
      </c>
      <c r="AB1463" s="15">
        <v>170.89</v>
      </c>
      <c r="AC1463" s="15">
        <v>85.12</v>
      </c>
      <c r="AD1463" s="15">
        <v>76.819999999999993</v>
      </c>
      <c r="AE1463" s="15">
        <v>72.67</v>
      </c>
      <c r="AF1463" s="15">
        <v>77.56</v>
      </c>
      <c r="AG1463" s="15">
        <v>63.62</v>
      </c>
      <c r="AH1463" s="15">
        <v>65.39</v>
      </c>
      <c r="AI1463" s="15">
        <v>64.849999999999994</v>
      </c>
      <c r="AJ1463" s="15">
        <v>187</v>
      </c>
      <c r="AK1463" s="15">
        <v>32.369999999999997</v>
      </c>
      <c r="AL1463" s="15">
        <v>33</v>
      </c>
      <c r="AM1463" s="15">
        <v>190</v>
      </c>
      <c r="AN1463" s="15">
        <v>194.1</v>
      </c>
      <c r="AO1463" s="15">
        <v>158.18</v>
      </c>
      <c r="AP1463" s="15">
        <v>155.99</v>
      </c>
      <c r="AR1463" s="15">
        <v>118</v>
      </c>
      <c r="AT1463" s="15">
        <v>159</v>
      </c>
      <c r="AX1463" s="15">
        <v>31.74</v>
      </c>
      <c r="AY1463" s="15">
        <v>71</v>
      </c>
      <c r="BB1463" s="15">
        <v>50</v>
      </c>
      <c r="BC1463" s="15">
        <v>34</v>
      </c>
      <c r="BF1463" s="15">
        <v>159.87</v>
      </c>
      <c r="BG1463" s="15">
        <v>152</v>
      </c>
    </row>
    <row r="1464" spans="1:59">
      <c r="A1464" s="71">
        <v>43813</v>
      </c>
      <c r="B1464" s="16">
        <v>84.89</v>
      </c>
      <c r="C1464" s="75"/>
      <c r="D1464" s="75"/>
      <c r="F1464" s="16">
        <v>102.07</v>
      </c>
      <c r="G1464" s="15">
        <v>124.93</v>
      </c>
      <c r="H1464" s="15">
        <v>104.6</v>
      </c>
      <c r="I1464" s="15">
        <v>91.33</v>
      </c>
      <c r="J1464" s="15">
        <v>64.95</v>
      </c>
      <c r="K1464" s="15">
        <v>37.32</v>
      </c>
      <c r="L1464" s="15">
        <v>38.450000000000003</v>
      </c>
      <c r="M1464" s="15">
        <v>65.900000000000006</v>
      </c>
      <c r="N1464" s="15">
        <v>109.07</v>
      </c>
      <c r="O1464" s="16">
        <v>173.58</v>
      </c>
      <c r="P1464" s="15">
        <v>10</v>
      </c>
      <c r="Q1464" s="15">
        <v>65.42</v>
      </c>
      <c r="R1464" s="15">
        <v>77.42</v>
      </c>
      <c r="T1464" s="16">
        <v>96.33</v>
      </c>
      <c r="U1464" s="16">
        <v>99</v>
      </c>
      <c r="V1464" s="16">
        <v>113.29</v>
      </c>
      <c r="W1464" s="16">
        <v>113.26</v>
      </c>
      <c r="X1464" s="75"/>
      <c r="Y1464" s="75"/>
      <c r="AA1464" s="15">
        <v>112.53</v>
      </c>
      <c r="AB1464" s="15">
        <v>170.25</v>
      </c>
      <c r="AC1464" s="15">
        <v>85</v>
      </c>
      <c r="AD1464" s="15">
        <v>76</v>
      </c>
      <c r="AE1464" s="15">
        <v>73.2</v>
      </c>
      <c r="AG1464" s="15">
        <v>64.239999999999995</v>
      </c>
      <c r="AH1464" s="15">
        <v>65.67</v>
      </c>
      <c r="AI1464" s="15">
        <v>64.760000000000005</v>
      </c>
      <c r="AJ1464" s="15">
        <v>187</v>
      </c>
      <c r="AK1464" s="15">
        <v>32.67</v>
      </c>
      <c r="AL1464" s="15">
        <v>33</v>
      </c>
      <c r="AN1464" s="15">
        <v>193.9</v>
      </c>
      <c r="AO1464" s="15">
        <v>158.57</v>
      </c>
      <c r="AP1464" s="15">
        <v>156</v>
      </c>
      <c r="AQ1464" s="15">
        <v>104</v>
      </c>
      <c r="AT1464" s="15">
        <v>158</v>
      </c>
      <c r="AX1464" s="15">
        <v>32</v>
      </c>
      <c r="AY1464" s="15">
        <v>74.5</v>
      </c>
      <c r="AZ1464" s="15">
        <v>62</v>
      </c>
      <c r="BC1464" s="15">
        <v>32</v>
      </c>
      <c r="BD1464" s="15">
        <v>157</v>
      </c>
      <c r="BF1464" s="15">
        <v>123</v>
      </c>
      <c r="BG1464" s="15">
        <v>127.4</v>
      </c>
    </row>
    <row r="1465" spans="1:59">
      <c r="A1465" s="71">
        <v>43820</v>
      </c>
      <c r="B1465" s="16">
        <v>85.54</v>
      </c>
      <c r="C1465" s="75"/>
      <c r="D1465" s="75"/>
      <c r="F1465" s="16">
        <v>96.67</v>
      </c>
      <c r="G1465" s="15">
        <v>126.59</v>
      </c>
      <c r="H1465" s="15">
        <v>102.8</v>
      </c>
      <c r="I1465" s="15">
        <v>89.33</v>
      </c>
      <c r="J1465" s="15">
        <v>65.19</v>
      </c>
      <c r="K1465" s="15">
        <v>38.83</v>
      </c>
      <c r="L1465" s="15">
        <v>35.06</v>
      </c>
      <c r="M1465" s="15">
        <v>66.17</v>
      </c>
      <c r="N1465" s="15">
        <v>113.06</v>
      </c>
      <c r="O1465" s="16">
        <v>173.56</v>
      </c>
      <c r="P1465" s="15">
        <v>10</v>
      </c>
      <c r="Q1465" s="15">
        <v>65.790000000000006</v>
      </c>
      <c r="R1465" s="15">
        <v>75.540000000000006</v>
      </c>
      <c r="T1465" s="16">
        <v>97.04</v>
      </c>
      <c r="U1465" s="16">
        <v>95.08</v>
      </c>
      <c r="V1465" s="16">
        <v>114.98</v>
      </c>
      <c r="W1465" s="16">
        <v>114.98</v>
      </c>
      <c r="X1465" s="75"/>
      <c r="Y1465" s="75"/>
      <c r="AA1465" s="15">
        <v>108.33</v>
      </c>
      <c r="AB1465" s="15">
        <v>168.83</v>
      </c>
      <c r="AC1465" s="15">
        <v>80.55</v>
      </c>
      <c r="AD1465" s="15">
        <v>75.53</v>
      </c>
      <c r="AE1465" s="15">
        <v>74</v>
      </c>
      <c r="AF1465" s="15">
        <v>77</v>
      </c>
      <c r="AG1465" s="15">
        <v>64.86</v>
      </c>
      <c r="AH1465" s="15">
        <v>65.52</v>
      </c>
      <c r="AI1465" s="15">
        <v>65</v>
      </c>
      <c r="AJ1465" s="15">
        <v>190</v>
      </c>
      <c r="AK1465" s="15">
        <v>33.5</v>
      </c>
      <c r="AN1465" s="15">
        <v>192.47</v>
      </c>
      <c r="AO1465" s="15">
        <v>157.25</v>
      </c>
      <c r="AP1465" s="15">
        <v>156</v>
      </c>
      <c r="AQ1465" s="15">
        <v>104</v>
      </c>
      <c r="AS1465" s="15">
        <v>96.5</v>
      </c>
      <c r="AV1465" s="15">
        <v>178.2</v>
      </c>
      <c r="AW1465" s="15">
        <v>32</v>
      </c>
      <c r="AX1465" s="15">
        <v>30.7</v>
      </c>
      <c r="AY1465" s="15">
        <v>77</v>
      </c>
      <c r="BF1465" s="15">
        <v>116.87</v>
      </c>
      <c r="BG1465" s="15">
        <v>113.8</v>
      </c>
    </row>
    <row r="1466" spans="1:59">
      <c r="A1466" s="71">
        <v>43827</v>
      </c>
      <c r="B1466" s="16">
        <v>85.5</v>
      </c>
      <c r="C1466" s="75"/>
      <c r="D1466" s="75"/>
      <c r="F1466" s="16">
        <v>95.18</v>
      </c>
      <c r="G1466" s="15">
        <v>126.4</v>
      </c>
      <c r="H1466" s="15">
        <v>108.36</v>
      </c>
      <c r="I1466" s="15">
        <v>89.94</v>
      </c>
      <c r="J1466" s="15">
        <v>66.58</v>
      </c>
      <c r="K1466" s="15">
        <v>36.94</v>
      </c>
      <c r="L1466" s="15">
        <v>37.159999999999997</v>
      </c>
      <c r="M1466" s="15">
        <v>63.42</v>
      </c>
      <c r="N1466" s="15">
        <v>111.27</v>
      </c>
      <c r="O1466" s="16">
        <v>174.18</v>
      </c>
      <c r="P1466" s="15">
        <v>10</v>
      </c>
      <c r="Q1466" s="15">
        <v>64.930000000000007</v>
      </c>
      <c r="R1466" s="15">
        <v>76.599999999999994</v>
      </c>
      <c r="T1466" s="16">
        <v>95.83</v>
      </c>
      <c r="U1466" s="16">
        <v>95.83</v>
      </c>
      <c r="V1466" s="16">
        <v>110.56</v>
      </c>
      <c r="W1466" s="16">
        <v>110.56</v>
      </c>
      <c r="X1466" s="75"/>
      <c r="Y1466" s="75"/>
      <c r="AA1466" s="15">
        <v>113</v>
      </c>
      <c r="AB1466" s="15">
        <v>170.47</v>
      </c>
      <c r="AC1466" s="15">
        <v>79</v>
      </c>
      <c r="AD1466" s="15">
        <v>75.36</v>
      </c>
      <c r="AE1466" s="15">
        <v>74</v>
      </c>
      <c r="AF1466" s="15">
        <v>79</v>
      </c>
      <c r="AG1466" s="15">
        <v>65</v>
      </c>
      <c r="AH1466" s="15">
        <v>66</v>
      </c>
      <c r="AK1466" s="15">
        <v>33.83</v>
      </c>
      <c r="AO1466" s="15">
        <v>159</v>
      </c>
      <c r="AP1466" s="15">
        <v>156</v>
      </c>
      <c r="AQ1466" s="15">
        <v>104</v>
      </c>
      <c r="AR1466" s="15">
        <v>118</v>
      </c>
      <c r="AT1466" s="15">
        <v>152</v>
      </c>
      <c r="AX1466" s="15">
        <v>30.08</v>
      </c>
      <c r="BD1466" s="15">
        <v>157</v>
      </c>
      <c r="BF1466" s="15">
        <v>99.87</v>
      </c>
      <c r="BG1466" s="15">
        <v>97.67</v>
      </c>
    </row>
    <row r="1467" spans="1:59">
      <c r="A1467" s="71">
        <v>43834</v>
      </c>
      <c r="B1467" s="16">
        <v>90.49</v>
      </c>
      <c r="C1467" s="75"/>
      <c r="D1467" s="75"/>
      <c r="F1467" s="16">
        <v>97.35</v>
      </c>
      <c r="G1467" s="15">
        <v>125.4</v>
      </c>
      <c r="H1467" s="15">
        <v>103.2</v>
      </c>
      <c r="I1467" s="15">
        <v>89.33</v>
      </c>
      <c r="J1467" s="15">
        <v>58.32</v>
      </c>
      <c r="K1467" s="15">
        <v>37.64</v>
      </c>
      <c r="L1467" s="15">
        <v>37.01</v>
      </c>
      <c r="M1467" s="15">
        <v>64.959999999999994</v>
      </c>
      <c r="N1467" s="15">
        <v>111</v>
      </c>
      <c r="O1467" s="16">
        <v>179.71</v>
      </c>
      <c r="P1467" s="15">
        <v>10</v>
      </c>
      <c r="Q1467" s="15">
        <v>65.08</v>
      </c>
      <c r="R1467" s="15">
        <v>77.209999999999994</v>
      </c>
      <c r="T1467" s="16">
        <v>95.19</v>
      </c>
      <c r="U1467" s="16">
        <v>96</v>
      </c>
      <c r="V1467" s="16">
        <v>110.63</v>
      </c>
      <c r="W1467" s="16">
        <v>110.26</v>
      </c>
      <c r="X1467" s="75"/>
      <c r="Y1467" s="75"/>
      <c r="AA1467" s="15">
        <v>108</v>
      </c>
      <c r="AB1467" s="15">
        <v>165.43</v>
      </c>
      <c r="AC1467" s="15">
        <v>80</v>
      </c>
      <c r="AD1467" s="15">
        <v>76.27</v>
      </c>
      <c r="AE1467" s="15">
        <v>72.33</v>
      </c>
      <c r="AG1467" s="15">
        <v>65.849999999999994</v>
      </c>
      <c r="AH1467" s="15">
        <v>66.38</v>
      </c>
      <c r="AK1467" s="15">
        <v>34.270000000000003</v>
      </c>
      <c r="AM1467" s="15">
        <v>189</v>
      </c>
      <c r="AN1467" s="15">
        <v>188</v>
      </c>
      <c r="AO1467" s="15">
        <v>157.6</v>
      </c>
      <c r="AP1467" s="15">
        <v>154.26</v>
      </c>
      <c r="AU1467" s="15">
        <v>159</v>
      </c>
      <c r="AW1467" s="15">
        <v>26.76</v>
      </c>
      <c r="AX1467" s="15">
        <v>30.14</v>
      </c>
      <c r="BB1467" s="15">
        <v>36.630000000000003</v>
      </c>
      <c r="BC1467" s="15">
        <v>30</v>
      </c>
      <c r="BF1467" s="15">
        <v>91.34</v>
      </c>
      <c r="BG1467" s="15">
        <v>88.25</v>
      </c>
    </row>
    <row r="1468" spans="1:59">
      <c r="A1468" s="71">
        <v>43841</v>
      </c>
      <c r="B1468" s="16">
        <v>91.46</v>
      </c>
      <c r="C1468" s="75"/>
      <c r="D1468" s="75"/>
      <c r="F1468" s="16">
        <v>97.28</v>
      </c>
      <c r="G1468" s="15">
        <v>123.59</v>
      </c>
      <c r="H1468" s="15">
        <v>103.91</v>
      </c>
      <c r="I1468" s="15">
        <v>89.91</v>
      </c>
      <c r="J1468" s="15">
        <v>65.98</v>
      </c>
      <c r="K1468" s="15">
        <v>38.26</v>
      </c>
      <c r="L1468" s="15">
        <v>41.21</v>
      </c>
      <c r="M1468" s="15">
        <v>66.17</v>
      </c>
      <c r="N1468" s="15">
        <v>109.58</v>
      </c>
      <c r="O1468" s="16">
        <v>182.3</v>
      </c>
      <c r="P1468" s="15">
        <v>10</v>
      </c>
      <c r="Q1468" s="15">
        <v>64.760000000000005</v>
      </c>
      <c r="R1468" s="15">
        <v>79.540000000000006</v>
      </c>
      <c r="T1468" s="16">
        <v>93.26</v>
      </c>
      <c r="U1468" s="16">
        <v>93.6</v>
      </c>
      <c r="V1468" s="16">
        <v>115.73</v>
      </c>
      <c r="W1468" s="16">
        <v>116.25</v>
      </c>
      <c r="X1468" s="75"/>
      <c r="Y1468" s="75"/>
      <c r="AB1468" s="15">
        <v>171.57</v>
      </c>
      <c r="AC1468" s="15">
        <v>80</v>
      </c>
      <c r="AD1468" s="15">
        <v>77.36</v>
      </c>
      <c r="AE1468" s="15">
        <v>73.790000000000006</v>
      </c>
      <c r="AF1468" s="15">
        <v>79</v>
      </c>
      <c r="AG1468" s="15">
        <v>65.41</v>
      </c>
      <c r="AH1468" s="15">
        <v>66</v>
      </c>
      <c r="AI1468" s="15">
        <v>64.37</v>
      </c>
      <c r="AK1468" s="15">
        <v>33.89</v>
      </c>
      <c r="AN1468" s="15">
        <v>192.93</v>
      </c>
      <c r="AO1468" s="15">
        <v>158.47999999999999</v>
      </c>
      <c r="AP1468" s="15">
        <v>156</v>
      </c>
      <c r="AQ1468" s="15">
        <v>104</v>
      </c>
      <c r="AR1468" s="15">
        <v>118.09</v>
      </c>
      <c r="AU1468" s="15">
        <v>155</v>
      </c>
      <c r="AV1468" s="15">
        <v>179</v>
      </c>
      <c r="AW1468" s="15">
        <v>30</v>
      </c>
      <c r="AX1468" s="15">
        <v>30.96</v>
      </c>
      <c r="AY1468" s="15">
        <v>76</v>
      </c>
      <c r="AZ1468" s="15">
        <v>60</v>
      </c>
      <c r="BA1468" s="15">
        <v>77.599999999999994</v>
      </c>
      <c r="BB1468" s="15">
        <v>47</v>
      </c>
      <c r="BF1468" s="15">
        <v>79.89</v>
      </c>
      <c r="BG1468" s="15">
        <v>77.8</v>
      </c>
    </row>
    <row r="1469" spans="1:59">
      <c r="A1469" s="71">
        <v>43848</v>
      </c>
      <c r="B1469" s="16">
        <v>90.96</v>
      </c>
      <c r="C1469" s="75"/>
      <c r="D1469" s="75"/>
      <c r="F1469" s="16">
        <v>90.65</v>
      </c>
      <c r="G1469" s="15">
        <v>127.19</v>
      </c>
      <c r="H1469" s="15">
        <v>102.25</v>
      </c>
      <c r="I1469" s="15">
        <v>88.88</v>
      </c>
      <c r="J1469" s="15">
        <v>66.66</v>
      </c>
      <c r="K1469" s="15">
        <v>38.57</v>
      </c>
      <c r="L1469" s="15">
        <v>43.03</v>
      </c>
      <c r="M1469" s="15">
        <v>62.7</v>
      </c>
      <c r="N1469" s="15">
        <v>111.59</v>
      </c>
      <c r="O1469" s="16">
        <v>185.94</v>
      </c>
      <c r="P1469" s="15">
        <v>10</v>
      </c>
      <c r="Q1469" s="15">
        <v>65.48</v>
      </c>
      <c r="R1469" s="15">
        <v>77.540000000000006</v>
      </c>
      <c r="T1469" s="16">
        <v>95.36</v>
      </c>
      <c r="U1469" s="16">
        <v>93.99</v>
      </c>
      <c r="V1469" s="16">
        <v>116.5</v>
      </c>
      <c r="W1469" s="16">
        <v>116.2</v>
      </c>
      <c r="X1469" s="75"/>
      <c r="Y1469" s="75"/>
      <c r="AA1469" s="15">
        <v>114.33</v>
      </c>
      <c r="AB1469" s="15">
        <v>173.09</v>
      </c>
      <c r="AC1469" s="15">
        <v>80</v>
      </c>
      <c r="AD1469" s="15">
        <v>75.569999999999993</v>
      </c>
      <c r="AE1469" s="15">
        <v>74</v>
      </c>
      <c r="AF1469" s="15">
        <v>83.71</v>
      </c>
      <c r="AG1469" s="15">
        <v>66.05</v>
      </c>
      <c r="AH1469" s="15">
        <v>60.83</v>
      </c>
      <c r="AI1469" s="15">
        <v>66</v>
      </c>
      <c r="AJ1469" s="15">
        <v>180</v>
      </c>
      <c r="AK1469" s="15">
        <v>31.53</v>
      </c>
      <c r="AM1469" s="15">
        <v>164</v>
      </c>
      <c r="AN1469" s="15">
        <v>193</v>
      </c>
      <c r="AO1469" s="15">
        <v>163</v>
      </c>
      <c r="AP1469" s="15">
        <v>155.91999999999999</v>
      </c>
      <c r="AS1469" s="15">
        <v>90</v>
      </c>
      <c r="AU1469" s="15">
        <v>150.75</v>
      </c>
      <c r="AV1469" s="15">
        <v>175</v>
      </c>
      <c r="AX1469" s="15">
        <v>31.62</v>
      </c>
      <c r="AY1469" s="15">
        <v>65.64</v>
      </c>
      <c r="BA1469" s="15">
        <v>77.150000000000006</v>
      </c>
      <c r="BB1469" s="15">
        <v>44</v>
      </c>
      <c r="BF1469" s="15">
        <v>69.34</v>
      </c>
      <c r="BG1469" s="15">
        <v>76.400000000000006</v>
      </c>
    </row>
    <row r="1470" spans="1:59">
      <c r="A1470" s="71">
        <v>43855</v>
      </c>
      <c r="B1470" s="16">
        <v>90.9</v>
      </c>
      <c r="C1470" s="75"/>
      <c r="D1470" s="75"/>
      <c r="F1470" s="16">
        <v>87.83</v>
      </c>
      <c r="G1470" s="15">
        <v>128.6</v>
      </c>
      <c r="H1470" s="15">
        <v>106.45</v>
      </c>
      <c r="I1470" s="15">
        <v>89.33</v>
      </c>
      <c r="J1470" s="15">
        <v>65.7</v>
      </c>
      <c r="K1470" s="15">
        <v>37.549999999999997</v>
      </c>
      <c r="L1470" s="15">
        <v>39.409999999999997</v>
      </c>
      <c r="M1470" s="15">
        <v>60.05</v>
      </c>
      <c r="N1470" s="15">
        <v>109.56</v>
      </c>
      <c r="O1470" s="16">
        <v>184.54</v>
      </c>
      <c r="P1470" s="15">
        <v>10</v>
      </c>
      <c r="Q1470" s="15">
        <v>65.25</v>
      </c>
      <c r="R1470" s="15">
        <v>78.069999999999993</v>
      </c>
      <c r="T1470" s="16">
        <v>97.33</v>
      </c>
      <c r="U1470" s="16">
        <v>97.29</v>
      </c>
      <c r="V1470" s="16">
        <v>116.85</v>
      </c>
      <c r="W1470" s="16">
        <v>116.78</v>
      </c>
      <c r="X1470" s="75"/>
      <c r="Y1470" s="75"/>
      <c r="AA1470" s="15">
        <v>107</v>
      </c>
      <c r="AB1470" s="15">
        <v>173.18</v>
      </c>
      <c r="AC1470" s="15">
        <v>80</v>
      </c>
      <c r="AD1470" s="15">
        <v>73.66</v>
      </c>
      <c r="AE1470" s="15">
        <v>74</v>
      </c>
      <c r="AF1470" s="15">
        <v>79</v>
      </c>
      <c r="AG1470" s="15">
        <v>64.63</v>
      </c>
      <c r="AJ1470" s="15">
        <v>196</v>
      </c>
      <c r="AK1470" s="15">
        <v>33.64</v>
      </c>
      <c r="AM1470" s="15">
        <v>187</v>
      </c>
      <c r="AN1470" s="15">
        <v>191</v>
      </c>
      <c r="AO1470" s="15">
        <v>158.05000000000001</v>
      </c>
      <c r="AP1470" s="15">
        <v>156</v>
      </c>
      <c r="AR1470" s="15">
        <v>120.5</v>
      </c>
      <c r="AV1470" s="15">
        <v>173</v>
      </c>
      <c r="AX1470" s="15">
        <v>32</v>
      </c>
      <c r="BA1470" s="15">
        <v>74.569999999999993</v>
      </c>
      <c r="BB1470" s="15">
        <v>38</v>
      </c>
      <c r="BF1470" s="15">
        <v>69.34</v>
      </c>
      <c r="BG1470" s="15">
        <v>89.5</v>
      </c>
    </row>
    <row r="1471" spans="1:59">
      <c r="A1471" s="71">
        <v>43862</v>
      </c>
      <c r="B1471" s="16">
        <v>88.75</v>
      </c>
      <c r="C1471" s="75"/>
      <c r="D1471" s="75"/>
      <c r="F1471" s="16">
        <v>90.28</v>
      </c>
      <c r="G1471" s="15">
        <v>130.72</v>
      </c>
      <c r="H1471" s="15">
        <v>106.32</v>
      </c>
      <c r="I1471" s="15">
        <v>89.6</v>
      </c>
      <c r="J1471" s="15">
        <v>65</v>
      </c>
      <c r="K1471" s="15">
        <v>38.479999999999997</v>
      </c>
      <c r="L1471" s="15">
        <v>45.51</v>
      </c>
      <c r="M1471" s="15">
        <v>66.36</v>
      </c>
      <c r="N1471" s="15">
        <v>106.24</v>
      </c>
      <c r="O1471" s="16">
        <v>186.44</v>
      </c>
      <c r="P1471" s="15">
        <v>10</v>
      </c>
      <c r="Q1471" s="15">
        <v>64.849999999999994</v>
      </c>
      <c r="R1471" s="15">
        <v>78.19</v>
      </c>
      <c r="T1471" s="16">
        <v>96.5</v>
      </c>
      <c r="U1471" s="16">
        <v>96</v>
      </c>
      <c r="V1471" s="16">
        <v>116.1</v>
      </c>
      <c r="W1471" s="16">
        <v>116</v>
      </c>
      <c r="X1471" s="75"/>
      <c r="Y1471" s="75"/>
      <c r="AB1471" s="15">
        <v>173.18</v>
      </c>
      <c r="AD1471" s="15">
        <v>75</v>
      </c>
      <c r="AE1471" s="15">
        <v>74</v>
      </c>
      <c r="AG1471" s="15">
        <v>66</v>
      </c>
      <c r="AK1471" s="15">
        <v>35.6</v>
      </c>
      <c r="AO1471" s="15">
        <v>159</v>
      </c>
      <c r="AP1471" s="15">
        <v>156</v>
      </c>
      <c r="AV1471" s="15">
        <v>170.6</v>
      </c>
      <c r="AX1471" s="15">
        <v>30.5</v>
      </c>
      <c r="BA1471" s="15">
        <v>69</v>
      </c>
      <c r="BC1471" s="15">
        <v>28.5</v>
      </c>
      <c r="BF1471" s="15">
        <v>85.64</v>
      </c>
      <c r="BG1471" s="15">
        <v>112</v>
      </c>
    </row>
    <row r="1472" spans="1:59">
      <c r="A1472" s="71">
        <v>43869</v>
      </c>
      <c r="B1472" s="16">
        <v>85.82</v>
      </c>
      <c r="C1472" s="75"/>
      <c r="D1472" s="75"/>
      <c r="F1472" s="16">
        <v>85.69</v>
      </c>
      <c r="G1472" s="15">
        <v>133.77000000000001</v>
      </c>
      <c r="H1472" s="15">
        <v>98.27</v>
      </c>
      <c r="I1472" s="15">
        <v>89.33</v>
      </c>
      <c r="J1472" s="15">
        <v>64.73</v>
      </c>
      <c r="K1472" s="15">
        <v>41.49</v>
      </c>
      <c r="L1472" s="15">
        <v>44.52</v>
      </c>
      <c r="M1472" s="15">
        <v>52.26</v>
      </c>
      <c r="N1472" s="15">
        <v>105.83</v>
      </c>
      <c r="O1472" s="16">
        <v>185.48</v>
      </c>
      <c r="P1472" s="15">
        <v>10</v>
      </c>
      <c r="Q1472" s="15">
        <v>65.44</v>
      </c>
      <c r="R1472" s="15">
        <v>77.72</v>
      </c>
      <c r="T1472" s="16">
        <v>98</v>
      </c>
      <c r="U1472" s="16">
        <v>98</v>
      </c>
      <c r="V1472" s="16">
        <v>115.67</v>
      </c>
      <c r="W1472" s="16">
        <v>115.56</v>
      </c>
      <c r="X1472" s="75"/>
      <c r="Y1472" s="75"/>
      <c r="AA1472" s="15">
        <v>114.08</v>
      </c>
      <c r="AB1472" s="15">
        <v>173.18</v>
      </c>
      <c r="AD1472" s="15">
        <v>74.47</v>
      </c>
      <c r="AE1472" s="15">
        <v>73.86</v>
      </c>
      <c r="AF1472" s="15">
        <v>79</v>
      </c>
      <c r="AG1472" s="15">
        <v>64.72</v>
      </c>
      <c r="AH1472" s="15">
        <v>66</v>
      </c>
      <c r="AI1472" s="15">
        <v>68</v>
      </c>
      <c r="AJ1472" s="15">
        <v>210</v>
      </c>
      <c r="AK1472" s="15">
        <v>33.35</v>
      </c>
      <c r="AL1472" s="15">
        <v>33</v>
      </c>
      <c r="AN1472" s="15">
        <v>186.5</v>
      </c>
      <c r="AO1472" s="15">
        <v>156.47999999999999</v>
      </c>
      <c r="AP1472" s="15">
        <v>155.54</v>
      </c>
      <c r="AR1472" s="15">
        <v>120.17</v>
      </c>
      <c r="AS1472" s="15">
        <v>95</v>
      </c>
      <c r="AT1472" s="15">
        <v>155</v>
      </c>
      <c r="AU1472" s="15">
        <v>146</v>
      </c>
      <c r="AV1472" s="15">
        <v>168.2</v>
      </c>
      <c r="AW1472" s="15">
        <v>30</v>
      </c>
      <c r="AX1472" s="15">
        <v>30.62</v>
      </c>
      <c r="BA1472" s="15">
        <v>67.3</v>
      </c>
      <c r="BF1472" s="15">
        <v>112.63</v>
      </c>
      <c r="BG1472" s="15">
        <v>122.2</v>
      </c>
    </row>
    <row r="1473" spans="1:59">
      <c r="A1473" s="71">
        <v>43876</v>
      </c>
      <c r="B1473" s="16">
        <v>81.62</v>
      </c>
      <c r="C1473" s="75"/>
      <c r="D1473" s="75"/>
      <c r="F1473" s="16">
        <v>88.84</v>
      </c>
      <c r="G1473" s="15">
        <v>138.13999999999999</v>
      </c>
      <c r="H1473" s="15">
        <v>98.5</v>
      </c>
      <c r="I1473" s="15">
        <v>89.37</v>
      </c>
      <c r="J1473" s="15">
        <v>63.47</v>
      </c>
      <c r="K1473" s="15">
        <v>40.1</v>
      </c>
      <c r="L1473" s="15">
        <v>46.55</v>
      </c>
      <c r="M1473" s="15">
        <v>49.78</v>
      </c>
      <c r="N1473" s="15">
        <v>102.77</v>
      </c>
      <c r="O1473" s="16">
        <v>187.93</v>
      </c>
      <c r="P1473" s="15">
        <v>10</v>
      </c>
      <c r="Q1473" s="15">
        <v>65.260000000000005</v>
      </c>
      <c r="R1473" s="15">
        <v>77.39</v>
      </c>
      <c r="T1473" s="16">
        <v>98</v>
      </c>
      <c r="U1473" s="16">
        <v>98</v>
      </c>
      <c r="V1473" s="16">
        <v>115.84</v>
      </c>
      <c r="W1473" s="16">
        <v>115.56</v>
      </c>
      <c r="X1473" s="75"/>
      <c r="Y1473" s="75"/>
      <c r="AA1473" s="15">
        <v>111</v>
      </c>
      <c r="AB1473" s="15">
        <v>174.5</v>
      </c>
      <c r="AD1473" s="15">
        <v>75</v>
      </c>
      <c r="AE1473" s="15">
        <v>74</v>
      </c>
      <c r="AF1473" s="15">
        <v>83.62</v>
      </c>
      <c r="AG1473" s="15">
        <v>62.6</v>
      </c>
      <c r="AH1473" s="15">
        <v>67.819999999999993</v>
      </c>
      <c r="AK1473" s="15">
        <v>32.74</v>
      </c>
      <c r="AL1473" s="15">
        <v>34.82</v>
      </c>
      <c r="AN1473" s="15">
        <v>183</v>
      </c>
      <c r="AO1473" s="15">
        <v>156</v>
      </c>
      <c r="AP1473" s="15">
        <v>156.08000000000001</v>
      </c>
      <c r="AS1473" s="15">
        <v>90</v>
      </c>
      <c r="AT1473" s="15">
        <v>155</v>
      </c>
      <c r="AU1473" s="15">
        <v>152</v>
      </c>
      <c r="AV1473" s="15">
        <v>165.25</v>
      </c>
      <c r="AX1473" s="15">
        <v>30.02</v>
      </c>
      <c r="AY1473" s="15">
        <v>72.5</v>
      </c>
      <c r="AZ1473" s="15">
        <v>59</v>
      </c>
      <c r="BC1473" s="15">
        <v>30.5</v>
      </c>
      <c r="BD1473" s="15">
        <v>156</v>
      </c>
      <c r="BF1473" s="15">
        <v>114.64</v>
      </c>
      <c r="BG1473" s="15">
        <v>105.8</v>
      </c>
    </row>
    <row r="1474" spans="1:59">
      <c r="A1474" s="71">
        <v>43883</v>
      </c>
      <c r="B1474" s="16">
        <v>78.39</v>
      </c>
      <c r="C1474" s="75"/>
      <c r="D1474" s="75"/>
      <c r="F1474" s="16">
        <v>88.49</v>
      </c>
      <c r="G1474" s="15">
        <v>139.61000000000001</v>
      </c>
      <c r="H1474" s="15">
        <v>98.99</v>
      </c>
      <c r="I1474" s="15">
        <v>89.12</v>
      </c>
      <c r="J1474" s="15">
        <v>62.77</v>
      </c>
      <c r="K1474" s="15">
        <v>36.04</v>
      </c>
      <c r="L1474" s="15">
        <v>46.3</v>
      </c>
      <c r="M1474" s="15">
        <v>56.24</v>
      </c>
      <c r="N1474" s="15">
        <v>99.87</v>
      </c>
      <c r="O1474" s="16">
        <v>179.11</v>
      </c>
      <c r="P1474" s="15">
        <v>10</v>
      </c>
      <c r="Q1474" s="15">
        <v>64.790000000000006</v>
      </c>
      <c r="R1474" s="15">
        <v>77.510000000000005</v>
      </c>
      <c r="T1474" s="16">
        <v>97.96</v>
      </c>
      <c r="U1474" s="16">
        <v>97.58</v>
      </c>
      <c r="V1474" s="16">
        <v>114.13</v>
      </c>
      <c r="W1474" s="16">
        <v>115.78</v>
      </c>
      <c r="X1474" s="75"/>
      <c r="Y1474" s="75"/>
      <c r="AA1474" s="15">
        <v>113.03</v>
      </c>
      <c r="AB1474" s="15">
        <v>172.78</v>
      </c>
      <c r="AD1474" s="15">
        <v>72.84</v>
      </c>
      <c r="AE1474" s="15">
        <v>72.53</v>
      </c>
      <c r="AF1474" s="15">
        <v>79</v>
      </c>
      <c r="AG1474" s="15">
        <v>61.22</v>
      </c>
      <c r="AH1474" s="15">
        <v>66</v>
      </c>
      <c r="AI1474" s="15">
        <v>66.489999999999995</v>
      </c>
      <c r="AJ1474" s="15">
        <v>197.14</v>
      </c>
      <c r="AK1474" s="15">
        <v>31.65</v>
      </c>
      <c r="AL1474" s="15">
        <v>28.56</v>
      </c>
      <c r="AM1474" s="15">
        <v>150</v>
      </c>
      <c r="AN1474" s="15">
        <v>180.27</v>
      </c>
      <c r="AO1474" s="15">
        <v>153.22999999999999</v>
      </c>
      <c r="AP1474" s="15">
        <v>155.22</v>
      </c>
      <c r="AQ1474" s="15">
        <v>97</v>
      </c>
      <c r="AR1474" s="15">
        <v>120.12</v>
      </c>
      <c r="AS1474" s="15">
        <v>93</v>
      </c>
      <c r="AV1474" s="15">
        <v>159.5</v>
      </c>
      <c r="AW1474" s="15">
        <v>30.43</v>
      </c>
      <c r="AX1474" s="15">
        <v>30.41</v>
      </c>
      <c r="AY1474" s="15">
        <v>67.5</v>
      </c>
      <c r="AZ1474" s="15">
        <v>56</v>
      </c>
      <c r="BA1474" s="15">
        <v>67.25</v>
      </c>
      <c r="BB1474" s="15">
        <v>43.12</v>
      </c>
      <c r="BC1474" s="15">
        <v>28</v>
      </c>
      <c r="BF1474" s="15">
        <v>94.64</v>
      </c>
      <c r="BG1474" s="15">
        <v>101</v>
      </c>
    </row>
    <row r="1475" spans="1:59">
      <c r="A1475" s="71">
        <v>43890</v>
      </c>
      <c r="B1475" s="16">
        <v>76.709999999999994</v>
      </c>
      <c r="C1475" s="75"/>
      <c r="D1475" s="75"/>
      <c r="F1475" s="16">
        <v>91.68</v>
      </c>
      <c r="G1475" s="15">
        <v>139.31</v>
      </c>
      <c r="H1475" s="15">
        <v>103.37</v>
      </c>
      <c r="I1475" s="15">
        <v>89.4</v>
      </c>
      <c r="J1475" s="15">
        <v>63.71</v>
      </c>
      <c r="K1475" s="15">
        <v>37.64</v>
      </c>
      <c r="L1475" s="15">
        <v>45.2</v>
      </c>
      <c r="M1475" s="15">
        <v>66.650000000000006</v>
      </c>
      <c r="N1475" s="15">
        <v>95.92</v>
      </c>
      <c r="O1475" s="16">
        <v>170.55</v>
      </c>
      <c r="P1475" s="15">
        <v>10</v>
      </c>
      <c r="Q1475" s="15">
        <v>65</v>
      </c>
      <c r="R1475" s="15">
        <v>76.72</v>
      </c>
      <c r="T1475" s="16">
        <v>96.56</v>
      </c>
      <c r="U1475" s="16">
        <v>96.15</v>
      </c>
      <c r="V1475" s="16">
        <v>115.69</v>
      </c>
      <c r="W1475" s="16">
        <v>116</v>
      </c>
      <c r="X1475" s="75"/>
      <c r="Y1475" s="75"/>
      <c r="AA1475" s="15">
        <v>111</v>
      </c>
      <c r="AB1475" s="15">
        <v>171.57</v>
      </c>
      <c r="AC1475" s="15">
        <v>95</v>
      </c>
      <c r="AD1475" s="15">
        <v>71.69</v>
      </c>
      <c r="AE1475" s="15">
        <v>74</v>
      </c>
      <c r="AG1475" s="15">
        <v>59.17</v>
      </c>
      <c r="AH1475" s="15">
        <v>66</v>
      </c>
      <c r="AI1475" s="15">
        <v>62.93</v>
      </c>
      <c r="AJ1475" s="15">
        <v>225</v>
      </c>
      <c r="AK1475" s="15">
        <v>31.05</v>
      </c>
      <c r="AM1475" s="15">
        <v>150</v>
      </c>
      <c r="AN1475" s="15">
        <v>176.22</v>
      </c>
      <c r="AO1475" s="15">
        <v>149.49</v>
      </c>
      <c r="AP1475" s="15">
        <v>149.28</v>
      </c>
      <c r="AR1475" s="15">
        <v>121.97</v>
      </c>
      <c r="AS1475" s="15">
        <v>89</v>
      </c>
      <c r="AT1475" s="15">
        <v>151</v>
      </c>
      <c r="AU1475" s="15">
        <v>146</v>
      </c>
      <c r="AV1475" s="15">
        <v>158</v>
      </c>
      <c r="AX1475" s="15">
        <v>29.61</v>
      </c>
      <c r="AZ1475" s="15">
        <v>54.5</v>
      </c>
      <c r="BA1475" s="15">
        <v>63.93</v>
      </c>
      <c r="BB1475" s="15">
        <v>48</v>
      </c>
      <c r="BC1475" s="15">
        <v>28</v>
      </c>
      <c r="BD1475" s="15">
        <v>140</v>
      </c>
      <c r="BF1475" s="15">
        <v>94.64</v>
      </c>
      <c r="BG1475" s="15">
        <v>101</v>
      </c>
    </row>
    <row r="1476" spans="1:59">
      <c r="A1476" s="71">
        <v>43897</v>
      </c>
      <c r="B1476" s="16">
        <v>76.58</v>
      </c>
      <c r="C1476" s="75"/>
      <c r="D1476" s="75"/>
      <c r="F1476" s="16">
        <v>100.07</v>
      </c>
      <c r="G1476" s="15">
        <v>142.69</v>
      </c>
      <c r="H1476" s="15">
        <v>104.79</v>
      </c>
      <c r="I1476" s="15">
        <v>88.1</v>
      </c>
      <c r="J1476" s="15">
        <v>62.1</v>
      </c>
      <c r="K1476" s="15">
        <v>37.03</v>
      </c>
      <c r="L1476" s="15">
        <v>43.26</v>
      </c>
      <c r="M1476" s="15">
        <v>63.57</v>
      </c>
      <c r="N1476" s="15">
        <v>99.53</v>
      </c>
      <c r="O1476" s="16">
        <v>167.9</v>
      </c>
      <c r="P1476" s="15">
        <v>10</v>
      </c>
      <c r="Q1476" s="15">
        <v>65.41</v>
      </c>
      <c r="R1476" s="15">
        <v>78.02</v>
      </c>
      <c r="T1476" s="16">
        <v>100.69</v>
      </c>
      <c r="U1476" s="16">
        <v>100.56</v>
      </c>
      <c r="V1476" s="16">
        <v>114.23</v>
      </c>
      <c r="W1476" s="16">
        <v>116.56</v>
      </c>
      <c r="X1476" s="75"/>
      <c r="Y1476" s="75"/>
      <c r="AB1476" s="15">
        <v>174.5</v>
      </c>
      <c r="AD1476" s="15">
        <v>71.489999999999995</v>
      </c>
      <c r="AE1476" s="15">
        <v>73.849999999999994</v>
      </c>
      <c r="AG1476" s="15">
        <v>59.34</v>
      </c>
      <c r="AH1476" s="15">
        <v>66</v>
      </c>
      <c r="AI1476" s="15">
        <v>68</v>
      </c>
      <c r="AJ1476" s="15">
        <v>200</v>
      </c>
      <c r="AK1476" s="15">
        <v>30.79</v>
      </c>
      <c r="AM1476" s="15">
        <v>150</v>
      </c>
      <c r="AN1476" s="15">
        <v>163.66999999999999</v>
      </c>
      <c r="AO1476" s="15">
        <v>142</v>
      </c>
      <c r="AP1476" s="15">
        <v>141.69</v>
      </c>
      <c r="AQ1476" s="15">
        <v>80</v>
      </c>
      <c r="AT1476" s="15">
        <v>140</v>
      </c>
      <c r="AU1476" s="15">
        <v>130.9</v>
      </c>
      <c r="AV1476" s="15">
        <v>143.5</v>
      </c>
      <c r="AW1476" s="15">
        <v>33</v>
      </c>
      <c r="AX1476" s="15">
        <v>30.21</v>
      </c>
      <c r="AY1476" s="15">
        <v>66.89</v>
      </c>
      <c r="AZ1476" s="15">
        <v>47</v>
      </c>
      <c r="BA1476" s="15">
        <v>56.1</v>
      </c>
      <c r="BD1476" s="15">
        <v>136.36000000000001</v>
      </c>
      <c r="BF1476" s="15">
        <v>94.64</v>
      </c>
      <c r="BG1476" s="15">
        <v>106.2</v>
      </c>
    </row>
    <row r="1477" spans="1:59">
      <c r="A1477" s="71">
        <v>43904</v>
      </c>
      <c r="B1477" s="16">
        <v>80.33</v>
      </c>
      <c r="C1477" s="75"/>
      <c r="D1477" s="75"/>
      <c r="F1477" s="16">
        <v>104.5</v>
      </c>
      <c r="G1477" s="15">
        <v>149.41</v>
      </c>
      <c r="H1477" s="15">
        <v>107.02</v>
      </c>
      <c r="I1477" s="15">
        <v>90.74</v>
      </c>
      <c r="J1477" s="15">
        <v>68.959999999999994</v>
      </c>
      <c r="K1477" s="15">
        <v>35.46</v>
      </c>
      <c r="L1477" s="15">
        <v>41.72</v>
      </c>
      <c r="M1477" s="15">
        <v>66.209999999999994</v>
      </c>
      <c r="N1477" s="15">
        <v>100.1</v>
      </c>
      <c r="O1477" s="16">
        <v>174.73</v>
      </c>
      <c r="P1477" s="15">
        <v>10</v>
      </c>
      <c r="Q1477" s="15">
        <v>65.11</v>
      </c>
      <c r="R1477" s="15">
        <v>77.17</v>
      </c>
      <c r="T1477" s="16">
        <v>99.14</v>
      </c>
      <c r="U1477" s="16">
        <v>98.67</v>
      </c>
      <c r="V1477" s="16">
        <v>116.96</v>
      </c>
      <c r="W1477" s="16">
        <v>116.56</v>
      </c>
      <c r="X1477" s="75"/>
      <c r="Y1477" s="75"/>
      <c r="AA1477" s="15">
        <v>113</v>
      </c>
      <c r="AB1477" s="15">
        <v>173.18</v>
      </c>
      <c r="AD1477" s="15">
        <v>72.06</v>
      </c>
      <c r="AE1477" s="15">
        <v>74</v>
      </c>
      <c r="AF1477" s="15">
        <v>79.31</v>
      </c>
      <c r="AG1477" s="15">
        <v>58.02</v>
      </c>
      <c r="AH1477" s="15">
        <v>64.569999999999993</v>
      </c>
      <c r="AI1477" s="15">
        <v>62.66</v>
      </c>
      <c r="AJ1477" s="15">
        <v>225</v>
      </c>
      <c r="AK1477" s="15">
        <v>31.73</v>
      </c>
      <c r="AL1477" s="15">
        <v>30.85</v>
      </c>
      <c r="AN1477" s="15">
        <v>160</v>
      </c>
      <c r="AO1477" s="15">
        <v>140.5</v>
      </c>
      <c r="AP1477" s="15">
        <v>140.12</v>
      </c>
      <c r="AQ1477" s="15">
        <v>92</v>
      </c>
      <c r="AR1477" s="15">
        <v>122</v>
      </c>
      <c r="AT1477" s="15">
        <v>144.54</v>
      </c>
      <c r="AU1477" s="15">
        <v>136.43</v>
      </c>
      <c r="AV1477" s="15">
        <v>140</v>
      </c>
      <c r="AX1477" s="15">
        <v>29.7</v>
      </c>
      <c r="AY1477" s="15">
        <v>71</v>
      </c>
      <c r="BA1477" s="15">
        <v>62.64</v>
      </c>
      <c r="BB1477" s="15">
        <v>43.29</v>
      </c>
      <c r="BC1477" s="15">
        <v>29.2</v>
      </c>
      <c r="BF1477" s="15">
        <v>101.63</v>
      </c>
      <c r="BG1477" s="15">
        <v>147.6</v>
      </c>
    </row>
    <row r="1478" spans="1:59">
      <c r="A1478" s="71">
        <v>43911</v>
      </c>
      <c r="B1478" s="16">
        <v>87.51</v>
      </c>
      <c r="C1478" s="75"/>
      <c r="D1478" s="75"/>
      <c r="F1478" s="16">
        <v>118.51</v>
      </c>
      <c r="G1478" s="15">
        <v>146.09</v>
      </c>
      <c r="H1478" s="15">
        <v>108.39</v>
      </c>
      <c r="I1478" s="15">
        <v>91.22</v>
      </c>
      <c r="J1478" s="15">
        <v>66.64</v>
      </c>
      <c r="K1478" s="15">
        <v>35.76</v>
      </c>
      <c r="L1478" s="15">
        <v>44.18</v>
      </c>
      <c r="M1478" s="15">
        <v>67.95</v>
      </c>
      <c r="N1478" s="15">
        <v>101.07</v>
      </c>
      <c r="O1478" s="16">
        <v>171.86</v>
      </c>
      <c r="P1478" s="15">
        <v>10</v>
      </c>
      <c r="Q1478" s="15">
        <v>64.97</v>
      </c>
      <c r="R1478" s="15">
        <v>78.06</v>
      </c>
      <c r="T1478" s="16">
        <v>97</v>
      </c>
      <c r="U1478" s="16">
        <v>97</v>
      </c>
      <c r="V1478" s="16">
        <v>117.61</v>
      </c>
      <c r="W1478" s="16">
        <v>117.88</v>
      </c>
      <c r="X1478" s="75"/>
      <c r="Y1478" s="75"/>
      <c r="AA1478" s="15">
        <v>110.29</v>
      </c>
      <c r="AB1478" s="15">
        <v>173.18</v>
      </c>
      <c r="AD1478" s="15">
        <v>70.12</v>
      </c>
      <c r="AE1478" s="15">
        <v>74</v>
      </c>
      <c r="AF1478" s="15">
        <v>83.29</v>
      </c>
      <c r="AG1478" s="15">
        <v>58.06</v>
      </c>
      <c r="AH1478" s="15">
        <v>66.430000000000007</v>
      </c>
      <c r="AI1478" s="15">
        <v>65.25</v>
      </c>
      <c r="AK1478" s="15">
        <v>33.03</v>
      </c>
      <c r="AL1478" s="15">
        <v>40</v>
      </c>
      <c r="AN1478" s="15">
        <v>159.08000000000001</v>
      </c>
      <c r="AO1478" s="15">
        <v>122.81</v>
      </c>
      <c r="AP1478" s="15">
        <v>137</v>
      </c>
      <c r="AR1478" s="15">
        <v>122</v>
      </c>
      <c r="AT1478" s="15">
        <v>141.37</v>
      </c>
      <c r="AV1478" s="15">
        <v>140</v>
      </c>
      <c r="AW1478" s="15">
        <v>30.75</v>
      </c>
      <c r="AX1478" s="15">
        <v>30.25</v>
      </c>
      <c r="AY1478" s="15">
        <v>68.77</v>
      </c>
      <c r="BA1478" s="15">
        <v>69.989999999999995</v>
      </c>
      <c r="BB1478" s="15">
        <v>44</v>
      </c>
      <c r="BC1478" s="15">
        <v>28.5</v>
      </c>
      <c r="BF1478" s="15">
        <v>153.63</v>
      </c>
      <c r="BG1478" s="15">
        <v>220</v>
      </c>
    </row>
    <row r="1479" spans="1:59">
      <c r="A1479" s="71">
        <v>43918</v>
      </c>
      <c r="B1479" s="16">
        <v>83.68</v>
      </c>
      <c r="C1479" s="75"/>
      <c r="D1479" s="75"/>
      <c r="F1479" s="16">
        <v>125.79</v>
      </c>
      <c r="G1479" s="15">
        <v>152.25</v>
      </c>
      <c r="H1479" s="15">
        <v>114.99</v>
      </c>
      <c r="I1479" s="15">
        <v>96.47</v>
      </c>
      <c r="J1479" s="15">
        <v>61.5</v>
      </c>
      <c r="K1479" s="15">
        <v>38.39</v>
      </c>
      <c r="L1479" s="15">
        <v>45.66</v>
      </c>
      <c r="M1479" s="15">
        <v>70.27</v>
      </c>
      <c r="N1479" s="15">
        <v>109.3</v>
      </c>
      <c r="O1479" s="16">
        <v>170.72</v>
      </c>
      <c r="P1479" s="15">
        <v>10</v>
      </c>
      <c r="Q1479" s="15">
        <v>66.19</v>
      </c>
      <c r="R1479" s="15">
        <v>79.19</v>
      </c>
      <c r="T1479" s="16">
        <v>102</v>
      </c>
      <c r="U1479" s="16">
        <v>100.5</v>
      </c>
      <c r="V1479" s="16">
        <v>118.2</v>
      </c>
      <c r="W1479" s="16">
        <v>118.45</v>
      </c>
      <c r="X1479" s="75"/>
      <c r="Y1479" s="75"/>
      <c r="AA1479" s="15">
        <v>112.08</v>
      </c>
      <c r="AB1479" s="15">
        <v>173.18</v>
      </c>
      <c r="AC1479" s="15">
        <v>96.5</v>
      </c>
      <c r="AD1479" s="15">
        <v>71.53</v>
      </c>
      <c r="AE1479" s="15">
        <v>73.819999999999993</v>
      </c>
      <c r="AG1479" s="15">
        <v>60.47</v>
      </c>
      <c r="AH1479" s="15">
        <v>66.5</v>
      </c>
      <c r="AI1479" s="15">
        <v>76</v>
      </c>
      <c r="AK1479" s="15">
        <v>37.54</v>
      </c>
      <c r="AM1479" s="15">
        <v>155</v>
      </c>
      <c r="AN1479" s="15">
        <v>159.5</v>
      </c>
      <c r="AO1479" s="15">
        <v>133.12</v>
      </c>
      <c r="AP1479" s="15">
        <v>131.93</v>
      </c>
      <c r="AR1479" s="15">
        <v>122</v>
      </c>
      <c r="AS1479" s="15">
        <v>92</v>
      </c>
      <c r="AU1479" s="15">
        <v>138</v>
      </c>
      <c r="AV1479" s="15">
        <v>138.63</v>
      </c>
      <c r="AX1479" s="15">
        <v>29.46</v>
      </c>
      <c r="BA1479" s="15">
        <v>76.25</v>
      </c>
      <c r="BB1479" s="15">
        <v>36</v>
      </c>
      <c r="BC1479" s="15">
        <v>28</v>
      </c>
      <c r="BF1479" s="15">
        <v>232.64</v>
      </c>
      <c r="BG1479" s="15">
        <v>295.8</v>
      </c>
    </row>
    <row r="1480" spans="1:59">
      <c r="A1480" s="71">
        <v>43925</v>
      </c>
      <c r="B1480" s="16">
        <v>66.61</v>
      </c>
      <c r="C1480" s="75"/>
      <c r="D1480" s="75"/>
      <c r="F1480" s="16">
        <v>105.56</v>
      </c>
      <c r="G1480" s="15">
        <v>141.55000000000001</v>
      </c>
      <c r="H1480" s="15">
        <v>107.92</v>
      </c>
      <c r="I1480" s="15">
        <v>96.67</v>
      </c>
      <c r="J1480" s="15">
        <v>63.47</v>
      </c>
      <c r="K1480" s="15">
        <v>36.46</v>
      </c>
      <c r="L1480" s="15">
        <v>46.45</v>
      </c>
      <c r="M1480" s="15">
        <v>70.64</v>
      </c>
      <c r="N1480" s="15">
        <v>97.53</v>
      </c>
      <c r="O1480" s="16">
        <v>138.47999999999999</v>
      </c>
      <c r="P1480" s="15">
        <v>10</v>
      </c>
      <c r="Q1480" s="15">
        <v>65.12</v>
      </c>
      <c r="R1480" s="15">
        <v>76.44</v>
      </c>
      <c r="T1480" s="16">
        <v>100.5</v>
      </c>
      <c r="U1480" s="16">
        <v>100.5</v>
      </c>
      <c r="V1480" s="16">
        <v>119.84</v>
      </c>
      <c r="W1480" s="16">
        <v>118.98</v>
      </c>
      <c r="X1480" s="75"/>
      <c r="Y1480" s="75"/>
      <c r="AA1480" s="15">
        <v>112.14</v>
      </c>
      <c r="AB1480" s="15">
        <v>173.18</v>
      </c>
      <c r="AC1480" s="15">
        <v>96.5</v>
      </c>
      <c r="AD1480" s="15">
        <v>71.36</v>
      </c>
      <c r="AE1480" s="15">
        <v>74</v>
      </c>
      <c r="AF1480" s="15">
        <v>81.290000000000006</v>
      </c>
      <c r="AG1480" s="15">
        <v>60.77</v>
      </c>
      <c r="AH1480" s="15">
        <v>66</v>
      </c>
      <c r="AI1480" s="15">
        <v>78.59</v>
      </c>
      <c r="AK1480" s="15">
        <v>39.06</v>
      </c>
      <c r="AL1480" s="15">
        <v>37.67</v>
      </c>
      <c r="AM1480" s="15">
        <v>147</v>
      </c>
      <c r="AN1480" s="15">
        <v>151.82</v>
      </c>
      <c r="AO1480" s="15">
        <v>119.6</v>
      </c>
      <c r="AP1480" s="15">
        <v>128.61000000000001</v>
      </c>
      <c r="AQ1480" s="15">
        <v>95.5</v>
      </c>
      <c r="AT1480" s="15">
        <v>139</v>
      </c>
      <c r="AV1480" s="15">
        <v>138.25</v>
      </c>
      <c r="AW1480" s="15">
        <v>30</v>
      </c>
      <c r="AX1480" s="15">
        <v>30.14</v>
      </c>
      <c r="AY1480" s="15">
        <v>77</v>
      </c>
      <c r="BA1480" s="15">
        <v>77.16</v>
      </c>
      <c r="BB1480" s="15">
        <v>38.94</v>
      </c>
      <c r="BC1480" s="15">
        <v>28</v>
      </c>
      <c r="BF1480" s="15">
        <v>300.63</v>
      </c>
      <c r="BG1480" s="15">
        <v>301</v>
      </c>
    </row>
    <row r="1481" spans="1:59">
      <c r="A1481" s="71">
        <v>43932</v>
      </c>
      <c r="B1481" s="16">
        <v>50.51</v>
      </c>
      <c r="C1481" s="75"/>
      <c r="D1481" s="75"/>
      <c r="F1481" s="16">
        <v>88.72</v>
      </c>
      <c r="G1481" s="15">
        <v>123.2</v>
      </c>
      <c r="H1481" s="15">
        <v>87.78</v>
      </c>
      <c r="I1481" s="15">
        <v>92.23</v>
      </c>
      <c r="J1481" s="15">
        <v>57.01</v>
      </c>
      <c r="K1481" s="15">
        <v>31.89</v>
      </c>
      <c r="L1481" s="15">
        <v>47.37</v>
      </c>
      <c r="M1481" s="15">
        <v>73.19</v>
      </c>
      <c r="N1481" s="15">
        <v>97.87</v>
      </c>
      <c r="O1481" s="16">
        <v>97.25</v>
      </c>
      <c r="P1481" s="15">
        <v>10</v>
      </c>
      <c r="Q1481" s="15">
        <v>65.900000000000006</v>
      </c>
      <c r="R1481" s="15">
        <v>78.349999999999994</v>
      </c>
      <c r="T1481" s="16">
        <v>101.3</v>
      </c>
      <c r="U1481" s="16">
        <v>101.3</v>
      </c>
      <c r="V1481" s="16">
        <v>121.29</v>
      </c>
      <c r="W1481" s="16">
        <v>119.56</v>
      </c>
      <c r="X1481" s="75"/>
      <c r="Y1481" s="75"/>
      <c r="AA1481" s="15">
        <v>112</v>
      </c>
      <c r="AB1481" s="15">
        <v>173.29</v>
      </c>
      <c r="AE1481" s="15">
        <v>71.569999999999993</v>
      </c>
      <c r="AF1481" s="15">
        <v>81.27</v>
      </c>
      <c r="AH1481" s="15">
        <v>66</v>
      </c>
      <c r="AI1481" s="15">
        <v>79.64</v>
      </c>
      <c r="AK1481" s="15">
        <v>38.85</v>
      </c>
      <c r="AL1481" s="15">
        <v>33.729999999999997</v>
      </c>
      <c r="AN1481" s="15">
        <v>158.71</v>
      </c>
      <c r="AO1481" s="15">
        <v>113.44</v>
      </c>
      <c r="AP1481" s="15">
        <v>115.75</v>
      </c>
      <c r="AQ1481" s="15">
        <v>91</v>
      </c>
      <c r="AT1481" s="15">
        <v>135</v>
      </c>
      <c r="AV1481" s="15">
        <v>136.86000000000001</v>
      </c>
      <c r="AW1481" s="15">
        <v>30</v>
      </c>
      <c r="AX1481" s="15">
        <v>27.96</v>
      </c>
      <c r="AZ1481" s="15">
        <v>52</v>
      </c>
      <c r="BB1481" s="15">
        <v>41</v>
      </c>
      <c r="BF1481" s="15">
        <v>290.64</v>
      </c>
      <c r="BG1481" s="15">
        <v>243.8</v>
      </c>
    </row>
    <row r="1482" spans="1:59">
      <c r="A1482" s="71">
        <v>43939</v>
      </c>
      <c r="B1482" s="16">
        <v>50</v>
      </c>
      <c r="C1482" s="75"/>
      <c r="D1482" s="75"/>
      <c r="F1482" s="16">
        <v>87.34</v>
      </c>
      <c r="G1482" s="15">
        <v>104.75</v>
      </c>
      <c r="H1482" s="15">
        <v>92.57</v>
      </c>
      <c r="I1482" s="15">
        <v>86.87</v>
      </c>
      <c r="J1482" s="15">
        <v>51.66</v>
      </c>
      <c r="K1482" s="15">
        <v>35.47</v>
      </c>
      <c r="L1482" s="15">
        <v>44.29</v>
      </c>
      <c r="M1482" s="15">
        <v>72.16</v>
      </c>
      <c r="N1482" s="15">
        <v>86.76</v>
      </c>
      <c r="O1482" s="16">
        <v>91.14</v>
      </c>
      <c r="P1482" s="15">
        <v>10</v>
      </c>
      <c r="Q1482" s="15">
        <v>64.430000000000007</v>
      </c>
      <c r="R1482" s="15">
        <v>78.510000000000005</v>
      </c>
      <c r="T1482" s="16">
        <v>104</v>
      </c>
      <c r="U1482" s="16">
        <v>101.4</v>
      </c>
      <c r="V1482" s="16">
        <v>121.33</v>
      </c>
      <c r="W1482" s="16">
        <v>119.67</v>
      </c>
      <c r="X1482" s="75"/>
      <c r="Y1482" s="75"/>
      <c r="AA1482" s="15">
        <v>115.8</v>
      </c>
      <c r="AB1482" s="15">
        <v>171.5</v>
      </c>
      <c r="AD1482" s="15">
        <v>69.98</v>
      </c>
      <c r="AE1482" s="15">
        <v>69.78</v>
      </c>
      <c r="AF1482" s="15">
        <v>77</v>
      </c>
      <c r="AG1482" s="15">
        <v>53.22</v>
      </c>
      <c r="AH1482" s="15">
        <v>66</v>
      </c>
      <c r="AI1482" s="15">
        <v>76.53</v>
      </c>
      <c r="AK1482" s="15">
        <v>41.34</v>
      </c>
      <c r="AL1482" s="15">
        <v>33</v>
      </c>
      <c r="AN1482" s="15">
        <v>153.5</v>
      </c>
      <c r="AO1482" s="15">
        <v>111.35</v>
      </c>
      <c r="AP1482" s="15">
        <v>113.41</v>
      </c>
      <c r="AQ1482" s="15">
        <v>91</v>
      </c>
      <c r="AU1482" s="15">
        <v>110</v>
      </c>
      <c r="AV1482" s="15">
        <v>133</v>
      </c>
      <c r="AX1482" s="15">
        <v>30.67</v>
      </c>
      <c r="AY1482" s="15">
        <v>66.53</v>
      </c>
      <c r="AZ1482" s="15">
        <v>57</v>
      </c>
      <c r="BB1482" s="15">
        <v>40</v>
      </c>
      <c r="BC1482" s="15">
        <v>29</v>
      </c>
      <c r="BD1482" s="15">
        <v>103.92</v>
      </c>
      <c r="BF1482" s="15">
        <v>218.63</v>
      </c>
      <c r="BG1482" s="15">
        <v>177</v>
      </c>
    </row>
    <row r="1483" spans="1:59">
      <c r="A1483" s="71">
        <v>43946</v>
      </c>
      <c r="B1483" s="16">
        <v>52.7</v>
      </c>
      <c r="C1483" s="75"/>
      <c r="D1483" s="75"/>
      <c r="F1483" s="16">
        <v>93.11</v>
      </c>
      <c r="G1483" s="15">
        <v>91.81</v>
      </c>
      <c r="H1483" s="15">
        <v>90.25</v>
      </c>
      <c r="I1483" s="15">
        <v>83.57</v>
      </c>
      <c r="J1483" s="15">
        <v>51.03</v>
      </c>
      <c r="K1483" s="15">
        <v>31.96</v>
      </c>
      <c r="L1483" s="15">
        <v>44.67</v>
      </c>
      <c r="M1483" s="15">
        <v>71.349999999999994</v>
      </c>
      <c r="N1483" s="15">
        <v>94.22</v>
      </c>
      <c r="O1483" s="16">
        <v>104.93</v>
      </c>
      <c r="P1483" s="15">
        <v>10</v>
      </c>
      <c r="Q1483" s="15">
        <v>63.29</v>
      </c>
      <c r="R1483" s="15">
        <v>74.41</v>
      </c>
      <c r="T1483" s="16">
        <v>102.1</v>
      </c>
      <c r="U1483" s="16">
        <v>99</v>
      </c>
      <c r="V1483" s="16">
        <v>121.43</v>
      </c>
      <c r="W1483" s="16">
        <v>119.09</v>
      </c>
      <c r="X1483" s="75"/>
      <c r="Y1483" s="75"/>
      <c r="AA1483" s="15">
        <v>116.99</v>
      </c>
      <c r="AB1483" s="15">
        <v>169.8</v>
      </c>
      <c r="AD1483" s="15">
        <v>66.760000000000005</v>
      </c>
      <c r="AE1483" s="15">
        <v>69.25</v>
      </c>
      <c r="AF1483" s="15">
        <v>82.63</v>
      </c>
      <c r="AG1483" s="15">
        <v>60.05</v>
      </c>
      <c r="AH1483" s="15">
        <v>66</v>
      </c>
      <c r="AI1483" s="15">
        <v>80.47</v>
      </c>
      <c r="AK1483" s="15">
        <v>43.39</v>
      </c>
      <c r="AL1483" s="15">
        <v>32.4</v>
      </c>
      <c r="AN1483" s="15">
        <v>148.86000000000001</v>
      </c>
      <c r="AO1483" s="15">
        <v>99.88</v>
      </c>
      <c r="AP1483" s="15">
        <v>112</v>
      </c>
      <c r="AQ1483" s="15">
        <v>91</v>
      </c>
      <c r="AR1483" s="15">
        <v>122.05</v>
      </c>
      <c r="AS1483" s="15">
        <v>85</v>
      </c>
      <c r="AV1483" s="15">
        <v>125</v>
      </c>
      <c r="AW1483" s="15">
        <v>31</v>
      </c>
      <c r="AX1483" s="15">
        <v>30.81</v>
      </c>
      <c r="AY1483" s="15">
        <v>68</v>
      </c>
      <c r="AZ1483" s="15">
        <v>56</v>
      </c>
      <c r="BA1483" s="15">
        <v>83</v>
      </c>
      <c r="BB1483" s="15">
        <v>43</v>
      </c>
      <c r="BF1483" s="15">
        <v>150.63999999999999</v>
      </c>
      <c r="BG1483" s="15">
        <v>109.4</v>
      </c>
    </row>
    <row r="1484" spans="1:59">
      <c r="A1484" s="71">
        <v>43953</v>
      </c>
      <c r="B1484" s="16">
        <v>60.63</v>
      </c>
      <c r="C1484" s="75"/>
      <c r="D1484" s="75"/>
      <c r="F1484" s="16">
        <v>95.78</v>
      </c>
      <c r="G1484" s="15">
        <v>90.9</v>
      </c>
      <c r="H1484" s="15">
        <v>94.61</v>
      </c>
      <c r="I1484" s="15">
        <v>82.2</v>
      </c>
      <c r="J1484" s="15">
        <v>55.45</v>
      </c>
      <c r="K1484" s="15">
        <v>32.33</v>
      </c>
      <c r="L1484" s="15">
        <v>47.22</v>
      </c>
      <c r="M1484" s="15">
        <v>70.900000000000006</v>
      </c>
      <c r="N1484" s="15">
        <v>102.43</v>
      </c>
      <c r="O1484" s="16">
        <v>122.57</v>
      </c>
      <c r="P1484" s="15">
        <v>10</v>
      </c>
      <c r="Q1484" s="15">
        <v>65.739999999999995</v>
      </c>
      <c r="R1484" s="15">
        <v>77.510000000000005</v>
      </c>
      <c r="T1484" s="16">
        <v>102.5</v>
      </c>
      <c r="U1484" s="16">
        <v>102.5</v>
      </c>
      <c r="V1484" s="16">
        <v>120.46</v>
      </c>
      <c r="W1484" s="16">
        <v>119.89</v>
      </c>
      <c r="X1484" s="75"/>
      <c r="Y1484" s="75"/>
      <c r="AA1484" s="15">
        <v>110.67</v>
      </c>
      <c r="AB1484" s="15">
        <v>169.8</v>
      </c>
      <c r="AD1484" s="15">
        <v>67.62</v>
      </c>
      <c r="AE1484" s="15">
        <v>68.73</v>
      </c>
      <c r="AF1484" s="15">
        <v>77</v>
      </c>
      <c r="AG1484" s="15">
        <v>59.81</v>
      </c>
      <c r="AH1484" s="15">
        <v>66</v>
      </c>
      <c r="AI1484" s="15">
        <v>82.29</v>
      </c>
      <c r="AK1484" s="15">
        <v>46.14</v>
      </c>
      <c r="AL1484" s="15">
        <v>77</v>
      </c>
      <c r="AN1484" s="15">
        <v>150</v>
      </c>
      <c r="AO1484" s="15">
        <v>100.93</v>
      </c>
      <c r="AP1484" s="15">
        <v>112</v>
      </c>
      <c r="AR1484" s="15">
        <v>123</v>
      </c>
      <c r="AS1484" s="15">
        <v>82.63</v>
      </c>
      <c r="AT1484" s="15">
        <v>125.56</v>
      </c>
      <c r="AU1484" s="15">
        <v>95</v>
      </c>
      <c r="AV1484" s="15">
        <v>125</v>
      </c>
      <c r="AX1484" s="15">
        <v>30.6</v>
      </c>
      <c r="AY1484" s="15">
        <v>66</v>
      </c>
      <c r="BA1484" s="15">
        <v>82</v>
      </c>
      <c r="BD1484" s="15">
        <v>104.63</v>
      </c>
      <c r="BF1484" s="15">
        <v>98.64</v>
      </c>
      <c r="BG1484" s="15">
        <v>105</v>
      </c>
    </row>
    <row r="1485" spans="1:59">
      <c r="A1485" s="71">
        <v>43960</v>
      </c>
      <c r="B1485" s="16">
        <v>68.42</v>
      </c>
      <c r="C1485" s="75"/>
      <c r="D1485" s="75"/>
      <c r="F1485" s="16">
        <v>118.14</v>
      </c>
      <c r="G1485" s="15">
        <v>93.61</v>
      </c>
      <c r="H1485" s="15">
        <v>89.4</v>
      </c>
      <c r="I1485" s="15">
        <v>82.31</v>
      </c>
      <c r="J1485" s="15">
        <v>43.59</v>
      </c>
      <c r="K1485" s="15">
        <v>32.200000000000003</v>
      </c>
      <c r="L1485" s="15">
        <v>50.29</v>
      </c>
      <c r="M1485" s="15">
        <v>72.36</v>
      </c>
      <c r="N1485" s="15">
        <v>96.75</v>
      </c>
      <c r="O1485" s="16">
        <v>146.38999999999999</v>
      </c>
      <c r="P1485" s="15">
        <v>10</v>
      </c>
      <c r="Q1485" s="15">
        <v>65.709999999999994</v>
      </c>
      <c r="R1485" s="15">
        <v>79.37</v>
      </c>
      <c r="T1485" s="16">
        <v>105</v>
      </c>
      <c r="U1485" s="16">
        <v>105</v>
      </c>
      <c r="V1485" s="16">
        <v>120.46</v>
      </c>
      <c r="W1485" s="16">
        <v>119.89</v>
      </c>
      <c r="X1485" s="75"/>
      <c r="Y1485" s="75"/>
      <c r="AA1485" s="15">
        <v>112</v>
      </c>
      <c r="AC1485" s="15">
        <v>104</v>
      </c>
      <c r="AD1485" s="15">
        <v>65.23</v>
      </c>
      <c r="AE1485" s="15">
        <v>69</v>
      </c>
      <c r="AF1485" s="15">
        <v>77</v>
      </c>
      <c r="AG1485" s="15">
        <v>55.01</v>
      </c>
      <c r="AH1485" s="15">
        <v>66</v>
      </c>
      <c r="AI1485" s="15">
        <v>81.47</v>
      </c>
      <c r="AK1485" s="15">
        <v>51.02</v>
      </c>
      <c r="AL1485" s="15">
        <v>37.67</v>
      </c>
      <c r="AN1485" s="15">
        <v>149.9</v>
      </c>
      <c r="AO1485" s="15">
        <v>95.57</v>
      </c>
      <c r="AP1485" s="15">
        <v>112</v>
      </c>
      <c r="AQ1485" s="15">
        <v>88.17</v>
      </c>
      <c r="AR1485" s="15">
        <v>123</v>
      </c>
      <c r="AT1485" s="15">
        <v>120</v>
      </c>
      <c r="AV1485" s="15">
        <v>123</v>
      </c>
      <c r="AX1485" s="15">
        <v>31.04</v>
      </c>
      <c r="AY1485" s="15">
        <v>69.540000000000006</v>
      </c>
      <c r="AZ1485" s="15">
        <v>56</v>
      </c>
      <c r="BD1485" s="15">
        <v>104.17</v>
      </c>
      <c r="BF1485" s="15">
        <v>98.64</v>
      </c>
      <c r="BG1485" s="15">
        <v>103.8</v>
      </c>
    </row>
    <row r="1486" spans="1:59">
      <c r="A1486" s="71">
        <v>43967</v>
      </c>
      <c r="B1486" s="16">
        <v>77.45</v>
      </c>
      <c r="C1486" s="75"/>
      <c r="D1486" s="75"/>
      <c r="F1486" s="16">
        <v>143.88999999999999</v>
      </c>
      <c r="G1486" s="15">
        <v>113.32</v>
      </c>
      <c r="H1486" s="15">
        <v>100.84</v>
      </c>
      <c r="I1486" s="15">
        <v>84.96</v>
      </c>
      <c r="J1486" s="15">
        <v>48.49</v>
      </c>
      <c r="K1486" s="15">
        <v>34.020000000000003</v>
      </c>
      <c r="L1486" s="15">
        <v>52.78</v>
      </c>
      <c r="M1486" s="15">
        <v>71.63</v>
      </c>
      <c r="N1486" s="15">
        <v>102.67</v>
      </c>
      <c r="O1486" s="16">
        <v>168.48</v>
      </c>
      <c r="P1486" s="15">
        <v>10</v>
      </c>
      <c r="Q1486" s="15">
        <v>66.39</v>
      </c>
      <c r="R1486" s="15">
        <v>79.099999999999994</v>
      </c>
      <c r="T1486" s="16">
        <v>103.4</v>
      </c>
      <c r="U1486" s="16">
        <v>105</v>
      </c>
      <c r="V1486" s="16">
        <v>121.52</v>
      </c>
      <c r="W1486" s="16">
        <v>120.11</v>
      </c>
      <c r="X1486" s="75"/>
      <c r="Y1486" s="75"/>
      <c r="AA1486" s="15">
        <v>112</v>
      </c>
      <c r="AB1486" s="15">
        <v>169.8</v>
      </c>
      <c r="AC1486" s="15">
        <v>99.74</v>
      </c>
      <c r="AD1486" s="15">
        <v>66.12</v>
      </c>
      <c r="AE1486" s="15">
        <v>68.5</v>
      </c>
      <c r="AF1486" s="15">
        <v>77.290000000000006</v>
      </c>
      <c r="AG1486" s="15">
        <v>57.94</v>
      </c>
      <c r="AH1486" s="15">
        <v>66</v>
      </c>
      <c r="AI1486" s="15">
        <v>82.08</v>
      </c>
      <c r="AJ1486" s="15">
        <v>200</v>
      </c>
      <c r="AK1486" s="15">
        <v>50.04</v>
      </c>
      <c r="AN1486" s="15">
        <v>169.26</v>
      </c>
      <c r="AO1486" s="15">
        <v>107.87</v>
      </c>
      <c r="AP1486" s="15">
        <v>112</v>
      </c>
      <c r="AQ1486" s="15">
        <v>90</v>
      </c>
      <c r="AR1486" s="15">
        <v>123</v>
      </c>
      <c r="AS1486" s="15">
        <v>86</v>
      </c>
      <c r="AT1486" s="15">
        <v>132</v>
      </c>
      <c r="AV1486" s="15">
        <v>128</v>
      </c>
      <c r="AX1486" s="15">
        <v>31.71</v>
      </c>
      <c r="BC1486" s="15">
        <v>40</v>
      </c>
      <c r="BD1486" s="15">
        <v>106</v>
      </c>
      <c r="BF1486" s="15">
        <v>96.63</v>
      </c>
      <c r="BG1486" s="15">
        <v>94</v>
      </c>
    </row>
    <row r="1487" spans="1:59">
      <c r="A1487" s="71">
        <v>43974</v>
      </c>
      <c r="B1487" s="16">
        <v>74.45</v>
      </c>
      <c r="C1487" s="75"/>
      <c r="D1487" s="75"/>
      <c r="F1487" s="16">
        <v>164.95</v>
      </c>
      <c r="G1487" s="15">
        <v>122.4</v>
      </c>
      <c r="H1487" s="15">
        <v>108.32</v>
      </c>
      <c r="I1487" s="15">
        <v>82.6</v>
      </c>
      <c r="J1487" s="15">
        <v>56.49</v>
      </c>
      <c r="K1487" s="15">
        <v>32.57</v>
      </c>
      <c r="L1487" s="15">
        <v>57.62</v>
      </c>
      <c r="M1487" s="15">
        <v>71.12</v>
      </c>
      <c r="N1487" s="15">
        <v>114.29</v>
      </c>
      <c r="O1487" s="16">
        <v>180.28</v>
      </c>
      <c r="P1487" s="15">
        <v>10</v>
      </c>
      <c r="Q1487" s="15">
        <v>67.459999999999994</v>
      </c>
      <c r="R1487" s="15">
        <v>80.260000000000005</v>
      </c>
      <c r="T1487" s="16">
        <v>105.2</v>
      </c>
      <c r="U1487" s="16">
        <v>104</v>
      </c>
      <c r="V1487" s="16">
        <v>121.14</v>
      </c>
      <c r="W1487" s="16">
        <v>120.11</v>
      </c>
      <c r="X1487" s="75"/>
      <c r="Y1487" s="75"/>
      <c r="AA1487" s="15">
        <v>116.34</v>
      </c>
      <c r="AB1487" s="15">
        <v>169.8</v>
      </c>
      <c r="AD1487" s="15">
        <v>67.05</v>
      </c>
      <c r="AE1487" s="15">
        <v>69</v>
      </c>
      <c r="AF1487" s="15">
        <v>77.98</v>
      </c>
      <c r="AG1487" s="15">
        <v>58.77</v>
      </c>
      <c r="AH1487" s="15">
        <v>66</v>
      </c>
      <c r="AI1487" s="15">
        <v>84.75</v>
      </c>
      <c r="AK1487" s="15">
        <v>60.42</v>
      </c>
      <c r="AL1487" s="15">
        <v>33</v>
      </c>
      <c r="AM1487" s="15">
        <v>132.33000000000001</v>
      </c>
      <c r="AN1487" s="15">
        <v>174.52</v>
      </c>
      <c r="AO1487" s="15">
        <v>110.02</v>
      </c>
      <c r="AP1487" s="15">
        <v>112</v>
      </c>
      <c r="AQ1487" s="15">
        <v>90</v>
      </c>
      <c r="AR1487" s="15">
        <v>123</v>
      </c>
      <c r="AS1487" s="15">
        <v>86</v>
      </c>
      <c r="AT1487" s="15">
        <v>123</v>
      </c>
      <c r="AU1487" s="15">
        <v>132</v>
      </c>
      <c r="AV1487" s="15">
        <v>130.38</v>
      </c>
      <c r="AX1487" s="15">
        <v>30.95</v>
      </c>
      <c r="BD1487" s="15">
        <v>104</v>
      </c>
      <c r="BF1487" s="15">
        <v>84.63</v>
      </c>
      <c r="BG1487" s="15">
        <v>91</v>
      </c>
    </row>
    <row r="1488" spans="1:59">
      <c r="A1488" s="71">
        <v>43981</v>
      </c>
      <c r="B1488" s="16">
        <v>74</v>
      </c>
      <c r="C1488" s="75"/>
      <c r="D1488" s="75"/>
      <c r="F1488" s="16">
        <v>151.37</v>
      </c>
      <c r="G1488" s="15">
        <v>124.85</v>
      </c>
      <c r="H1488" s="15">
        <v>109.57</v>
      </c>
      <c r="I1488" s="15">
        <v>80.489999999999995</v>
      </c>
      <c r="J1488" s="15">
        <v>57.63</v>
      </c>
      <c r="K1488" s="15">
        <v>32.54</v>
      </c>
      <c r="L1488" s="15">
        <v>54.57</v>
      </c>
      <c r="M1488" s="15">
        <v>73.58</v>
      </c>
      <c r="N1488" s="16">
        <v>119.54</v>
      </c>
      <c r="O1488" s="15">
        <v>175.19</v>
      </c>
      <c r="P1488" s="15">
        <v>10</v>
      </c>
      <c r="Q1488" s="15">
        <v>67.069999999999993</v>
      </c>
      <c r="R1488" s="15">
        <v>78.42</v>
      </c>
      <c r="T1488" s="16">
        <v>105</v>
      </c>
      <c r="U1488" s="16">
        <v>105</v>
      </c>
      <c r="V1488" s="16">
        <v>121.61</v>
      </c>
      <c r="W1488" s="16">
        <v>120.33</v>
      </c>
      <c r="X1488" s="75"/>
      <c r="Y1488" s="75"/>
      <c r="AB1488" s="15">
        <v>169.8</v>
      </c>
      <c r="AG1488" s="15">
        <v>60</v>
      </c>
      <c r="AV1488" s="15">
        <v>134.91</v>
      </c>
      <c r="AX1488" s="15">
        <v>31.5</v>
      </c>
      <c r="BF1488" s="15">
        <v>84.63</v>
      </c>
      <c r="BG1488" s="15">
        <v>91</v>
      </c>
    </row>
    <row r="1489" spans="1:59">
      <c r="A1489" s="71">
        <v>43988</v>
      </c>
      <c r="B1489" s="16">
        <v>74.62</v>
      </c>
      <c r="C1489" s="75"/>
      <c r="D1489" s="75"/>
      <c r="F1489" s="16">
        <v>133.12</v>
      </c>
      <c r="G1489" s="15">
        <v>126.1</v>
      </c>
      <c r="H1489" s="15">
        <v>105.57</v>
      </c>
      <c r="I1489" s="15">
        <v>79.47</v>
      </c>
      <c r="J1489" s="15">
        <v>44.55</v>
      </c>
      <c r="K1489" s="15">
        <v>32.76</v>
      </c>
      <c r="L1489" s="15">
        <v>53.06</v>
      </c>
      <c r="M1489" s="15">
        <v>71.42</v>
      </c>
      <c r="N1489" s="15">
        <v>111.6</v>
      </c>
      <c r="O1489" s="16">
        <v>172.32</v>
      </c>
      <c r="P1489" s="15">
        <v>10</v>
      </c>
      <c r="Q1489" s="15">
        <v>66.760000000000005</v>
      </c>
      <c r="R1489" s="15">
        <v>77.739999999999995</v>
      </c>
      <c r="T1489" s="16">
        <v>106.05</v>
      </c>
      <c r="U1489" s="16">
        <v>105.27</v>
      </c>
      <c r="V1489" s="16">
        <v>119.7</v>
      </c>
      <c r="W1489" s="16">
        <v>119.22</v>
      </c>
      <c r="X1489" s="75"/>
      <c r="Y1489" s="75"/>
      <c r="AA1489" s="15">
        <v>110</v>
      </c>
      <c r="AB1489" s="15">
        <v>169.8</v>
      </c>
      <c r="AD1489" s="15">
        <v>66.430000000000007</v>
      </c>
      <c r="AE1489" s="15">
        <v>68.819999999999993</v>
      </c>
      <c r="AF1489" s="15">
        <v>81.45</v>
      </c>
      <c r="AG1489" s="15">
        <v>60.67</v>
      </c>
      <c r="AH1489" s="15">
        <v>71</v>
      </c>
      <c r="AI1489" s="15">
        <v>83.95</v>
      </c>
      <c r="AK1489" s="15">
        <v>70.040000000000006</v>
      </c>
      <c r="AL1489" s="15">
        <v>52.5</v>
      </c>
      <c r="AN1489" s="15">
        <v>178</v>
      </c>
      <c r="AO1489" s="15">
        <v>109.21</v>
      </c>
      <c r="AP1489" s="15">
        <v>113.29</v>
      </c>
      <c r="AQ1489" s="15">
        <v>90</v>
      </c>
      <c r="AR1489" s="15">
        <v>123</v>
      </c>
      <c r="AT1489" s="15">
        <v>123</v>
      </c>
      <c r="AU1489" s="15">
        <v>119</v>
      </c>
      <c r="AV1489" s="15">
        <v>138</v>
      </c>
      <c r="AW1489" s="15">
        <v>30</v>
      </c>
      <c r="AX1489" s="15">
        <v>32.72</v>
      </c>
      <c r="BD1489" s="15">
        <v>110</v>
      </c>
      <c r="BF1489" s="15">
        <v>84.63</v>
      </c>
      <c r="BG1489" s="15">
        <v>87.2</v>
      </c>
    </row>
    <row r="1490" spans="1:59">
      <c r="A1490" s="71">
        <v>43995</v>
      </c>
      <c r="B1490" s="16">
        <v>73.150000000000006</v>
      </c>
      <c r="C1490" s="75"/>
      <c r="D1490" s="75"/>
      <c r="F1490" s="16">
        <v>121.94</v>
      </c>
      <c r="G1490" s="15">
        <v>127.86</v>
      </c>
      <c r="H1490" s="15">
        <v>103.93</v>
      </c>
      <c r="I1490" s="15">
        <v>81.48</v>
      </c>
      <c r="J1490" s="15">
        <v>40.98</v>
      </c>
      <c r="K1490" s="15">
        <v>31.96</v>
      </c>
      <c r="L1490" s="15">
        <v>47.86</v>
      </c>
      <c r="M1490" s="15">
        <v>70.73</v>
      </c>
      <c r="N1490" s="15">
        <v>106.84</v>
      </c>
      <c r="O1490" s="16">
        <v>166.2</v>
      </c>
      <c r="P1490" s="15">
        <v>10</v>
      </c>
      <c r="Q1490" s="15">
        <v>64.930000000000007</v>
      </c>
      <c r="R1490" s="15">
        <v>77.430000000000007</v>
      </c>
      <c r="T1490" s="16">
        <v>105.5</v>
      </c>
      <c r="U1490" s="16">
        <v>107</v>
      </c>
      <c r="V1490" s="16">
        <v>120.11</v>
      </c>
      <c r="W1490" s="16">
        <v>119.77</v>
      </c>
      <c r="X1490" s="75"/>
      <c r="Y1490" s="75"/>
      <c r="AB1490" s="15">
        <v>169.8</v>
      </c>
      <c r="AC1490" s="15">
        <v>104</v>
      </c>
      <c r="AD1490" s="15">
        <v>65.92</v>
      </c>
      <c r="AE1490" s="15">
        <v>69</v>
      </c>
      <c r="AG1490" s="15">
        <v>59.19</v>
      </c>
      <c r="AI1490" s="15">
        <v>82.6</v>
      </c>
      <c r="AK1490" s="15">
        <v>72.3</v>
      </c>
      <c r="AL1490" s="15">
        <v>61</v>
      </c>
      <c r="AM1490" s="15">
        <v>116.67</v>
      </c>
      <c r="AN1490" s="15">
        <v>177.88</v>
      </c>
      <c r="AO1490" s="15">
        <v>109</v>
      </c>
      <c r="AP1490" s="15">
        <v>115</v>
      </c>
      <c r="AQ1490" s="15">
        <v>90</v>
      </c>
      <c r="AR1490" s="15">
        <v>123</v>
      </c>
      <c r="AU1490" s="15">
        <v>121</v>
      </c>
      <c r="AV1490" s="15">
        <v>138.43</v>
      </c>
      <c r="AX1490" s="15">
        <v>27.19</v>
      </c>
      <c r="AY1490" s="15">
        <v>67</v>
      </c>
      <c r="BB1490" s="15">
        <v>50.21</v>
      </c>
      <c r="BC1490" s="15">
        <v>45</v>
      </c>
      <c r="BF1490" s="15">
        <v>78.64</v>
      </c>
      <c r="BG1490" s="15">
        <v>80.8</v>
      </c>
    </row>
    <row r="1491" spans="1:59">
      <c r="A1491" s="71">
        <v>44002</v>
      </c>
      <c r="B1491" s="16">
        <v>72.38</v>
      </c>
      <c r="C1491" s="75"/>
      <c r="D1491" s="75"/>
      <c r="F1491" s="16">
        <v>123.85</v>
      </c>
      <c r="G1491" s="15">
        <v>129.83000000000001</v>
      </c>
      <c r="H1491" s="15">
        <v>102.35</v>
      </c>
      <c r="I1491" s="15">
        <v>81.31</v>
      </c>
      <c r="J1491" s="15">
        <v>48.07</v>
      </c>
      <c r="K1491" s="15">
        <v>31.74</v>
      </c>
      <c r="L1491" s="15">
        <v>43.68</v>
      </c>
      <c r="M1491" s="15">
        <v>65.69</v>
      </c>
      <c r="N1491" s="15">
        <v>106.53</v>
      </c>
      <c r="O1491" s="16">
        <v>170.88</v>
      </c>
      <c r="P1491" s="15">
        <v>10</v>
      </c>
      <c r="Q1491" s="15">
        <v>65.150000000000006</v>
      </c>
      <c r="R1491" s="15">
        <v>77.69</v>
      </c>
      <c r="T1491" s="16">
        <v>107.8</v>
      </c>
      <c r="U1491" s="16">
        <v>103</v>
      </c>
      <c r="V1491" s="16">
        <v>119.88</v>
      </c>
      <c r="W1491" s="16">
        <v>119.56</v>
      </c>
      <c r="X1491" s="75"/>
      <c r="Y1491" s="75"/>
      <c r="AB1491" s="15">
        <v>169.8</v>
      </c>
      <c r="AD1491" s="15">
        <v>67.05</v>
      </c>
      <c r="AE1491" s="15">
        <v>68.63</v>
      </c>
      <c r="AF1491" s="15">
        <v>77</v>
      </c>
      <c r="AG1491" s="15">
        <v>60.12</v>
      </c>
      <c r="AH1491" s="15">
        <v>64</v>
      </c>
      <c r="AI1491" s="15">
        <v>82.5</v>
      </c>
      <c r="AK1491" s="15">
        <v>73.69</v>
      </c>
      <c r="AM1491" s="15">
        <v>130</v>
      </c>
      <c r="AN1491" s="15">
        <v>180</v>
      </c>
      <c r="AO1491" s="15">
        <v>109.41</v>
      </c>
      <c r="AP1491" s="15">
        <v>115</v>
      </c>
      <c r="AU1491" s="15">
        <v>128</v>
      </c>
      <c r="AV1491" s="15">
        <v>139</v>
      </c>
      <c r="AW1491" s="15">
        <v>36</v>
      </c>
      <c r="AX1491" s="15">
        <v>35.450000000000003</v>
      </c>
      <c r="AY1491" s="15">
        <v>64</v>
      </c>
      <c r="BB1491" s="15">
        <v>54</v>
      </c>
      <c r="BF1491" s="15">
        <v>72.63</v>
      </c>
      <c r="BG1491" s="15">
        <v>79</v>
      </c>
    </row>
    <row r="1492" spans="1:59">
      <c r="A1492" s="71">
        <v>44009</v>
      </c>
      <c r="B1492" s="16">
        <v>74.239999999999995</v>
      </c>
      <c r="C1492" s="75"/>
      <c r="D1492" s="75"/>
      <c r="F1492" s="16">
        <v>123.09</v>
      </c>
      <c r="G1492" s="15">
        <v>131.24</v>
      </c>
      <c r="H1492" s="15">
        <v>104.71</v>
      </c>
      <c r="I1492" s="15">
        <v>81.66</v>
      </c>
      <c r="J1492" s="15">
        <v>45</v>
      </c>
      <c r="K1492" s="15">
        <v>29.14</v>
      </c>
      <c r="L1492" s="15">
        <v>43.31</v>
      </c>
      <c r="M1492" s="15">
        <v>64.650000000000006</v>
      </c>
      <c r="N1492" s="15">
        <v>97.3</v>
      </c>
      <c r="O1492" s="16">
        <v>180.21</v>
      </c>
      <c r="P1492" s="15">
        <v>10</v>
      </c>
      <c r="Q1492" s="15">
        <v>64.86</v>
      </c>
      <c r="R1492" s="15">
        <v>78.55</v>
      </c>
      <c r="T1492" s="16">
        <v>110</v>
      </c>
      <c r="U1492" s="16">
        <v>105</v>
      </c>
      <c r="V1492" s="16">
        <v>119.49</v>
      </c>
      <c r="W1492" s="16">
        <v>118.87</v>
      </c>
      <c r="X1492" s="75"/>
      <c r="Y1492" s="75"/>
      <c r="AB1492" s="15">
        <v>169.8</v>
      </c>
      <c r="AD1492" s="15">
        <v>67.260000000000005</v>
      </c>
      <c r="AE1492" s="15">
        <v>67</v>
      </c>
      <c r="AG1492" s="15">
        <v>58.06</v>
      </c>
      <c r="AI1492" s="15">
        <v>82</v>
      </c>
      <c r="AK1492" s="15">
        <v>75.64</v>
      </c>
      <c r="AN1492" s="15">
        <v>180</v>
      </c>
      <c r="AO1492" s="15">
        <v>113.82</v>
      </c>
      <c r="AP1492" s="15">
        <v>114.38</v>
      </c>
      <c r="AR1492" s="15">
        <v>123</v>
      </c>
      <c r="AS1492" s="15">
        <v>82</v>
      </c>
      <c r="AX1492" s="15">
        <v>32.04</v>
      </c>
      <c r="AY1492" s="15">
        <v>67</v>
      </c>
      <c r="AZ1492" s="15">
        <v>56</v>
      </c>
      <c r="BA1492" s="15">
        <v>81</v>
      </c>
      <c r="BB1492" s="15">
        <v>51</v>
      </c>
      <c r="BC1492" s="15">
        <v>31.67</v>
      </c>
      <c r="BF1492" s="15">
        <v>72.63</v>
      </c>
      <c r="BG1492" s="15">
        <v>82.4</v>
      </c>
    </row>
    <row r="1493" spans="1:59">
      <c r="A1493" s="71">
        <v>44016</v>
      </c>
      <c r="B1493" s="16">
        <v>74.97</v>
      </c>
      <c r="C1493" s="75"/>
      <c r="D1493" s="75"/>
      <c r="F1493" s="16">
        <v>119.53</v>
      </c>
      <c r="G1493" s="15">
        <v>134.32</v>
      </c>
      <c r="H1493" s="15">
        <v>105.91</v>
      </c>
      <c r="I1493" s="15">
        <v>81.19</v>
      </c>
      <c r="J1493" s="15">
        <v>43.05</v>
      </c>
      <c r="K1493" s="15">
        <v>28.99</v>
      </c>
      <c r="L1493" s="15">
        <v>41.74</v>
      </c>
      <c r="M1493" s="15">
        <v>46.84</v>
      </c>
      <c r="N1493" s="15">
        <v>97.69</v>
      </c>
      <c r="O1493" s="16">
        <v>182</v>
      </c>
      <c r="P1493" s="15">
        <v>10</v>
      </c>
      <c r="Q1493" s="15">
        <v>65.099999999999994</v>
      </c>
      <c r="R1493" s="15">
        <v>79.08</v>
      </c>
      <c r="T1493" s="16">
        <v>108</v>
      </c>
      <c r="U1493" s="16">
        <v>108.38</v>
      </c>
      <c r="V1493" s="16">
        <v>119.88</v>
      </c>
      <c r="W1493" s="16">
        <v>119.78</v>
      </c>
      <c r="X1493" s="75"/>
      <c r="Y1493" s="75"/>
      <c r="AA1493" s="15">
        <v>118</v>
      </c>
      <c r="AB1493" s="15">
        <v>169</v>
      </c>
      <c r="AD1493" s="15">
        <v>66.290000000000006</v>
      </c>
      <c r="AE1493" s="15">
        <v>63.14</v>
      </c>
      <c r="AG1493" s="15">
        <v>56.45</v>
      </c>
      <c r="AH1493" s="15">
        <v>64.709999999999994</v>
      </c>
      <c r="AI1493" s="15">
        <v>82.92</v>
      </c>
      <c r="AK1493" s="15">
        <v>75.72</v>
      </c>
      <c r="AL1493" s="15">
        <v>72</v>
      </c>
      <c r="AN1493" s="15">
        <v>180</v>
      </c>
      <c r="AO1493" s="15">
        <v>114.31</v>
      </c>
      <c r="AP1493" s="15">
        <v>115</v>
      </c>
      <c r="AR1493" s="15">
        <v>123</v>
      </c>
      <c r="AT1493" s="15">
        <v>128</v>
      </c>
      <c r="AV1493" s="15">
        <v>139</v>
      </c>
      <c r="AW1493" s="15">
        <v>36</v>
      </c>
      <c r="AX1493" s="15">
        <v>35.79</v>
      </c>
      <c r="AY1493" s="15">
        <v>65.3</v>
      </c>
      <c r="AZ1493" s="15">
        <v>55</v>
      </c>
      <c r="BB1493" s="15">
        <v>53.88</v>
      </c>
      <c r="BC1493" s="15">
        <v>52</v>
      </c>
      <c r="BF1493" s="15">
        <v>78.64</v>
      </c>
      <c r="BG1493" s="15">
        <v>92.75</v>
      </c>
    </row>
    <row r="1494" spans="1:59">
      <c r="A1494" s="71">
        <v>44023</v>
      </c>
      <c r="B1494" s="16">
        <v>75.34</v>
      </c>
      <c r="C1494" s="75"/>
      <c r="D1494" s="75"/>
      <c r="F1494" s="16">
        <v>115.7</v>
      </c>
      <c r="G1494" s="15">
        <v>139.63</v>
      </c>
      <c r="H1494" s="15">
        <v>106.27</v>
      </c>
      <c r="I1494" s="15">
        <v>81.489999999999995</v>
      </c>
      <c r="J1494" s="15">
        <v>45.08</v>
      </c>
      <c r="K1494" s="15">
        <v>27.32</v>
      </c>
      <c r="L1494" s="15">
        <v>41.47</v>
      </c>
      <c r="M1494" s="15">
        <v>44.21</v>
      </c>
      <c r="N1494" s="15">
        <v>92.43</v>
      </c>
      <c r="O1494" s="16">
        <v>188.52</v>
      </c>
      <c r="P1494" s="15">
        <v>10</v>
      </c>
      <c r="Q1494" s="15">
        <v>65.52</v>
      </c>
      <c r="R1494" s="15">
        <v>77.89</v>
      </c>
      <c r="T1494" s="16">
        <v>109.7</v>
      </c>
      <c r="U1494" s="16">
        <v>107</v>
      </c>
      <c r="V1494" s="16">
        <v>119.96</v>
      </c>
      <c r="W1494" s="16">
        <v>119.6</v>
      </c>
      <c r="X1494" s="75"/>
      <c r="Y1494" s="75"/>
      <c r="AB1494" s="15">
        <v>169.8</v>
      </c>
      <c r="AD1494" s="15">
        <v>66.73</v>
      </c>
      <c r="AE1494" s="15">
        <v>61.14</v>
      </c>
      <c r="AF1494" s="15">
        <v>79</v>
      </c>
      <c r="AG1494" s="15">
        <v>59.11</v>
      </c>
      <c r="AH1494" s="15">
        <v>66</v>
      </c>
      <c r="AI1494" s="15">
        <v>83.34</v>
      </c>
      <c r="AK1494" s="15">
        <v>73.67</v>
      </c>
      <c r="AL1494" s="15">
        <v>72</v>
      </c>
      <c r="AM1494" s="15">
        <v>129.30000000000001</v>
      </c>
      <c r="AN1494" s="15">
        <v>179.68</v>
      </c>
      <c r="AO1494" s="15">
        <v>114</v>
      </c>
      <c r="AP1494" s="15">
        <v>114.93</v>
      </c>
      <c r="AQ1494" s="15">
        <v>90</v>
      </c>
      <c r="AR1494" s="15">
        <v>121.1</v>
      </c>
      <c r="AT1494" s="15">
        <v>126.64</v>
      </c>
      <c r="AV1494" s="15">
        <v>139</v>
      </c>
      <c r="AW1494" s="15">
        <v>32.9</v>
      </c>
      <c r="AX1494" s="15">
        <v>35.270000000000003</v>
      </c>
      <c r="AY1494" s="15">
        <v>73.59</v>
      </c>
      <c r="BB1494" s="15">
        <v>54</v>
      </c>
      <c r="BD1494" s="15">
        <v>115</v>
      </c>
      <c r="BF1494" s="15">
        <v>88.64</v>
      </c>
      <c r="BG1494" s="15">
        <v>94.8</v>
      </c>
    </row>
    <row r="1495" spans="1:59">
      <c r="A1495" s="71">
        <v>44030</v>
      </c>
      <c r="B1495" s="16">
        <v>71.25</v>
      </c>
      <c r="C1495" s="75"/>
      <c r="D1495" s="75"/>
      <c r="F1495" s="16">
        <v>113.3</v>
      </c>
      <c r="G1495" s="15">
        <v>143.83000000000001</v>
      </c>
      <c r="H1495" s="15">
        <v>107.03</v>
      </c>
      <c r="I1495" s="15">
        <v>82.39</v>
      </c>
      <c r="J1495" s="15">
        <v>37.89</v>
      </c>
      <c r="K1495" s="15">
        <v>27.2</v>
      </c>
      <c r="L1495" s="15">
        <v>40.72</v>
      </c>
      <c r="M1495" s="15">
        <v>42.77</v>
      </c>
      <c r="N1495" s="15">
        <v>90.43</v>
      </c>
      <c r="O1495" s="16">
        <v>195.06</v>
      </c>
      <c r="P1495" s="15">
        <v>10</v>
      </c>
      <c r="Q1495" s="15">
        <v>65.31</v>
      </c>
      <c r="R1495" s="15">
        <v>78.5</v>
      </c>
      <c r="T1495" s="16">
        <v>109</v>
      </c>
      <c r="U1495" s="16">
        <v>109.3</v>
      </c>
      <c r="V1495" s="16">
        <v>120.68</v>
      </c>
      <c r="W1495" s="16">
        <v>120.4</v>
      </c>
      <c r="X1495" s="75"/>
      <c r="Y1495" s="75"/>
      <c r="AB1495" s="15">
        <v>169.8</v>
      </c>
      <c r="AD1495" s="15">
        <v>64.72</v>
      </c>
      <c r="AE1495" s="15">
        <v>60</v>
      </c>
      <c r="AF1495" s="15">
        <v>79</v>
      </c>
      <c r="AG1495" s="15">
        <v>59.42</v>
      </c>
      <c r="AH1495" s="15">
        <v>66</v>
      </c>
      <c r="AI1495" s="15">
        <v>82</v>
      </c>
      <c r="AK1495" s="15">
        <v>74.42</v>
      </c>
      <c r="AL1495" s="15">
        <v>72</v>
      </c>
      <c r="AM1495" s="15">
        <v>125.36</v>
      </c>
      <c r="AN1495" s="15">
        <v>180.26</v>
      </c>
      <c r="AO1495" s="15">
        <v>112.39</v>
      </c>
      <c r="AP1495" s="15">
        <v>116</v>
      </c>
      <c r="AR1495" s="15">
        <v>120</v>
      </c>
      <c r="AV1495" s="15">
        <v>140</v>
      </c>
      <c r="AW1495" s="15">
        <v>32</v>
      </c>
      <c r="AX1495" s="15">
        <v>35.950000000000003</v>
      </c>
      <c r="AY1495" s="15">
        <v>77.64</v>
      </c>
      <c r="AZ1495" s="15">
        <v>50.5</v>
      </c>
      <c r="BA1495" s="15">
        <v>92</v>
      </c>
      <c r="BF1495" s="15">
        <v>88.64</v>
      </c>
      <c r="BG1495" s="15">
        <v>87.6</v>
      </c>
    </row>
    <row r="1496" spans="1:59">
      <c r="A1496" s="71">
        <v>44037</v>
      </c>
      <c r="B1496" s="16">
        <v>66.099999999999994</v>
      </c>
      <c r="C1496" s="75"/>
      <c r="D1496" s="75"/>
      <c r="F1496" s="16">
        <v>114.3</v>
      </c>
      <c r="G1496" s="15">
        <v>150.13</v>
      </c>
      <c r="H1496" s="15">
        <v>106.83</v>
      </c>
      <c r="I1496" s="15">
        <v>83.03</v>
      </c>
      <c r="J1496" s="15">
        <v>39.979999999999997</v>
      </c>
      <c r="K1496" s="15">
        <v>27.69</v>
      </c>
      <c r="L1496" s="15">
        <v>36.78</v>
      </c>
      <c r="M1496" s="15">
        <v>41.11</v>
      </c>
      <c r="N1496" s="15">
        <v>86.38</v>
      </c>
      <c r="O1496" s="16">
        <v>193.17</v>
      </c>
      <c r="P1496" s="15">
        <v>10</v>
      </c>
      <c r="Q1496" s="15">
        <v>65.260000000000005</v>
      </c>
      <c r="R1496" s="15">
        <v>77.849999999999994</v>
      </c>
      <c r="T1496" s="16">
        <v>108.21</v>
      </c>
      <c r="U1496" s="16">
        <v>109.9</v>
      </c>
      <c r="V1496" s="16">
        <v>122.46</v>
      </c>
      <c r="W1496" s="16">
        <v>122.4</v>
      </c>
      <c r="X1496" s="75"/>
      <c r="Y1496" s="75"/>
      <c r="AA1496" s="15">
        <v>117</v>
      </c>
      <c r="AB1496" s="15">
        <v>169.8</v>
      </c>
      <c r="AD1496" s="15">
        <v>62.67</v>
      </c>
      <c r="AE1496" s="15">
        <v>58.53</v>
      </c>
      <c r="AF1496" s="15">
        <v>79</v>
      </c>
      <c r="AG1496" s="15">
        <v>56.3</v>
      </c>
      <c r="AH1496" s="15">
        <v>66</v>
      </c>
      <c r="AI1496" s="15">
        <v>81.12</v>
      </c>
      <c r="AK1496" s="15">
        <v>72.67</v>
      </c>
      <c r="AL1496" s="15">
        <v>73.14</v>
      </c>
      <c r="AN1496" s="15">
        <v>179</v>
      </c>
      <c r="AO1496" s="15">
        <v>114</v>
      </c>
      <c r="AP1496" s="15">
        <v>116</v>
      </c>
      <c r="AQ1496" s="15">
        <v>88</v>
      </c>
      <c r="AR1496" s="15">
        <v>122</v>
      </c>
      <c r="AS1496" s="15">
        <v>82</v>
      </c>
      <c r="AV1496" s="15">
        <v>140</v>
      </c>
      <c r="AW1496" s="15">
        <v>36.880000000000003</v>
      </c>
      <c r="AX1496" s="15">
        <v>35.33</v>
      </c>
      <c r="AY1496" s="15">
        <v>82.57</v>
      </c>
      <c r="AZ1496" s="15">
        <v>50.5</v>
      </c>
      <c r="BA1496" s="15">
        <v>92</v>
      </c>
      <c r="BF1496" s="15">
        <v>78.64</v>
      </c>
      <c r="BG1496" s="15">
        <v>77.8</v>
      </c>
    </row>
    <row r="1497" spans="1:59">
      <c r="A1497" s="71">
        <v>44044</v>
      </c>
      <c r="B1497" s="16">
        <v>64.89</v>
      </c>
      <c r="C1497" s="75"/>
      <c r="D1497" s="75"/>
      <c r="F1497" s="16">
        <v>113.9</v>
      </c>
      <c r="G1497" s="15">
        <v>156.35</v>
      </c>
      <c r="H1497" s="15">
        <v>104.59</v>
      </c>
      <c r="I1497" s="15">
        <v>83.28</v>
      </c>
      <c r="J1497" s="15">
        <v>37.119999999999997</v>
      </c>
      <c r="K1497" s="15">
        <v>26.39</v>
      </c>
      <c r="L1497" s="15">
        <v>38.020000000000003</v>
      </c>
      <c r="M1497" s="15">
        <v>47.45</v>
      </c>
      <c r="N1497" s="15">
        <v>85.35</v>
      </c>
      <c r="O1497" s="16">
        <v>195.45</v>
      </c>
      <c r="P1497" s="15">
        <v>10</v>
      </c>
      <c r="Q1497" s="15">
        <v>65.36</v>
      </c>
      <c r="R1497" s="15">
        <v>78.709999999999994</v>
      </c>
      <c r="T1497" s="16">
        <v>111</v>
      </c>
      <c r="U1497" s="16">
        <v>111</v>
      </c>
      <c r="V1497" s="16">
        <v>123.06</v>
      </c>
      <c r="W1497" s="16">
        <v>123.11</v>
      </c>
      <c r="X1497" s="75"/>
      <c r="Y1497" s="75"/>
      <c r="AA1497" s="15">
        <v>117</v>
      </c>
      <c r="AB1497" s="15">
        <v>168.8</v>
      </c>
      <c r="AD1497" s="15">
        <v>62.54</v>
      </c>
      <c r="AE1497" s="15">
        <v>55.2</v>
      </c>
      <c r="AF1497" s="15">
        <v>79</v>
      </c>
      <c r="AG1497" s="15">
        <v>58.2</v>
      </c>
      <c r="AH1497" s="15">
        <v>66</v>
      </c>
      <c r="AI1497" s="15">
        <v>79.48</v>
      </c>
      <c r="AJ1497" s="15">
        <v>229</v>
      </c>
      <c r="AK1497" s="15">
        <v>71.290000000000006</v>
      </c>
      <c r="AM1497" s="15">
        <v>129</v>
      </c>
      <c r="AN1497" s="15">
        <v>180</v>
      </c>
      <c r="AO1497" s="15">
        <v>114</v>
      </c>
      <c r="AP1497" s="15">
        <v>115.94</v>
      </c>
      <c r="AQ1497" s="15">
        <v>88</v>
      </c>
      <c r="AS1497" s="15">
        <v>85</v>
      </c>
      <c r="AT1497" s="15">
        <v>119</v>
      </c>
      <c r="AU1497" s="15">
        <v>122</v>
      </c>
      <c r="AV1497" s="15">
        <v>139.94</v>
      </c>
      <c r="AW1497" s="15">
        <v>32</v>
      </c>
      <c r="AX1497" s="15">
        <v>36</v>
      </c>
      <c r="AY1497" s="15">
        <v>70.650000000000006</v>
      </c>
      <c r="AZ1497" s="15">
        <v>56</v>
      </c>
      <c r="BB1497" s="15">
        <v>51.67</v>
      </c>
      <c r="BC1497" s="15">
        <v>32</v>
      </c>
      <c r="BD1497" s="15">
        <v>114</v>
      </c>
      <c r="BF1497" s="15">
        <v>69.64</v>
      </c>
      <c r="BG1497" s="15">
        <v>76</v>
      </c>
    </row>
    <row r="1498" spans="1:59">
      <c r="A1498" s="71">
        <v>44051</v>
      </c>
      <c r="B1498" s="16">
        <v>67.39</v>
      </c>
      <c r="C1498" s="75"/>
      <c r="D1498" s="75"/>
      <c r="F1498" s="16">
        <v>117.95</v>
      </c>
      <c r="G1498" s="15">
        <v>164.55</v>
      </c>
      <c r="H1498" s="15">
        <v>102.92</v>
      </c>
      <c r="I1498" s="15">
        <v>81.680000000000007</v>
      </c>
      <c r="J1498" s="15">
        <v>40.93</v>
      </c>
      <c r="K1498" s="15">
        <v>26.58</v>
      </c>
      <c r="L1498" s="15">
        <v>40.29</v>
      </c>
      <c r="M1498" s="15">
        <v>49.45</v>
      </c>
      <c r="N1498" s="15">
        <v>83.41</v>
      </c>
      <c r="O1498" s="16">
        <v>195.09</v>
      </c>
      <c r="P1498" s="15">
        <v>10</v>
      </c>
      <c r="Q1498" s="15">
        <v>64.72</v>
      </c>
      <c r="R1498" s="15">
        <v>78.39</v>
      </c>
      <c r="T1498" s="16">
        <v>110.4</v>
      </c>
      <c r="U1498" s="16">
        <v>110</v>
      </c>
      <c r="V1498" s="16">
        <v>123.71</v>
      </c>
      <c r="W1498" s="16">
        <v>124.33</v>
      </c>
      <c r="X1498" s="75"/>
      <c r="Y1498" s="75"/>
      <c r="AB1498" s="15">
        <v>169</v>
      </c>
      <c r="AC1498" s="15">
        <v>106</v>
      </c>
      <c r="AD1498" s="15">
        <v>64.16</v>
      </c>
      <c r="AE1498" s="15">
        <v>55.45</v>
      </c>
      <c r="AF1498" s="15">
        <v>79</v>
      </c>
      <c r="AG1498" s="15">
        <v>59.21</v>
      </c>
      <c r="AH1498" s="15">
        <v>65.86</v>
      </c>
      <c r="AI1498" s="15">
        <v>81.44</v>
      </c>
      <c r="AK1498" s="15">
        <v>75.25</v>
      </c>
      <c r="AL1498" s="15">
        <v>72</v>
      </c>
      <c r="AM1498" s="15">
        <v>129.38</v>
      </c>
      <c r="AN1498" s="15">
        <v>179.82</v>
      </c>
      <c r="AO1498" s="15">
        <v>114</v>
      </c>
      <c r="AP1498" s="15">
        <v>115.83</v>
      </c>
      <c r="AQ1498" s="15">
        <v>90</v>
      </c>
      <c r="AR1498" s="15">
        <v>118</v>
      </c>
      <c r="AT1498" s="15">
        <v>117</v>
      </c>
      <c r="AU1498" s="15">
        <v>119</v>
      </c>
      <c r="AV1498" s="15">
        <v>140</v>
      </c>
      <c r="AW1498" s="15">
        <v>32</v>
      </c>
      <c r="AX1498" s="15">
        <v>36</v>
      </c>
      <c r="AY1498" s="15">
        <v>63</v>
      </c>
      <c r="BB1498" s="15">
        <v>49.5</v>
      </c>
      <c r="BC1498" s="15">
        <v>32</v>
      </c>
      <c r="BF1498" s="15">
        <v>69.64</v>
      </c>
      <c r="BG1498" s="15">
        <v>76</v>
      </c>
    </row>
    <row r="1499" spans="1:59">
      <c r="A1499" s="71">
        <v>44058</v>
      </c>
      <c r="B1499" s="16">
        <v>66.5</v>
      </c>
      <c r="C1499" s="75"/>
      <c r="D1499" s="75"/>
      <c r="F1499" s="16">
        <v>116.95</v>
      </c>
      <c r="G1499" s="15">
        <v>174.01</v>
      </c>
      <c r="H1499" s="15">
        <v>106.96</v>
      </c>
      <c r="I1499" s="15">
        <v>83.57</v>
      </c>
      <c r="J1499" s="15">
        <v>39.32</v>
      </c>
      <c r="K1499" s="15">
        <v>26.08</v>
      </c>
      <c r="L1499" s="15">
        <v>39.450000000000003</v>
      </c>
      <c r="M1499" s="15">
        <v>42.59</v>
      </c>
      <c r="N1499" s="15">
        <v>82.26</v>
      </c>
      <c r="O1499" s="16">
        <v>200.1</v>
      </c>
      <c r="P1499" s="15">
        <v>10</v>
      </c>
      <c r="Q1499" s="15">
        <v>65.38</v>
      </c>
      <c r="R1499" s="15">
        <v>78.94</v>
      </c>
      <c r="T1499" s="16">
        <v>110.67</v>
      </c>
      <c r="U1499" s="16">
        <v>111</v>
      </c>
      <c r="V1499" s="16">
        <v>123.71</v>
      </c>
      <c r="W1499" s="16">
        <v>124.33</v>
      </c>
      <c r="X1499" s="75"/>
      <c r="Y1499" s="75"/>
      <c r="AA1499" s="15">
        <v>123</v>
      </c>
      <c r="AB1499" s="15">
        <v>169.8</v>
      </c>
      <c r="AD1499" s="15">
        <v>63.2</v>
      </c>
      <c r="AE1499" s="15">
        <v>53.14</v>
      </c>
      <c r="AG1499" s="15">
        <v>57.42</v>
      </c>
      <c r="AH1499" s="15">
        <v>69</v>
      </c>
      <c r="AI1499" s="15">
        <v>81.459999999999994</v>
      </c>
      <c r="AK1499" s="15">
        <v>74.5</v>
      </c>
      <c r="AN1499" s="15">
        <v>179.86</v>
      </c>
      <c r="AO1499" s="15">
        <v>114</v>
      </c>
      <c r="AP1499" s="15">
        <v>116</v>
      </c>
      <c r="AR1499" s="15">
        <v>116</v>
      </c>
      <c r="AS1499" s="15">
        <v>82</v>
      </c>
      <c r="AT1499" s="15">
        <v>117</v>
      </c>
      <c r="AV1499" s="15">
        <v>139.25</v>
      </c>
      <c r="AW1499" s="15">
        <v>32</v>
      </c>
      <c r="AX1499" s="15">
        <v>35.92</v>
      </c>
      <c r="AY1499" s="15">
        <v>76</v>
      </c>
      <c r="BA1499" s="15">
        <v>82</v>
      </c>
      <c r="BB1499" s="15">
        <v>53.54</v>
      </c>
      <c r="BF1499" s="15">
        <v>69.64</v>
      </c>
      <c r="BG1499" s="15">
        <v>77.400000000000006</v>
      </c>
    </row>
    <row r="1500" spans="1:59">
      <c r="A1500" s="71">
        <v>44065</v>
      </c>
      <c r="B1500" s="16">
        <v>66.73</v>
      </c>
      <c r="C1500" s="75"/>
      <c r="D1500" s="75"/>
      <c r="F1500" s="16">
        <v>117.76</v>
      </c>
      <c r="G1500" s="15">
        <v>177.21</v>
      </c>
      <c r="H1500" s="15">
        <v>105.86</v>
      </c>
      <c r="I1500" s="15">
        <v>85.67</v>
      </c>
      <c r="J1500" s="15">
        <v>40.93</v>
      </c>
      <c r="K1500" s="15">
        <v>26.11</v>
      </c>
      <c r="L1500" s="15">
        <v>39.21</v>
      </c>
      <c r="M1500" s="15">
        <v>40.53</v>
      </c>
      <c r="N1500" s="15">
        <v>80.66</v>
      </c>
      <c r="O1500" s="16">
        <v>203.29</v>
      </c>
      <c r="P1500" s="15">
        <v>10</v>
      </c>
      <c r="Q1500" s="15">
        <v>64.67</v>
      </c>
      <c r="R1500" s="15">
        <v>78.849999999999994</v>
      </c>
      <c r="T1500" s="16">
        <v>108.16</v>
      </c>
      <c r="U1500" s="16">
        <v>108</v>
      </c>
      <c r="V1500" s="16">
        <v>123.08</v>
      </c>
      <c r="W1500" s="16">
        <v>124.33</v>
      </c>
      <c r="X1500" s="75"/>
      <c r="Y1500" s="75"/>
      <c r="AA1500" s="15">
        <v>121.02</v>
      </c>
      <c r="AB1500" s="15">
        <v>169.8</v>
      </c>
      <c r="AC1500" s="15">
        <v>106.4</v>
      </c>
      <c r="AD1500" s="15">
        <v>61.94</v>
      </c>
      <c r="AE1500" s="15">
        <v>53</v>
      </c>
      <c r="AF1500" s="15">
        <v>78.930000000000007</v>
      </c>
      <c r="AG1500" s="15">
        <v>57.89</v>
      </c>
      <c r="AH1500" s="15">
        <v>66</v>
      </c>
      <c r="AI1500" s="15">
        <v>81.72</v>
      </c>
      <c r="AK1500" s="15">
        <v>74.17</v>
      </c>
      <c r="AN1500" s="15">
        <v>180</v>
      </c>
      <c r="AO1500" s="15">
        <v>114.43</v>
      </c>
      <c r="AP1500" s="15">
        <v>115.91</v>
      </c>
      <c r="AQ1500" s="15">
        <v>85.49</v>
      </c>
      <c r="AR1500" s="15">
        <v>116</v>
      </c>
      <c r="AT1500" s="15">
        <v>117</v>
      </c>
      <c r="AV1500" s="15">
        <v>140</v>
      </c>
      <c r="AW1500" s="15">
        <v>33.5</v>
      </c>
      <c r="AX1500" s="15">
        <v>36</v>
      </c>
      <c r="AY1500" s="15">
        <v>74.89</v>
      </c>
      <c r="BB1500" s="15">
        <v>54</v>
      </c>
      <c r="BC1500" s="15">
        <v>33</v>
      </c>
      <c r="BF1500" s="15">
        <v>71.63</v>
      </c>
      <c r="BG1500" s="15">
        <v>89.4</v>
      </c>
    </row>
    <row r="1501" spans="1:59">
      <c r="A1501" s="71">
        <v>44072</v>
      </c>
      <c r="B1501" s="16">
        <v>63.82</v>
      </c>
      <c r="C1501" s="75"/>
      <c r="D1501" s="75"/>
      <c r="F1501" s="16">
        <v>110.12</v>
      </c>
      <c r="G1501" s="15">
        <v>179.48</v>
      </c>
      <c r="H1501" s="15">
        <v>106.01</v>
      </c>
      <c r="I1501" s="15">
        <v>84.8</v>
      </c>
      <c r="J1501" s="15">
        <v>38.409999999999997</v>
      </c>
      <c r="K1501" s="15">
        <v>24.82</v>
      </c>
      <c r="L1501" s="15">
        <v>39.35</v>
      </c>
      <c r="M1501" s="15">
        <v>40.07</v>
      </c>
      <c r="N1501" s="15">
        <v>79.34</v>
      </c>
      <c r="O1501" s="16">
        <v>205.44</v>
      </c>
      <c r="P1501" s="15">
        <v>9.64</v>
      </c>
      <c r="Q1501" s="15">
        <v>64.5</v>
      </c>
      <c r="R1501" s="15">
        <v>78.69</v>
      </c>
      <c r="T1501" s="16">
        <v>113.57</v>
      </c>
      <c r="U1501" s="16">
        <v>109.15</v>
      </c>
      <c r="V1501" s="16">
        <v>123.34</v>
      </c>
      <c r="W1501" s="16">
        <v>124.89</v>
      </c>
      <c r="X1501" s="75"/>
      <c r="Y1501" s="75"/>
      <c r="AB1501" s="15">
        <v>168.22</v>
      </c>
      <c r="AC1501" s="15">
        <v>107.35</v>
      </c>
      <c r="AD1501" s="15">
        <v>66.319999999999993</v>
      </c>
      <c r="AE1501" s="15">
        <v>53</v>
      </c>
      <c r="AF1501" s="15">
        <v>74.81</v>
      </c>
      <c r="AG1501" s="15">
        <v>60.85</v>
      </c>
      <c r="AH1501" s="15">
        <v>66</v>
      </c>
      <c r="AI1501" s="15">
        <v>81.12</v>
      </c>
      <c r="AK1501" s="15">
        <v>75.23</v>
      </c>
      <c r="AL1501" s="15">
        <v>72</v>
      </c>
      <c r="AM1501" s="15">
        <v>129</v>
      </c>
      <c r="AN1501" s="15">
        <v>180</v>
      </c>
      <c r="AO1501" s="15">
        <v>113.76</v>
      </c>
      <c r="AP1501" s="15">
        <v>116.11</v>
      </c>
      <c r="AQ1501" s="15">
        <v>94.8</v>
      </c>
      <c r="AR1501" s="15">
        <v>116</v>
      </c>
      <c r="AT1501" s="15">
        <v>117</v>
      </c>
      <c r="AV1501" s="15">
        <v>140</v>
      </c>
      <c r="AW1501" s="15">
        <v>37.049999999999997</v>
      </c>
      <c r="AX1501" s="15">
        <v>35.82</v>
      </c>
      <c r="AY1501" s="15">
        <v>74.83</v>
      </c>
      <c r="AZ1501" s="15">
        <v>51.7</v>
      </c>
      <c r="BA1501" s="15">
        <v>83</v>
      </c>
      <c r="BC1501" s="15">
        <v>38.5</v>
      </c>
      <c r="BF1501" s="15">
        <v>86.64</v>
      </c>
      <c r="BG1501" s="15">
        <v>95</v>
      </c>
    </row>
    <row r="1502" spans="1:59">
      <c r="A1502" s="71">
        <v>44079</v>
      </c>
      <c r="B1502" s="16">
        <v>63.98</v>
      </c>
      <c r="C1502" s="75"/>
      <c r="D1502" s="75"/>
      <c r="F1502" s="16">
        <v>102.01</v>
      </c>
      <c r="G1502" s="15">
        <v>183.19</v>
      </c>
      <c r="H1502" s="15">
        <v>104.26</v>
      </c>
      <c r="I1502" s="15">
        <v>81.260000000000005</v>
      </c>
      <c r="J1502" s="15">
        <v>43.17</v>
      </c>
      <c r="K1502" s="15">
        <v>24.15</v>
      </c>
      <c r="L1502" s="15">
        <v>36.69</v>
      </c>
      <c r="M1502" s="15">
        <v>36.590000000000003</v>
      </c>
      <c r="N1502" s="15">
        <v>74.62</v>
      </c>
      <c r="O1502" s="16">
        <v>205.74</v>
      </c>
      <c r="P1502" s="15">
        <v>9.8000000000000007</v>
      </c>
      <c r="Q1502" s="15">
        <v>65.430000000000007</v>
      </c>
      <c r="R1502" s="15">
        <v>77.739999999999995</v>
      </c>
      <c r="T1502" s="16">
        <v>112.87</v>
      </c>
      <c r="U1502" s="16">
        <v>112</v>
      </c>
      <c r="V1502" s="16">
        <v>123.49</v>
      </c>
      <c r="W1502" s="16">
        <v>125.22</v>
      </c>
      <c r="X1502" s="75"/>
      <c r="Y1502" s="75"/>
      <c r="AA1502" s="15">
        <v>122.5</v>
      </c>
      <c r="AB1502" s="15">
        <v>169.8</v>
      </c>
      <c r="AC1502" s="15">
        <v>110.86</v>
      </c>
      <c r="AD1502" s="15">
        <v>61.59</v>
      </c>
      <c r="AE1502" s="15">
        <v>52.57</v>
      </c>
      <c r="AF1502" s="15">
        <v>79</v>
      </c>
      <c r="AG1502" s="15">
        <v>58.71</v>
      </c>
      <c r="AH1502" s="15">
        <v>66</v>
      </c>
      <c r="AI1502" s="15">
        <v>81.89</v>
      </c>
      <c r="AK1502" s="15">
        <v>74.22</v>
      </c>
      <c r="AL1502" s="15">
        <v>68.92</v>
      </c>
      <c r="AN1502" s="15">
        <v>180</v>
      </c>
      <c r="AO1502" s="15">
        <v>114.88</v>
      </c>
      <c r="AP1502" s="15">
        <v>116</v>
      </c>
      <c r="AQ1502" s="15">
        <v>88</v>
      </c>
      <c r="AR1502" s="15">
        <v>116</v>
      </c>
      <c r="AS1502" s="15">
        <v>84</v>
      </c>
      <c r="AT1502" s="15">
        <v>117</v>
      </c>
      <c r="AU1502" s="15">
        <v>115</v>
      </c>
      <c r="AV1502" s="15">
        <v>140</v>
      </c>
      <c r="AW1502" s="15">
        <v>35</v>
      </c>
      <c r="AX1502" s="15">
        <v>35.880000000000003</v>
      </c>
      <c r="AY1502" s="15">
        <v>79.75</v>
      </c>
      <c r="AZ1502" s="15">
        <v>58</v>
      </c>
      <c r="BA1502" s="15">
        <v>83</v>
      </c>
      <c r="BB1502" s="15">
        <v>58.41</v>
      </c>
      <c r="BC1502" s="15">
        <v>38.5</v>
      </c>
      <c r="BF1502" s="15">
        <v>88.64</v>
      </c>
      <c r="BG1502" s="15">
        <v>95</v>
      </c>
    </row>
    <row r="1503" spans="1:59">
      <c r="A1503" s="71">
        <v>44086</v>
      </c>
      <c r="B1503" s="16">
        <v>63.9</v>
      </c>
      <c r="C1503" s="75"/>
      <c r="D1503" s="75"/>
      <c r="F1503" s="16">
        <v>103.92</v>
      </c>
      <c r="G1503" s="15">
        <v>183.14</v>
      </c>
      <c r="H1503" s="15">
        <v>98.84</v>
      </c>
      <c r="I1503" s="15">
        <v>82.08</v>
      </c>
      <c r="J1503" s="15">
        <v>46.89</v>
      </c>
      <c r="K1503" s="15">
        <v>21.79</v>
      </c>
      <c r="L1503" s="15">
        <v>36.71</v>
      </c>
      <c r="M1503" s="15">
        <v>36.35</v>
      </c>
      <c r="N1503" s="15">
        <v>67.72</v>
      </c>
      <c r="O1503" s="16">
        <v>205.9</v>
      </c>
      <c r="P1503" s="15">
        <v>9.7899999999999991</v>
      </c>
      <c r="Q1503" s="15">
        <v>65.459999999999994</v>
      </c>
      <c r="R1503" s="15">
        <v>77.86</v>
      </c>
      <c r="T1503" s="16">
        <v>112</v>
      </c>
      <c r="U1503" s="16">
        <v>110.5</v>
      </c>
      <c r="V1503" s="16">
        <v>123.89</v>
      </c>
      <c r="W1503" s="16">
        <v>125.22</v>
      </c>
      <c r="X1503" s="75"/>
      <c r="Y1503" s="75"/>
      <c r="AB1503" s="15">
        <v>169.8</v>
      </c>
      <c r="AD1503" s="15">
        <v>65</v>
      </c>
      <c r="AE1503" s="15">
        <v>53</v>
      </c>
      <c r="AF1503" s="15">
        <v>73</v>
      </c>
      <c r="AG1503" s="15">
        <v>59</v>
      </c>
      <c r="AI1503" s="15">
        <v>85</v>
      </c>
      <c r="AK1503" s="15">
        <v>71.069999999999993</v>
      </c>
      <c r="AN1503" s="15">
        <v>180.33</v>
      </c>
      <c r="AP1503" s="15">
        <v>116</v>
      </c>
      <c r="AV1503" s="15">
        <v>140</v>
      </c>
      <c r="AX1503" s="15">
        <v>36</v>
      </c>
      <c r="AZ1503" s="15">
        <v>83</v>
      </c>
      <c r="BF1503" s="15">
        <v>88.64</v>
      </c>
      <c r="BG1503" s="15">
        <v>95</v>
      </c>
    </row>
    <row r="1504" spans="1:59">
      <c r="A1504" s="71">
        <v>44093</v>
      </c>
      <c r="B1504" s="16">
        <v>63.48</v>
      </c>
      <c r="C1504" s="75"/>
      <c r="D1504" s="75"/>
      <c r="F1504" s="16">
        <v>99.94</v>
      </c>
      <c r="G1504" s="15">
        <v>184.22</v>
      </c>
      <c r="H1504" s="15">
        <v>95.08</v>
      </c>
      <c r="I1504" s="15">
        <v>80.72</v>
      </c>
      <c r="J1504" s="15">
        <v>44.95</v>
      </c>
      <c r="K1504" s="15">
        <v>22.79</v>
      </c>
      <c r="L1504" s="15">
        <v>37.380000000000003</v>
      </c>
      <c r="M1504" s="15">
        <v>39.04</v>
      </c>
      <c r="N1504" s="15">
        <v>64.069999999999993</v>
      </c>
      <c r="O1504" s="16">
        <v>206.92</v>
      </c>
      <c r="P1504" s="15">
        <v>10</v>
      </c>
      <c r="Q1504" s="15">
        <v>65.319999999999993</v>
      </c>
      <c r="R1504" s="15">
        <v>78.319999999999993</v>
      </c>
      <c r="T1504" s="16">
        <v>115.08</v>
      </c>
      <c r="U1504" s="16">
        <v>113.96</v>
      </c>
      <c r="V1504" s="16">
        <v>123.94</v>
      </c>
      <c r="W1504" s="16">
        <v>125.33</v>
      </c>
      <c r="X1504" s="75"/>
      <c r="Y1504" s="75"/>
      <c r="AA1504" s="15">
        <v>129</v>
      </c>
      <c r="AB1504" s="15">
        <v>169.8</v>
      </c>
      <c r="AD1504" s="15">
        <v>65.34</v>
      </c>
      <c r="AE1504" s="15">
        <v>52.93</v>
      </c>
      <c r="AF1504" s="15">
        <v>77.239999999999995</v>
      </c>
      <c r="AG1504" s="15">
        <v>60.14</v>
      </c>
      <c r="AH1504" s="15">
        <v>66</v>
      </c>
      <c r="AI1504" s="15">
        <v>80.91</v>
      </c>
      <c r="AK1504" s="15">
        <v>70.78</v>
      </c>
      <c r="AL1504" s="15">
        <v>72</v>
      </c>
      <c r="AM1504" s="15">
        <v>125</v>
      </c>
      <c r="AN1504" s="15">
        <v>179.6</v>
      </c>
      <c r="AO1504" s="15">
        <v>116</v>
      </c>
      <c r="AP1504" s="15">
        <v>115.92</v>
      </c>
      <c r="AV1504" s="15">
        <v>140</v>
      </c>
      <c r="AW1504" s="15">
        <v>32.6</v>
      </c>
      <c r="AX1504" s="15">
        <v>35.909999999999997</v>
      </c>
      <c r="AY1504" s="15">
        <v>85</v>
      </c>
      <c r="BA1504" s="15">
        <v>83</v>
      </c>
      <c r="BF1504" s="15">
        <v>88.64</v>
      </c>
      <c r="BG1504" s="15">
        <v>95</v>
      </c>
    </row>
    <row r="1505" spans="1:59">
      <c r="A1505" s="71">
        <v>44100</v>
      </c>
      <c r="B1505" s="16">
        <v>63.27</v>
      </c>
      <c r="C1505" s="75"/>
      <c r="D1505" s="75"/>
      <c r="F1505" s="16">
        <v>94.75</v>
      </c>
      <c r="G1505" s="15">
        <v>180.57</v>
      </c>
      <c r="H1505" s="15">
        <v>96.28</v>
      </c>
      <c r="I1505" s="15">
        <v>80.89</v>
      </c>
      <c r="J1505" s="15">
        <v>42.42</v>
      </c>
      <c r="K1505" s="15">
        <v>23.94</v>
      </c>
      <c r="L1505" s="15">
        <v>36.33</v>
      </c>
      <c r="M1505" s="15">
        <v>41.02</v>
      </c>
      <c r="N1505" s="15">
        <v>64.62</v>
      </c>
      <c r="O1505" s="16">
        <v>210.41</v>
      </c>
      <c r="P1505" s="15">
        <v>9.94</v>
      </c>
      <c r="Q1505" s="15">
        <v>65.17</v>
      </c>
      <c r="R1505" s="15">
        <v>78.44</v>
      </c>
      <c r="T1505" s="16">
        <v>116</v>
      </c>
      <c r="U1505" s="16">
        <v>114.83</v>
      </c>
      <c r="V1505" s="16">
        <v>122.98</v>
      </c>
      <c r="W1505" s="16">
        <v>126.67</v>
      </c>
      <c r="X1505" s="75"/>
      <c r="Y1505" s="75"/>
      <c r="AA1505" s="15">
        <v>124</v>
      </c>
      <c r="AB1505" s="15">
        <v>170.25</v>
      </c>
      <c r="AD1505" s="15">
        <v>65.06</v>
      </c>
      <c r="AE1505" s="15">
        <v>55</v>
      </c>
      <c r="AF1505" s="15">
        <v>77.09</v>
      </c>
      <c r="AG1505" s="15">
        <v>62.11</v>
      </c>
      <c r="AH1505" s="15">
        <v>68.400000000000006</v>
      </c>
      <c r="AI1505" s="15">
        <v>82.5</v>
      </c>
      <c r="AK1505" s="15">
        <v>68.8</v>
      </c>
      <c r="AL1505" s="15">
        <v>70.5</v>
      </c>
      <c r="AM1505" s="15">
        <v>128</v>
      </c>
      <c r="AN1505" s="15">
        <v>179.71</v>
      </c>
      <c r="AO1505" s="15">
        <v>116.42</v>
      </c>
      <c r="AP1505" s="15">
        <v>116.96</v>
      </c>
      <c r="AV1505" s="15">
        <v>140</v>
      </c>
      <c r="AW1505" s="15">
        <v>36</v>
      </c>
      <c r="AX1505" s="15">
        <v>35.85</v>
      </c>
      <c r="AY1505" s="15">
        <v>63</v>
      </c>
      <c r="AZ1505" s="15">
        <v>58</v>
      </c>
      <c r="BF1505" s="15">
        <v>88.64</v>
      </c>
      <c r="BG1505" s="15">
        <v>97.6</v>
      </c>
    </row>
    <row r="1506" spans="1:59">
      <c r="A1506" s="71">
        <v>44107</v>
      </c>
      <c r="B1506" s="16">
        <v>63.24</v>
      </c>
      <c r="C1506" s="75"/>
      <c r="D1506" s="75"/>
      <c r="F1506" s="16">
        <v>98.64</v>
      </c>
      <c r="G1506" s="15">
        <v>172.23</v>
      </c>
      <c r="H1506" s="15">
        <v>99.47</v>
      </c>
      <c r="I1506" s="15">
        <v>79.23</v>
      </c>
      <c r="J1506" s="15">
        <v>38.42</v>
      </c>
      <c r="K1506" s="15">
        <v>24.57</v>
      </c>
      <c r="L1506" s="15">
        <v>37.409999999999997</v>
      </c>
      <c r="M1506" s="15">
        <v>40.72</v>
      </c>
      <c r="N1506" s="15">
        <v>64.709999999999994</v>
      </c>
      <c r="O1506" s="16">
        <v>211.31</v>
      </c>
      <c r="P1506" s="15">
        <v>10</v>
      </c>
      <c r="Q1506" s="15">
        <v>66.09</v>
      </c>
      <c r="R1506" s="15">
        <v>77.569999999999993</v>
      </c>
      <c r="T1506" s="16">
        <v>119</v>
      </c>
      <c r="U1506" s="16">
        <v>114.4</v>
      </c>
      <c r="V1506" s="16">
        <v>127.03</v>
      </c>
      <c r="W1506" s="16">
        <v>131.19999999999999</v>
      </c>
      <c r="X1506" s="75"/>
      <c r="Y1506" s="75"/>
      <c r="AB1506" s="15">
        <v>169.8</v>
      </c>
      <c r="AC1506" s="15">
        <v>111.26</v>
      </c>
      <c r="AD1506" s="15">
        <v>67.11</v>
      </c>
      <c r="AE1506" s="15">
        <v>55.33</v>
      </c>
      <c r="AF1506" s="15">
        <v>78.5</v>
      </c>
      <c r="AG1506" s="15">
        <v>62.29</v>
      </c>
      <c r="AH1506" s="15">
        <v>66</v>
      </c>
      <c r="AI1506" s="15">
        <v>82.2</v>
      </c>
      <c r="AJ1506" s="15">
        <v>203</v>
      </c>
      <c r="AK1506" s="15">
        <v>67.33</v>
      </c>
      <c r="AM1506" s="15">
        <v>127</v>
      </c>
      <c r="AN1506" s="15">
        <v>180</v>
      </c>
      <c r="AO1506" s="15">
        <v>116.67</v>
      </c>
      <c r="AP1506" s="15">
        <v>117.1</v>
      </c>
      <c r="AQ1506" s="15">
        <v>88</v>
      </c>
      <c r="AR1506" s="15">
        <v>109</v>
      </c>
      <c r="AT1506" s="15">
        <v>111</v>
      </c>
      <c r="AV1506" s="15">
        <v>140</v>
      </c>
      <c r="AW1506" s="15">
        <v>35</v>
      </c>
      <c r="AX1506" s="15">
        <v>36.19</v>
      </c>
      <c r="BF1506" s="15">
        <v>93.63</v>
      </c>
      <c r="BG1506" s="15">
        <v>108.8</v>
      </c>
    </row>
    <row r="1507" spans="1:59">
      <c r="A1507" s="71">
        <v>44114</v>
      </c>
      <c r="B1507" s="16">
        <v>65.06</v>
      </c>
      <c r="C1507" s="75"/>
      <c r="D1507" s="75"/>
      <c r="F1507" s="16">
        <v>92.58</v>
      </c>
      <c r="G1507" s="15">
        <v>160.13</v>
      </c>
      <c r="H1507" s="15">
        <v>101.93</v>
      </c>
      <c r="I1507" s="15">
        <v>80.900000000000006</v>
      </c>
      <c r="J1507" s="15">
        <v>34.979999999999997</v>
      </c>
      <c r="K1507" s="15">
        <v>24.6</v>
      </c>
      <c r="L1507" s="15">
        <v>38.450000000000003</v>
      </c>
      <c r="M1507" s="15">
        <v>45.25</v>
      </c>
      <c r="N1507" s="15">
        <v>65.010000000000005</v>
      </c>
      <c r="O1507" s="16">
        <v>214.57</v>
      </c>
      <c r="P1507" s="15">
        <v>10</v>
      </c>
      <c r="Q1507" s="15">
        <v>65.88</v>
      </c>
      <c r="R1507" s="15">
        <v>77.010000000000005</v>
      </c>
      <c r="T1507" s="16">
        <v>113</v>
      </c>
      <c r="U1507" s="16">
        <v>114.84</v>
      </c>
      <c r="V1507" s="16">
        <v>126.04</v>
      </c>
      <c r="W1507" s="16">
        <v>129</v>
      </c>
      <c r="X1507" s="75"/>
      <c r="Y1507" s="75"/>
      <c r="AA1507" s="15">
        <v>126</v>
      </c>
      <c r="AB1507" s="15">
        <v>173.18</v>
      </c>
      <c r="AC1507" s="15">
        <v>112</v>
      </c>
      <c r="AD1507" s="15">
        <v>66.8</v>
      </c>
      <c r="AE1507" s="15">
        <v>55.28</v>
      </c>
      <c r="AF1507" s="15">
        <v>79.31</v>
      </c>
      <c r="AG1507" s="15">
        <v>62.08</v>
      </c>
      <c r="AH1507" s="15">
        <v>66</v>
      </c>
      <c r="AI1507" s="15">
        <v>82.75</v>
      </c>
      <c r="AK1507" s="15">
        <v>67.61</v>
      </c>
      <c r="AL1507" s="15">
        <v>72</v>
      </c>
      <c r="AM1507" s="15">
        <v>100</v>
      </c>
      <c r="AN1507" s="15">
        <v>179.75</v>
      </c>
      <c r="AO1507" s="15">
        <v>116.87</v>
      </c>
      <c r="AP1507" s="15">
        <v>118.28</v>
      </c>
      <c r="AQ1507" s="15">
        <v>88</v>
      </c>
      <c r="AR1507" s="15">
        <v>106</v>
      </c>
      <c r="AT1507" s="15">
        <v>112.09</v>
      </c>
      <c r="AU1507" s="15">
        <v>116</v>
      </c>
      <c r="AV1507" s="15">
        <v>140</v>
      </c>
      <c r="AX1507" s="15">
        <v>36.89</v>
      </c>
      <c r="AY1507" s="15">
        <v>81.2</v>
      </c>
      <c r="AZ1507" s="15">
        <v>58</v>
      </c>
      <c r="BB1507" s="15">
        <v>54</v>
      </c>
      <c r="BC1507" s="15">
        <v>36</v>
      </c>
      <c r="BD1507" s="15">
        <v>117</v>
      </c>
      <c r="BF1507" s="15">
        <v>105.64</v>
      </c>
      <c r="BG1507" s="15">
        <v>117.6</v>
      </c>
    </row>
    <row r="1508" spans="1:59">
      <c r="A1508" s="71">
        <v>44121</v>
      </c>
      <c r="B1508" s="16">
        <v>67.87</v>
      </c>
      <c r="C1508" s="75"/>
      <c r="D1508" s="75"/>
      <c r="F1508" s="16">
        <v>87.96</v>
      </c>
      <c r="G1508" s="15">
        <v>145.12</v>
      </c>
      <c r="H1508" s="15">
        <v>104.85</v>
      </c>
      <c r="I1508" s="15">
        <v>84.58</v>
      </c>
      <c r="J1508" s="15">
        <v>41.29</v>
      </c>
      <c r="K1508" s="15">
        <v>25.83</v>
      </c>
      <c r="L1508" s="15">
        <v>39.729999999999997</v>
      </c>
      <c r="M1508" s="15">
        <v>43.99</v>
      </c>
      <c r="N1508" s="15">
        <v>64.319999999999993</v>
      </c>
      <c r="O1508" s="16">
        <v>219.51</v>
      </c>
      <c r="P1508" s="15">
        <v>10</v>
      </c>
      <c r="Q1508" s="15">
        <v>65.67</v>
      </c>
      <c r="R1508" s="15">
        <v>78.75</v>
      </c>
      <c r="T1508" s="16">
        <v>113.78</v>
      </c>
      <c r="U1508" s="16">
        <v>114.46</v>
      </c>
      <c r="V1508" s="16">
        <v>126.4</v>
      </c>
      <c r="W1508" s="16">
        <v>129.56</v>
      </c>
      <c r="X1508" s="75"/>
      <c r="Y1508" s="75"/>
      <c r="AA1508" s="15">
        <v>129</v>
      </c>
      <c r="AB1508" s="15">
        <v>169.8</v>
      </c>
      <c r="AD1508" s="15">
        <v>66.959999999999994</v>
      </c>
      <c r="AE1508" s="15">
        <v>55.02</v>
      </c>
      <c r="AG1508" s="15">
        <v>61.18</v>
      </c>
      <c r="AH1508" s="15">
        <v>66</v>
      </c>
      <c r="AI1508" s="15">
        <v>83.32</v>
      </c>
      <c r="AK1508" s="15">
        <v>66.89</v>
      </c>
      <c r="AN1508" s="15">
        <v>179.8</v>
      </c>
      <c r="AO1508" s="15">
        <v>117.48</v>
      </c>
      <c r="AP1508" s="15">
        <v>118.7</v>
      </c>
      <c r="AR1508" s="15">
        <v>103</v>
      </c>
      <c r="AS1508" s="15">
        <v>85</v>
      </c>
      <c r="AT1508" s="15">
        <v>110.86</v>
      </c>
      <c r="AV1508" s="15">
        <v>140</v>
      </c>
      <c r="AX1508" s="15">
        <v>35.33</v>
      </c>
      <c r="AY1508" s="15">
        <v>94.33</v>
      </c>
      <c r="BB1508" s="15">
        <v>54</v>
      </c>
      <c r="BC1508" s="15">
        <v>36.5</v>
      </c>
      <c r="BD1508" s="15">
        <v>117</v>
      </c>
      <c r="BF1508" s="15">
        <v>112.63</v>
      </c>
      <c r="BG1508" s="15">
        <v>119</v>
      </c>
    </row>
    <row r="1509" spans="1:59">
      <c r="A1509" s="71">
        <v>44128</v>
      </c>
      <c r="B1509" s="16">
        <v>68.75</v>
      </c>
      <c r="C1509" s="75"/>
      <c r="D1509" s="75"/>
      <c r="F1509" s="16">
        <v>91.76</v>
      </c>
      <c r="G1509" s="15">
        <v>146.19</v>
      </c>
      <c r="H1509" s="15">
        <v>103.15</v>
      </c>
      <c r="I1509" s="15">
        <v>89.93</v>
      </c>
      <c r="J1509" s="15">
        <v>41.8</v>
      </c>
      <c r="K1509" s="15">
        <v>24.65</v>
      </c>
      <c r="L1509" s="15">
        <v>39.590000000000003</v>
      </c>
      <c r="M1509" s="15">
        <v>42.4</v>
      </c>
      <c r="N1509" s="15">
        <v>63.32</v>
      </c>
      <c r="O1509" s="16">
        <v>218.56</v>
      </c>
      <c r="P1509" s="15">
        <v>9.75</v>
      </c>
      <c r="Q1509" s="15">
        <v>65.78</v>
      </c>
      <c r="R1509" s="15">
        <v>78.78</v>
      </c>
      <c r="T1509" s="16">
        <v>115.91</v>
      </c>
      <c r="U1509" s="16">
        <v>117</v>
      </c>
      <c r="V1509" s="16">
        <v>126.55</v>
      </c>
      <c r="W1509" s="16">
        <v>129.88999999999999</v>
      </c>
      <c r="X1509" s="75"/>
      <c r="Y1509" s="75"/>
      <c r="AA1509" s="15">
        <v>129</v>
      </c>
      <c r="AB1509" s="15">
        <v>173.18</v>
      </c>
      <c r="AD1509" s="15">
        <v>69.14</v>
      </c>
      <c r="AE1509" s="15">
        <v>56.93</v>
      </c>
      <c r="AF1509" s="15">
        <v>72</v>
      </c>
      <c r="AG1509" s="15">
        <v>62.92</v>
      </c>
      <c r="AI1509" s="15">
        <v>83.35</v>
      </c>
      <c r="AJ1509" s="15">
        <v>239</v>
      </c>
      <c r="AK1509" s="15">
        <v>67.209999999999994</v>
      </c>
      <c r="AL1509" s="15">
        <v>74</v>
      </c>
      <c r="AM1509" s="15">
        <v>127</v>
      </c>
      <c r="AN1509" s="15">
        <v>178.75</v>
      </c>
      <c r="AO1509" s="15">
        <v>117.61</v>
      </c>
      <c r="AP1509" s="15">
        <v>118.47</v>
      </c>
      <c r="AR1509" s="15">
        <v>101.5</v>
      </c>
      <c r="AS1509" s="15">
        <v>85</v>
      </c>
      <c r="AT1509" s="15">
        <v>115</v>
      </c>
      <c r="AV1509" s="15">
        <v>140</v>
      </c>
      <c r="AW1509" s="15">
        <v>36</v>
      </c>
      <c r="AX1509" s="15">
        <v>35.18</v>
      </c>
      <c r="AY1509" s="15">
        <v>97.67</v>
      </c>
      <c r="BA1509" s="15">
        <v>87</v>
      </c>
      <c r="BC1509" s="15">
        <v>36</v>
      </c>
      <c r="BD1509" s="15">
        <v>119.5</v>
      </c>
      <c r="BF1509" s="15">
        <v>112.63</v>
      </c>
      <c r="BG1509" s="15">
        <v>118.2</v>
      </c>
    </row>
    <row r="1510" spans="1:59">
      <c r="A1510" s="71">
        <v>44135</v>
      </c>
      <c r="B1510" s="16">
        <v>69.09</v>
      </c>
      <c r="C1510" s="75"/>
      <c r="D1510" s="75"/>
      <c r="F1510" s="16">
        <v>83.62</v>
      </c>
      <c r="G1510" s="15">
        <v>147.88999999999999</v>
      </c>
      <c r="H1510" s="15">
        <v>102.05</v>
      </c>
      <c r="I1510" s="15">
        <v>90.33</v>
      </c>
      <c r="J1510" s="15">
        <v>37.44</v>
      </c>
      <c r="K1510" s="15">
        <v>24.84</v>
      </c>
      <c r="L1510" s="15">
        <v>38.81</v>
      </c>
      <c r="M1510" s="15">
        <v>44.93</v>
      </c>
      <c r="N1510" s="15">
        <v>63.51</v>
      </c>
      <c r="O1510" s="16">
        <v>224.54</v>
      </c>
      <c r="P1510" s="15">
        <v>9.7899999999999991</v>
      </c>
      <c r="Q1510" s="15">
        <v>66.12</v>
      </c>
      <c r="R1510" s="15">
        <v>77.52</v>
      </c>
      <c r="T1510" s="16">
        <v>117.4</v>
      </c>
      <c r="U1510" s="16">
        <v>115.8</v>
      </c>
      <c r="V1510" s="16">
        <v>132.24</v>
      </c>
      <c r="W1510" s="16">
        <v>132.62</v>
      </c>
      <c r="X1510" s="75"/>
      <c r="Y1510" s="75"/>
      <c r="AB1510" s="15">
        <v>171.3</v>
      </c>
      <c r="AC1510" s="15">
        <v>121</v>
      </c>
      <c r="AD1510" s="15">
        <v>67.989999999999995</v>
      </c>
      <c r="AE1510" s="15">
        <v>59</v>
      </c>
      <c r="AF1510" s="15">
        <v>79</v>
      </c>
      <c r="AG1510" s="15">
        <v>62</v>
      </c>
      <c r="AI1510" s="15">
        <v>82.25</v>
      </c>
      <c r="AK1510" s="15">
        <v>69.61</v>
      </c>
      <c r="AN1510" s="15">
        <v>180</v>
      </c>
      <c r="AO1510" s="15">
        <v>117</v>
      </c>
      <c r="AP1510" s="15">
        <v>118.79</v>
      </c>
      <c r="AQ1510" s="15">
        <v>88</v>
      </c>
      <c r="AU1510" s="15">
        <v>109</v>
      </c>
      <c r="AV1510" s="15">
        <v>140</v>
      </c>
      <c r="AX1510" s="15">
        <v>36</v>
      </c>
      <c r="AY1510" s="15">
        <v>90.2</v>
      </c>
      <c r="BB1510" s="15">
        <v>63</v>
      </c>
      <c r="BF1510" s="15">
        <v>110.88</v>
      </c>
      <c r="BG1510" s="15">
        <v>116.2</v>
      </c>
    </row>
    <row r="1511" spans="1:59">
      <c r="A1511" s="71">
        <v>44142</v>
      </c>
      <c r="B1511" s="16">
        <v>70.010000000000005</v>
      </c>
      <c r="C1511" s="75"/>
      <c r="D1511" s="75"/>
      <c r="F1511" s="16">
        <v>84.72</v>
      </c>
      <c r="G1511" s="15">
        <v>147.58000000000001</v>
      </c>
      <c r="H1511" s="15">
        <v>102.78</v>
      </c>
      <c r="I1511" s="15">
        <v>90.33</v>
      </c>
      <c r="J1511" s="15">
        <v>39.94</v>
      </c>
      <c r="K1511" s="15">
        <v>24.69</v>
      </c>
      <c r="L1511" s="15">
        <v>38.21</v>
      </c>
      <c r="M1511" s="15">
        <v>48.81</v>
      </c>
      <c r="N1511" s="15">
        <v>61.41</v>
      </c>
      <c r="O1511" s="16">
        <v>224.75</v>
      </c>
      <c r="P1511" s="15">
        <v>9.82</v>
      </c>
      <c r="Q1511" s="15">
        <v>65.599999999999994</v>
      </c>
      <c r="R1511" s="15">
        <v>77.62</v>
      </c>
      <c r="T1511" s="16">
        <v>115</v>
      </c>
      <c r="U1511" s="16">
        <v>115.92</v>
      </c>
      <c r="V1511" s="16">
        <v>132.34</v>
      </c>
      <c r="W1511" s="16">
        <v>132.36000000000001</v>
      </c>
      <c r="X1511" s="75"/>
      <c r="Y1511" s="75"/>
      <c r="AA1511" s="15">
        <v>128.33000000000001</v>
      </c>
      <c r="AB1511" s="15">
        <v>171.14</v>
      </c>
      <c r="AC1511" s="15">
        <v>114</v>
      </c>
      <c r="AD1511" s="15">
        <v>68.319999999999993</v>
      </c>
      <c r="AE1511" s="15">
        <v>61.58</v>
      </c>
      <c r="AG1511" s="15">
        <v>63.25</v>
      </c>
      <c r="AI1511" s="15">
        <v>82.93</v>
      </c>
      <c r="AK1511" s="15">
        <v>67.14</v>
      </c>
      <c r="AM1511" s="15">
        <v>127</v>
      </c>
      <c r="AN1511" s="15">
        <v>180</v>
      </c>
      <c r="AO1511" s="15">
        <v>117</v>
      </c>
      <c r="AP1511" s="15">
        <v>118.19</v>
      </c>
      <c r="AR1511" s="15">
        <v>98</v>
      </c>
      <c r="AT1511" s="15">
        <v>108</v>
      </c>
      <c r="AU1511" s="15">
        <v>105.6</v>
      </c>
      <c r="AV1511" s="15">
        <v>140</v>
      </c>
      <c r="AW1511" s="15">
        <v>36</v>
      </c>
      <c r="AX1511" s="15">
        <v>35.99</v>
      </c>
      <c r="AY1511" s="15">
        <v>86.24</v>
      </c>
      <c r="BD1511" s="15">
        <v>116</v>
      </c>
      <c r="BF1511" s="15">
        <v>109.87</v>
      </c>
      <c r="BG1511" s="15">
        <v>116</v>
      </c>
    </row>
    <row r="1512" spans="1:59">
      <c r="A1512" s="71">
        <v>44149</v>
      </c>
      <c r="B1512" s="16">
        <v>74.959999999999994</v>
      </c>
      <c r="C1512" s="75"/>
      <c r="D1512" s="75"/>
      <c r="F1512" s="16">
        <v>85.62</v>
      </c>
      <c r="G1512" s="15">
        <v>145.35</v>
      </c>
      <c r="H1512" s="15">
        <v>103.96</v>
      </c>
      <c r="I1512" s="15">
        <v>90.06</v>
      </c>
      <c r="J1512" s="15">
        <v>42.63</v>
      </c>
      <c r="K1512" s="15">
        <v>25.77</v>
      </c>
      <c r="L1512" s="15">
        <v>40.14</v>
      </c>
      <c r="M1512" s="15">
        <v>51.98</v>
      </c>
      <c r="N1512" s="15">
        <v>61.75</v>
      </c>
      <c r="O1512" s="16">
        <v>227.62</v>
      </c>
      <c r="P1512" s="15">
        <v>9.6199999999999992</v>
      </c>
      <c r="Q1512" s="15">
        <v>65.45</v>
      </c>
      <c r="R1512" s="15">
        <v>78.47</v>
      </c>
      <c r="T1512" s="16">
        <v>112.87</v>
      </c>
      <c r="U1512" s="16">
        <v>115</v>
      </c>
      <c r="V1512" s="16">
        <v>132.55000000000001</v>
      </c>
      <c r="W1512" s="16">
        <v>132.4</v>
      </c>
      <c r="X1512" s="75"/>
      <c r="Y1512" s="75"/>
      <c r="AA1512" s="15">
        <v>131</v>
      </c>
      <c r="AB1512" s="15">
        <v>171.14</v>
      </c>
      <c r="AD1512" s="15">
        <v>71.239999999999995</v>
      </c>
      <c r="AE1512" s="15">
        <v>63</v>
      </c>
      <c r="AG1512" s="15">
        <v>67.08</v>
      </c>
      <c r="AH1512" s="15">
        <v>79</v>
      </c>
      <c r="AI1512" s="15">
        <v>83.2</v>
      </c>
      <c r="AK1512" s="15">
        <v>67.31</v>
      </c>
      <c r="AM1512" s="15">
        <v>126.09</v>
      </c>
      <c r="AN1512" s="15">
        <v>180</v>
      </c>
      <c r="AO1512" s="15">
        <v>116.55</v>
      </c>
      <c r="AP1512" s="15">
        <v>118.21</v>
      </c>
      <c r="AQ1512" s="15">
        <v>88</v>
      </c>
      <c r="AR1512" s="15">
        <v>97</v>
      </c>
      <c r="AT1512" s="15">
        <v>109</v>
      </c>
      <c r="AV1512" s="15">
        <v>140</v>
      </c>
      <c r="AX1512" s="15">
        <v>36</v>
      </c>
      <c r="AY1512" s="15">
        <v>90.11</v>
      </c>
      <c r="BA1512" s="15">
        <v>74</v>
      </c>
      <c r="BC1512" s="15">
        <v>36</v>
      </c>
      <c r="BD1512" s="15">
        <v>117.51</v>
      </c>
      <c r="BF1512" s="15">
        <v>109.87</v>
      </c>
      <c r="BG1512" s="15">
        <v>116</v>
      </c>
    </row>
    <row r="1513" spans="1:59">
      <c r="A1513" s="71">
        <v>44156</v>
      </c>
      <c r="B1513" s="16">
        <v>80.05</v>
      </c>
      <c r="C1513" s="75"/>
      <c r="D1513" s="75"/>
      <c r="F1513" s="16">
        <v>90.46</v>
      </c>
      <c r="G1513" s="15">
        <v>146.43</v>
      </c>
      <c r="H1513" s="15">
        <v>106.54</v>
      </c>
      <c r="I1513" s="15">
        <v>89.05</v>
      </c>
      <c r="J1513" s="15">
        <v>41.38</v>
      </c>
      <c r="K1513" s="15">
        <v>25.39</v>
      </c>
      <c r="L1513" s="15">
        <v>40.380000000000003</v>
      </c>
      <c r="M1513" s="15">
        <v>40.89</v>
      </c>
      <c r="N1513" s="15">
        <v>60.13</v>
      </c>
      <c r="O1513" s="16">
        <v>224.25</v>
      </c>
      <c r="P1513" s="15">
        <v>9.57</v>
      </c>
      <c r="Q1513" s="15">
        <v>66.489999999999995</v>
      </c>
      <c r="R1513" s="15">
        <v>78.89</v>
      </c>
      <c r="T1513" s="16">
        <v>106.1</v>
      </c>
      <c r="U1513" s="16">
        <v>107.23</v>
      </c>
      <c r="V1513" s="16">
        <v>132.41</v>
      </c>
      <c r="W1513" s="16">
        <v>132.25</v>
      </c>
      <c r="X1513" s="75"/>
      <c r="Y1513" s="75"/>
      <c r="AA1513" s="15">
        <v>127.67</v>
      </c>
      <c r="AB1513" s="15">
        <v>171.14</v>
      </c>
      <c r="AC1513" s="15">
        <v>114.26</v>
      </c>
      <c r="AD1513" s="15">
        <v>76.59</v>
      </c>
      <c r="AE1513" s="15">
        <v>63</v>
      </c>
      <c r="AF1513" s="15">
        <v>79.5</v>
      </c>
      <c r="AG1513" s="15">
        <v>71.69</v>
      </c>
      <c r="AI1513" s="15">
        <v>83.16</v>
      </c>
      <c r="AK1513" s="15">
        <v>67.099999999999994</v>
      </c>
      <c r="AL1513" s="15">
        <v>70</v>
      </c>
      <c r="AM1513" s="15">
        <v>127</v>
      </c>
      <c r="AN1513" s="15">
        <v>174.15</v>
      </c>
      <c r="AO1513" s="15">
        <v>117.47</v>
      </c>
      <c r="AP1513" s="15">
        <v>118.67</v>
      </c>
      <c r="AV1513" s="15">
        <v>140</v>
      </c>
      <c r="AX1513" s="15">
        <v>36</v>
      </c>
      <c r="AZ1513" s="15">
        <v>66.5</v>
      </c>
      <c r="BC1513" s="15">
        <v>36</v>
      </c>
      <c r="BF1513" s="15">
        <v>109.87</v>
      </c>
      <c r="BG1513" s="15">
        <v>116</v>
      </c>
    </row>
    <row r="1514" spans="1:59">
      <c r="A1514" s="71">
        <v>44163</v>
      </c>
      <c r="B1514" s="16">
        <v>83.83</v>
      </c>
      <c r="C1514" s="75"/>
      <c r="D1514" s="75"/>
      <c r="F1514" s="16">
        <v>96.38</v>
      </c>
      <c r="G1514" s="15">
        <v>155.81</v>
      </c>
      <c r="H1514" s="15">
        <v>105.07</v>
      </c>
      <c r="I1514" s="15">
        <v>90.33</v>
      </c>
      <c r="J1514" s="15">
        <v>43.52</v>
      </c>
      <c r="K1514" s="15">
        <v>24.97</v>
      </c>
      <c r="L1514" s="15">
        <v>38.770000000000003</v>
      </c>
      <c r="M1514" s="15">
        <v>36.58</v>
      </c>
      <c r="N1514" s="15">
        <v>57.38</v>
      </c>
      <c r="O1514" s="16">
        <v>227.41</v>
      </c>
      <c r="P1514" s="15">
        <v>9.4700000000000006</v>
      </c>
      <c r="Q1514" s="15">
        <v>66.099999999999994</v>
      </c>
      <c r="R1514" s="15">
        <v>77.44</v>
      </c>
      <c r="T1514" s="16">
        <v>110.33</v>
      </c>
      <c r="U1514" s="16">
        <v>103</v>
      </c>
      <c r="V1514" s="16">
        <v>126.87</v>
      </c>
      <c r="W1514" s="16">
        <v>130.44</v>
      </c>
      <c r="X1514" s="75"/>
      <c r="Y1514" s="75"/>
      <c r="AA1514" s="15">
        <v>131</v>
      </c>
      <c r="AB1514" s="15">
        <v>169.8</v>
      </c>
      <c r="AC1514" s="15">
        <v>119</v>
      </c>
      <c r="AD1514" s="15">
        <v>77.8</v>
      </c>
      <c r="AE1514" s="15">
        <v>62.93</v>
      </c>
      <c r="AF1514" s="15">
        <v>77</v>
      </c>
      <c r="AG1514" s="15">
        <v>75.069999999999993</v>
      </c>
      <c r="AH1514" s="15">
        <v>74</v>
      </c>
      <c r="AI1514" s="15">
        <v>83.24</v>
      </c>
      <c r="AK1514" s="15">
        <v>67.260000000000005</v>
      </c>
      <c r="AN1514" s="15">
        <v>171</v>
      </c>
      <c r="AO1514" s="15">
        <v>117</v>
      </c>
      <c r="AP1514" s="15">
        <v>118</v>
      </c>
      <c r="AR1514" s="15">
        <v>93</v>
      </c>
      <c r="AS1514" s="15">
        <v>86</v>
      </c>
      <c r="AT1514" s="15">
        <v>113</v>
      </c>
      <c r="AV1514" s="15">
        <v>140.53</v>
      </c>
      <c r="AX1514" s="15">
        <v>36</v>
      </c>
      <c r="BD1514" s="15">
        <v>116</v>
      </c>
      <c r="BF1514" s="15">
        <v>109.87</v>
      </c>
      <c r="BG1514" s="15">
        <v>110.5</v>
      </c>
    </row>
    <row r="1515" spans="1:59">
      <c r="A1515" s="71">
        <v>44170</v>
      </c>
      <c r="B1515" s="16">
        <v>85.27</v>
      </c>
      <c r="C1515" s="75"/>
      <c r="D1515" s="75"/>
      <c r="F1515" s="16">
        <v>96.51</v>
      </c>
      <c r="G1515" s="15">
        <v>159.63999999999999</v>
      </c>
      <c r="H1515" s="15">
        <v>104.69</v>
      </c>
      <c r="I1515" s="15">
        <v>90.38</v>
      </c>
      <c r="J1515" s="15">
        <v>42.51</v>
      </c>
      <c r="K1515" s="15">
        <v>25.28</v>
      </c>
      <c r="L1515" s="15">
        <v>40.6</v>
      </c>
      <c r="M1515" s="15">
        <v>49.25</v>
      </c>
      <c r="N1515" s="15">
        <v>58.3</v>
      </c>
      <c r="O1515" s="16">
        <v>228.88</v>
      </c>
      <c r="P1515" s="15">
        <v>9.35</v>
      </c>
      <c r="Q1515" s="15">
        <v>65.16</v>
      </c>
      <c r="R1515" s="15">
        <v>78.44</v>
      </c>
      <c r="T1515" s="16">
        <v>108.95</v>
      </c>
      <c r="U1515" s="16">
        <v>106.22</v>
      </c>
      <c r="V1515" s="16">
        <v>129.61000000000001</v>
      </c>
      <c r="W1515" s="16">
        <v>134.80000000000001</v>
      </c>
      <c r="X1515" s="75"/>
      <c r="Y1515" s="75"/>
      <c r="AA1515" s="15">
        <v>137.03</v>
      </c>
      <c r="AB1515" s="15">
        <v>173.18</v>
      </c>
      <c r="AD1515" s="15">
        <v>81.73</v>
      </c>
      <c r="AE1515" s="15">
        <v>63.17</v>
      </c>
      <c r="AG1515" s="15">
        <v>74.19</v>
      </c>
      <c r="AH1515" s="15">
        <v>67</v>
      </c>
      <c r="AI1515" s="15">
        <v>83.5</v>
      </c>
      <c r="AK1515" s="15">
        <v>67.75</v>
      </c>
      <c r="AM1515" s="15">
        <v>127</v>
      </c>
      <c r="AN1515" s="15">
        <v>169.2</v>
      </c>
      <c r="AO1515" s="15">
        <v>117.96</v>
      </c>
      <c r="AP1515" s="15">
        <v>118.5</v>
      </c>
      <c r="AT1515" s="15">
        <v>109.67</v>
      </c>
      <c r="AU1515" s="15">
        <v>108</v>
      </c>
      <c r="AV1515" s="15">
        <v>140</v>
      </c>
      <c r="AX1515" s="15">
        <v>36</v>
      </c>
      <c r="AY1515" s="15">
        <v>85.4</v>
      </c>
      <c r="BD1515" s="15">
        <v>117</v>
      </c>
      <c r="BF1515" s="15">
        <v>101.86</v>
      </c>
      <c r="BG1515" s="15">
        <v>100</v>
      </c>
    </row>
    <row r="1516" spans="1:59">
      <c r="A1516" s="71">
        <v>44177</v>
      </c>
      <c r="B1516" s="16">
        <v>83.33</v>
      </c>
      <c r="C1516" s="75"/>
      <c r="D1516" s="75"/>
      <c r="F1516" s="16">
        <v>92.37</v>
      </c>
      <c r="G1516" s="15">
        <v>155.76</v>
      </c>
      <c r="H1516" s="15">
        <v>105.44</v>
      </c>
      <c r="I1516" s="15">
        <v>90.23</v>
      </c>
      <c r="J1516" s="15">
        <v>43</v>
      </c>
      <c r="K1516" s="15">
        <v>28.05</v>
      </c>
      <c r="L1516" s="15">
        <v>40.72</v>
      </c>
      <c r="M1516" s="15">
        <v>48.07</v>
      </c>
      <c r="N1516" s="15">
        <v>54.32</v>
      </c>
      <c r="O1516" s="16">
        <v>224.57</v>
      </c>
      <c r="P1516" s="15">
        <v>9.4</v>
      </c>
      <c r="Q1516" s="15">
        <v>66.06</v>
      </c>
      <c r="R1516" s="15">
        <v>78.39</v>
      </c>
      <c r="T1516" s="16">
        <v>114.63</v>
      </c>
      <c r="U1516" s="16">
        <v>113.45</v>
      </c>
      <c r="V1516" s="16">
        <v>133.16</v>
      </c>
      <c r="W1516" s="16">
        <v>134.1</v>
      </c>
      <c r="X1516" s="75"/>
      <c r="Y1516" s="75"/>
      <c r="AA1516" s="15">
        <v>152.07</v>
      </c>
      <c r="AB1516" s="15">
        <v>170.5</v>
      </c>
      <c r="AD1516" s="15">
        <v>86.28</v>
      </c>
      <c r="AE1516" s="15">
        <v>63.3</v>
      </c>
      <c r="AF1516" s="15">
        <v>84</v>
      </c>
      <c r="AG1516" s="15">
        <v>75.22</v>
      </c>
      <c r="AH1516" s="15">
        <v>71.319999999999993</v>
      </c>
      <c r="AI1516" s="15">
        <v>84</v>
      </c>
      <c r="AK1516" s="15">
        <v>68.02</v>
      </c>
      <c r="AM1516" s="15">
        <v>127</v>
      </c>
      <c r="AN1516" s="15">
        <v>167</v>
      </c>
      <c r="AO1516" s="15">
        <v>119.02</v>
      </c>
      <c r="AP1516" s="15">
        <v>118.69</v>
      </c>
      <c r="AQ1516" s="15">
        <v>83.26</v>
      </c>
      <c r="AR1516" s="15">
        <v>93</v>
      </c>
      <c r="AS1516" s="15">
        <v>82.21</v>
      </c>
      <c r="AT1516" s="15">
        <v>108</v>
      </c>
      <c r="AU1516" s="15">
        <v>108</v>
      </c>
      <c r="AV1516" s="15">
        <v>140</v>
      </c>
      <c r="AW1516" s="15">
        <v>33</v>
      </c>
      <c r="AX1516" s="15">
        <v>35.78</v>
      </c>
      <c r="AY1516" s="15">
        <v>88.5</v>
      </c>
      <c r="BC1516" s="15">
        <v>36</v>
      </c>
      <c r="BF1516" s="15">
        <v>90.86</v>
      </c>
      <c r="BG1516" s="15">
        <v>88.2</v>
      </c>
    </row>
    <row r="1517" spans="1:59">
      <c r="A1517" s="71">
        <v>44184</v>
      </c>
      <c r="B1517" s="16">
        <v>81.78</v>
      </c>
      <c r="C1517" s="75"/>
      <c r="D1517" s="75"/>
      <c r="F1517" s="16">
        <v>95.63</v>
      </c>
      <c r="G1517" s="15">
        <v>160.57</v>
      </c>
      <c r="H1517" s="15">
        <v>108.23</v>
      </c>
      <c r="I1517" s="15">
        <v>90.72</v>
      </c>
      <c r="J1517" s="15">
        <v>56.95</v>
      </c>
      <c r="K1517" s="15">
        <v>28.05</v>
      </c>
      <c r="L1517" s="15">
        <v>39.97</v>
      </c>
      <c r="M1517" s="15">
        <v>50.59</v>
      </c>
      <c r="N1517" s="15">
        <v>57.69</v>
      </c>
      <c r="O1517" s="16">
        <v>225.52</v>
      </c>
      <c r="P1517" s="15">
        <v>9.77</v>
      </c>
      <c r="Q1517" s="15">
        <v>66.37</v>
      </c>
      <c r="R1517" s="15">
        <v>79.28</v>
      </c>
      <c r="T1517" s="16">
        <v>112.6</v>
      </c>
      <c r="U1517" s="16">
        <v>102.18</v>
      </c>
      <c r="V1517" s="16">
        <v>130.79</v>
      </c>
      <c r="W1517" s="16">
        <v>130.59</v>
      </c>
      <c r="X1517" s="75"/>
      <c r="Y1517" s="75"/>
      <c r="AC1517" s="15">
        <v>120.85</v>
      </c>
      <c r="AD1517" s="15">
        <v>86</v>
      </c>
      <c r="AE1517" s="15">
        <v>63</v>
      </c>
      <c r="AG1517" s="15">
        <v>74</v>
      </c>
      <c r="AI1517" s="15">
        <v>83.5</v>
      </c>
      <c r="AK1517" s="15">
        <v>67</v>
      </c>
      <c r="AM1517" s="15">
        <v>122</v>
      </c>
      <c r="AN1517" s="15">
        <v>167</v>
      </c>
      <c r="AO1517" s="15">
        <v>117</v>
      </c>
      <c r="AP1517" s="15">
        <v>117.5</v>
      </c>
      <c r="AQ1517" s="15">
        <v>83</v>
      </c>
      <c r="AV1517" s="15">
        <v>140</v>
      </c>
      <c r="AW1517" s="15">
        <v>38</v>
      </c>
      <c r="AX1517" s="15">
        <v>36</v>
      </c>
      <c r="AY1517" s="15">
        <v>91</v>
      </c>
      <c r="BF1517" s="15">
        <v>79.88</v>
      </c>
      <c r="BG1517" s="15">
        <v>85</v>
      </c>
    </row>
    <row r="1518" spans="1:59">
      <c r="A1518" s="71">
        <v>44191</v>
      </c>
      <c r="B1518" s="16">
        <v>81.02</v>
      </c>
      <c r="C1518" s="75"/>
      <c r="D1518" s="75"/>
      <c r="F1518" s="16">
        <v>93.95</v>
      </c>
      <c r="G1518" s="15">
        <v>159.11000000000001</v>
      </c>
      <c r="H1518" s="15">
        <v>106.89</v>
      </c>
      <c r="I1518" s="15">
        <v>90.72</v>
      </c>
      <c r="J1518" s="15">
        <v>52.87</v>
      </c>
      <c r="K1518" s="15">
        <v>27.46</v>
      </c>
      <c r="L1518" s="15">
        <v>39.72</v>
      </c>
      <c r="M1518" s="15">
        <v>49.19</v>
      </c>
      <c r="N1518" s="15">
        <v>58.32</v>
      </c>
      <c r="O1518" s="16">
        <v>230.06</v>
      </c>
      <c r="P1518" s="15">
        <v>9.76</v>
      </c>
      <c r="Q1518" s="15">
        <v>65.91</v>
      </c>
      <c r="R1518" s="15">
        <v>79.19</v>
      </c>
      <c r="T1518" s="16">
        <v>106.05</v>
      </c>
      <c r="U1518" s="16">
        <v>106.04</v>
      </c>
      <c r="V1518" s="16">
        <v>134.80000000000001</v>
      </c>
      <c r="W1518" s="16">
        <v>134.80000000000001</v>
      </c>
      <c r="X1518" s="75"/>
      <c r="Y1518" s="75"/>
      <c r="AA1518" s="15">
        <v>133.16999999999999</v>
      </c>
      <c r="AB1518" s="15">
        <v>166.92</v>
      </c>
      <c r="AC1518" s="15">
        <v>110.33</v>
      </c>
      <c r="AD1518" s="15">
        <v>88.38</v>
      </c>
      <c r="AE1518" s="15">
        <v>63.5</v>
      </c>
      <c r="AF1518" s="15">
        <v>84.36</v>
      </c>
      <c r="AG1518" s="15">
        <v>73.75</v>
      </c>
      <c r="AH1518" s="15">
        <v>74</v>
      </c>
      <c r="AI1518" s="15">
        <v>83</v>
      </c>
      <c r="AK1518" s="15">
        <v>66.33</v>
      </c>
      <c r="AL1518" s="15">
        <v>70.33</v>
      </c>
      <c r="AM1518" s="15">
        <v>127</v>
      </c>
      <c r="AN1518" s="15">
        <v>167</v>
      </c>
      <c r="AO1518" s="15">
        <v>118.42</v>
      </c>
      <c r="AP1518" s="15">
        <v>118</v>
      </c>
      <c r="AQ1518" s="15">
        <v>88</v>
      </c>
      <c r="AS1518" s="15">
        <v>85</v>
      </c>
      <c r="AT1518" s="15">
        <v>108</v>
      </c>
      <c r="AV1518" s="15">
        <v>140</v>
      </c>
      <c r="AW1518" s="15">
        <v>35.15</v>
      </c>
      <c r="AX1518" s="15">
        <v>36</v>
      </c>
      <c r="AY1518" s="15">
        <v>89</v>
      </c>
      <c r="BB1518" s="15">
        <v>70</v>
      </c>
      <c r="BC1518" s="15">
        <v>36</v>
      </c>
      <c r="BF1518" s="15">
        <v>79.88</v>
      </c>
      <c r="BG1518" s="15">
        <v>87</v>
      </c>
    </row>
    <row r="1519" spans="1:59">
      <c r="A1519" s="71">
        <v>44198</v>
      </c>
      <c r="B1519" s="16">
        <v>80.48</v>
      </c>
      <c r="C1519" s="75"/>
      <c r="D1519" s="75"/>
      <c r="F1519" s="16">
        <v>95.02</v>
      </c>
      <c r="G1519" s="15">
        <v>154.46</v>
      </c>
      <c r="H1519" s="15">
        <v>106.25</v>
      </c>
      <c r="I1519" s="15">
        <v>90.54</v>
      </c>
      <c r="J1519" s="15">
        <v>54.1</v>
      </c>
      <c r="K1519" s="15">
        <v>28.31</v>
      </c>
      <c r="L1519" s="15">
        <v>42.16</v>
      </c>
      <c r="M1519" s="15">
        <v>49.32</v>
      </c>
      <c r="N1519" s="15">
        <v>60.3</v>
      </c>
      <c r="O1519" s="16">
        <v>233.01</v>
      </c>
      <c r="P1519" s="15">
        <v>9.31</v>
      </c>
      <c r="Q1519" s="15">
        <v>65.8</v>
      </c>
      <c r="R1519" s="15">
        <v>79.23</v>
      </c>
      <c r="T1519" s="16">
        <v>105</v>
      </c>
      <c r="U1519" s="16">
        <v>104.89</v>
      </c>
      <c r="V1519" s="16">
        <v>133.19999999999999</v>
      </c>
      <c r="W1519" s="16">
        <v>133.19999999999999</v>
      </c>
      <c r="X1519" s="75"/>
      <c r="Y1519" s="75"/>
      <c r="AB1519" s="15">
        <v>169.74</v>
      </c>
      <c r="AD1519" s="15">
        <v>90</v>
      </c>
      <c r="AG1519" s="15">
        <v>74</v>
      </c>
      <c r="AI1519" s="15">
        <v>88</v>
      </c>
      <c r="AK1519" s="15">
        <v>67</v>
      </c>
      <c r="AO1519" s="15">
        <v>115.67</v>
      </c>
      <c r="AP1519" s="15">
        <v>118</v>
      </c>
      <c r="AU1519" s="15">
        <v>107</v>
      </c>
      <c r="AX1519" s="15">
        <v>35</v>
      </c>
      <c r="BB1519" s="15">
        <v>67</v>
      </c>
      <c r="BF1519" s="15">
        <v>84.34</v>
      </c>
      <c r="BG1519" s="15">
        <v>92.75</v>
      </c>
    </row>
    <row r="1520" spans="1:59">
      <c r="A1520" s="71">
        <v>44205</v>
      </c>
      <c r="B1520" s="16">
        <v>81.760000000000005</v>
      </c>
      <c r="C1520" s="75"/>
      <c r="D1520" s="75"/>
      <c r="F1520" s="16">
        <v>94.49</v>
      </c>
      <c r="G1520" s="15">
        <v>156.6</v>
      </c>
      <c r="H1520" s="15">
        <v>108.14</v>
      </c>
      <c r="I1520" s="15">
        <v>89.97</v>
      </c>
      <c r="J1520" s="15">
        <v>38.67</v>
      </c>
      <c r="K1520" s="15">
        <v>28.74</v>
      </c>
      <c r="L1520" s="15">
        <v>41.17</v>
      </c>
      <c r="M1520" s="15">
        <v>45.98</v>
      </c>
      <c r="N1520" s="15">
        <v>60.37</v>
      </c>
      <c r="O1520" s="16">
        <v>233.07</v>
      </c>
      <c r="P1520" s="15">
        <v>9</v>
      </c>
      <c r="Q1520" s="15">
        <v>66.53</v>
      </c>
      <c r="R1520" s="15">
        <v>78.930000000000007</v>
      </c>
      <c r="T1520" s="16">
        <v>104</v>
      </c>
      <c r="U1520" s="16">
        <v>104</v>
      </c>
      <c r="V1520" s="16">
        <v>129.80000000000001</v>
      </c>
      <c r="W1520" s="16">
        <v>129.41</v>
      </c>
      <c r="X1520" s="75"/>
      <c r="Y1520" s="75"/>
      <c r="AB1520" s="15">
        <v>169.74</v>
      </c>
      <c r="AD1520" s="15">
        <v>87.13</v>
      </c>
      <c r="AE1520" s="15">
        <v>63.52</v>
      </c>
      <c r="AG1520" s="15">
        <v>72</v>
      </c>
      <c r="AI1520" s="15">
        <v>84.81</v>
      </c>
      <c r="AK1520" s="15">
        <v>66.84</v>
      </c>
      <c r="AN1520" s="15">
        <v>165</v>
      </c>
      <c r="AO1520" s="15">
        <v>117</v>
      </c>
      <c r="AP1520" s="15">
        <v>118</v>
      </c>
      <c r="AS1520" s="15">
        <v>86</v>
      </c>
      <c r="AU1520" s="15">
        <v>108</v>
      </c>
      <c r="AX1520" s="15">
        <v>36</v>
      </c>
      <c r="AY1520" s="15">
        <v>92.08</v>
      </c>
      <c r="BF1520" s="15">
        <v>86.11</v>
      </c>
      <c r="BG1520" s="15">
        <v>93</v>
      </c>
    </row>
    <row r="1521" spans="1:59">
      <c r="A1521" s="71">
        <v>44212</v>
      </c>
      <c r="B1521" s="16">
        <v>82.31</v>
      </c>
      <c r="C1521" s="75"/>
      <c r="D1521" s="75"/>
      <c r="F1521" s="16">
        <v>100.05</v>
      </c>
      <c r="G1521" s="15">
        <v>157.69999999999999</v>
      </c>
      <c r="H1521" s="15">
        <v>106.62</v>
      </c>
      <c r="I1521" s="15">
        <v>90.06</v>
      </c>
      <c r="J1521" s="15">
        <v>39.75</v>
      </c>
      <c r="K1521" s="15">
        <v>28.13</v>
      </c>
      <c r="L1521" s="15">
        <v>40.020000000000003</v>
      </c>
      <c r="M1521" s="15">
        <v>45.51</v>
      </c>
      <c r="N1521" s="15">
        <v>60.28</v>
      </c>
      <c r="O1521" s="16">
        <v>236.35</v>
      </c>
      <c r="P1521" s="15">
        <v>9</v>
      </c>
      <c r="Q1521" s="15">
        <v>65.709999999999994</v>
      </c>
      <c r="R1521" s="15">
        <v>78.02</v>
      </c>
      <c r="T1521" s="16">
        <v>108.1</v>
      </c>
      <c r="U1521" s="16">
        <v>108.1</v>
      </c>
      <c r="V1521" s="16">
        <v>121.63</v>
      </c>
      <c r="W1521" s="16">
        <v>127.32</v>
      </c>
      <c r="X1521" s="75"/>
      <c r="Y1521" s="75"/>
      <c r="AA1521" s="15">
        <v>129.94</v>
      </c>
      <c r="AB1521" s="15">
        <v>172.64</v>
      </c>
      <c r="AC1521" s="15">
        <v>109</v>
      </c>
      <c r="AD1521" s="15">
        <v>87.98</v>
      </c>
      <c r="AE1521" s="15">
        <v>70</v>
      </c>
      <c r="AF1521" s="15">
        <v>78.87</v>
      </c>
      <c r="AG1521" s="15">
        <v>73.61</v>
      </c>
      <c r="AH1521" s="15">
        <v>67</v>
      </c>
      <c r="AI1521" s="15">
        <v>85.5</v>
      </c>
      <c r="AK1521" s="15">
        <v>66.489999999999995</v>
      </c>
      <c r="AL1521" s="15">
        <v>72</v>
      </c>
      <c r="AN1521" s="15">
        <v>167</v>
      </c>
      <c r="AO1521" s="15">
        <v>117</v>
      </c>
      <c r="AP1521" s="15">
        <v>119.67</v>
      </c>
      <c r="AS1521" s="15">
        <v>85</v>
      </c>
      <c r="AV1521" s="15">
        <v>140</v>
      </c>
      <c r="AW1521" s="15">
        <v>34.67</v>
      </c>
      <c r="AX1521" s="15">
        <v>37.51</v>
      </c>
      <c r="AY1521" s="15">
        <v>94.8</v>
      </c>
      <c r="BB1521" s="15">
        <v>74</v>
      </c>
      <c r="BC1521" s="15">
        <v>36</v>
      </c>
      <c r="BF1521" s="15">
        <v>86.11</v>
      </c>
      <c r="BG1521" s="15">
        <v>96</v>
      </c>
    </row>
    <row r="1522" spans="1:59">
      <c r="A1522" s="71">
        <v>44219</v>
      </c>
      <c r="B1522" s="16">
        <v>82.84</v>
      </c>
      <c r="C1522" s="75"/>
      <c r="D1522" s="75"/>
      <c r="F1522" s="16">
        <v>112.94</v>
      </c>
      <c r="G1522" s="15">
        <v>165.25</v>
      </c>
      <c r="H1522" s="15">
        <v>105.58</v>
      </c>
      <c r="I1522" s="15">
        <v>93.27</v>
      </c>
      <c r="J1522" s="15">
        <v>37.090000000000003</v>
      </c>
      <c r="K1522" s="15">
        <v>29.86</v>
      </c>
      <c r="L1522" s="15">
        <v>40.93</v>
      </c>
      <c r="M1522" s="15">
        <v>41.56</v>
      </c>
      <c r="N1522" s="15">
        <v>65.87</v>
      </c>
      <c r="O1522" s="16">
        <v>249.43</v>
      </c>
      <c r="P1522" s="15">
        <v>9</v>
      </c>
      <c r="Q1522" s="15">
        <v>65.569999999999993</v>
      </c>
      <c r="R1522" s="15">
        <v>78.62</v>
      </c>
      <c r="T1522" s="16">
        <v>106.57</v>
      </c>
      <c r="U1522" s="16">
        <v>106.52</v>
      </c>
      <c r="V1522" s="16">
        <v>122.86</v>
      </c>
      <c r="W1522" s="16">
        <v>123.27</v>
      </c>
      <c r="X1522" s="75"/>
      <c r="Y1522" s="75"/>
      <c r="AA1522" s="15">
        <v>127.98</v>
      </c>
      <c r="AB1522" s="15">
        <v>169.8</v>
      </c>
      <c r="AC1522" s="15">
        <v>109</v>
      </c>
      <c r="AD1522" s="15">
        <v>91.93</v>
      </c>
      <c r="AE1522" s="15">
        <v>70</v>
      </c>
      <c r="AF1522" s="15">
        <v>81</v>
      </c>
      <c r="AG1522" s="15">
        <v>78.09</v>
      </c>
      <c r="AH1522" s="15">
        <v>67</v>
      </c>
      <c r="AI1522" s="15">
        <v>84.43</v>
      </c>
      <c r="AK1522" s="15">
        <v>65.28</v>
      </c>
      <c r="AN1522" s="15">
        <v>166.17</v>
      </c>
      <c r="AO1522" s="15">
        <v>117</v>
      </c>
      <c r="AP1522" s="15">
        <v>119.14</v>
      </c>
      <c r="AQ1522" s="15">
        <v>87.4</v>
      </c>
      <c r="AS1522" s="15">
        <v>81</v>
      </c>
      <c r="AU1522" s="15">
        <v>108</v>
      </c>
      <c r="AV1522" s="15">
        <v>140</v>
      </c>
      <c r="AX1522" s="15">
        <v>37.409999999999997</v>
      </c>
      <c r="AY1522" s="15">
        <v>98.8</v>
      </c>
      <c r="BB1522" s="15">
        <v>88</v>
      </c>
      <c r="BC1522" s="15">
        <v>36.5</v>
      </c>
      <c r="BF1522" s="15">
        <v>91.09</v>
      </c>
      <c r="BG1522" s="15">
        <v>116.25</v>
      </c>
    </row>
    <row r="1523" spans="1:59">
      <c r="A1523" s="71">
        <v>44226</v>
      </c>
      <c r="B1523" s="16">
        <v>82.22</v>
      </c>
      <c r="C1523" s="75"/>
      <c r="D1523" s="75"/>
      <c r="F1523" s="16">
        <v>128.13</v>
      </c>
      <c r="G1523" s="15">
        <v>176.77</v>
      </c>
      <c r="H1523" s="15">
        <v>109.47</v>
      </c>
      <c r="I1523" s="15">
        <v>94.11</v>
      </c>
      <c r="J1523" s="15">
        <v>41.25</v>
      </c>
      <c r="K1523" s="15">
        <v>28.41</v>
      </c>
      <c r="L1523" s="15">
        <v>42.11</v>
      </c>
      <c r="M1523" s="15">
        <v>48.12</v>
      </c>
      <c r="N1523" s="15">
        <v>70.09</v>
      </c>
      <c r="O1523" s="16">
        <v>263.18</v>
      </c>
      <c r="P1523" s="15">
        <v>9.17</v>
      </c>
      <c r="Q1523" s="15">
        <v>65.680000000000007</v>
      </c>
      <c r="R1523" s="15">
        <v>78.760000000000005</v>
      </c>
      <c r="T1523" s="16">
        <v>109.78</v>
      </c>
      <c r="U1523" s="16">
        <v>109.7</v>
      </c>
      <c r="V1523" s="16">
        <v>121.88</v>
      </c>
      <c r="W1523" s="16">
        <v>121.88</v>
      </c>
      <c r="X1523" s="75"/>
      <c r="Y1523" s="75"/>
      <c r="AA1523" s="15">
        <v>129</v>
      </c>
      <c r="AB1523" s="15">
        <v>159.94999999999999</v>
      </c>
      <c r="AD1523" s="15">
        <v>93.37</v>
      </c>
      <c r="AE1523" s="15">
        <v>72.33</v>
      </c>
      <c r="AF1523" s="15">
        <v>79</v>
      </c>
      <c r="AG1523" s="15">
        <v>73.239999999999995</v>
      </c>
      <c r="AH1523" s="15">
        <v>67</v>
      </c>
      <c r="AI1523" s="15">
        <v>84.55</v>
      </c>
      <c r="AJ1523" s="15">
        <v>228</v>
      </c>
      <c r="AK1523" s="15">
        <v>66.17</v>
      </c>
      <c r="AL1523" s="15">
        <v>72</v>
      </c>
      <c r="AM1523" s="15">
        <v>130</v>
      </c>
      <c r="AN1523" s="15">
        <v>167.28</v>
      </c>
      <c r="AO1523" s="15">
        <v>118.56</v>
      </c>
      <c r="AP1523" s="15">
        <v>119.34</v>
      </c>
      <c r="AV1523" s="15">
        <v>140</v>
      </c>
      <c r="AX1523" s="15">
        <v>37.74</v>
      </c>
      <c r="AY1523" s="15">
        <v>96.25</v>
      </c>
      <c r="AZ1523" s="15">
        <v>74.5</v>
      </c>
      <c r="BC1523" s="15">
        <v>43.5</v>
      </c>
      <c r="BF1523" s="15">
        <v>112.1</v>
      </c>
      <c r="BG1523" s="15">
        <v>135</v>
      </c>
    </row>
    <row r="1524" spans="1:59">
      <c r="A1524" s="71">
        <v>44233</v>
      </c>
      <c r="B1524" s="16">
        <v>82.93</v>
      </c>
      <c r="C1524" s="75"/>
      <c r="D1524" s="75"/>
      <c r="F1524" s="16">
        <v>127.27</v>
      </c>
      <c r="G1524" s="15">
        <v>181.31</v>
      </c>
      <c r="H1524" s="15">
        <v>106.54</v>
      </c>
      <c r="I1524" s="15">
        <v>93.39</v>
      </c>
      <c r="J1524" s="15">
        <v>39.200000000000003</v>
      </c>
      <c r="K1524" s="15">
        <v>30.39</v>
      </c>
      <c r="L1524" s="15">
        <v>45.31</v>
      </c>
      <c r="M1524" s="15">
        <v>45.53</v>
      </c>
      <c r="N1524" s="15">
        <v>77.88</v>
      </c>
      <c r="O1524" s="16">
        <v>275</v>
      </c>
      <c r="P1524" s="15">
        <v>9</v>
      </c>
      <c r="Q1524" s="15">
        <v>65.25</v>
      </c>
      <c r="R1524" s="15">
        <v>78.83</v>
      </c>
      <c r="T1524" s="16">
        <v>106.29</v>
      </c>
      <c r="U1524" s="16">
        <v>106.41</v>
      </c>
      <c r="V1524" s="16">
        <v>122.44</v>
      </c>
      <c r="W1524" s="16">
        <v>122.44</v>
      </c>
      <c r="X1524" s="75"/>
      <c r="Y1524" s="75"/>
      <c r="AA1524" s="15">
        <v>131</v>
      </c>
      <c r="AB1524" s="15">
        <v>168.87</v>
      </c>
      <c r="AC1524" s="15">
        <v>113</v>
      </c>
      <c r="AD1524" s="15">
        <v>96.08</v>
      </c>
      <c r="AE1524" s="15">
        <v>74</v>
      </c>
      <c r="AF1524" s="15">
        <v>79</v>
      </c>
      <c r="AG1524" s="15">
        <v>73.209999999999994</v>
      </c>
      <c r="AH1524" s="15">
        <v>67</v>
      </c>
      <c r="AI1524" s="15">
        <v>84.18</v>
      </c>
      <c r="AK1524" s="15">
        <v>65.459999999999994</v>
      </c>
      <c r="AM1524" s="15">
        <v>130</v>
      </c>
      <c r="AN1524" s="15">
        <v>167</v>
      </c>
      <c r="AO1524" s="15">
        <v>124.76</v>
      </c>
      <c r="AP1524" s="15">
        <v>126.36</v>
      </c>
      <c r="AT1524" s="15">
        <v>123</v>
      </c>
      <c r="AU1524" s="15">
        <v>105.14</v>
      </c>
      <c r="AV1524" s="15">
        <v>140</v>
      </c>
      <c r="AX1524" s="15">
        <v>39.700000000000003</v>
      </c>
      <c r="AY1524" s="15">
        <v>96.55</v>
      </c>
      <c r="BB1524" s="15">
        <v>88.67</v>
      </c>
      <c r="BF1524" s="15">
        <v>133.63999999999999</v>
      </c>
      <c r="BG1524" s="15">
        <v>140</v>
      </c>
    </row>
    <row r="1525" spans="1:59">
      <c r="A1525" s="71">
        <v>44240</v>
      </c>
      <c r="B1525" s="16">
        <v>82.74</v>
      </c>
      <c r="C1525" s="75"/>
      <c r="D1525" s="75"/>
      <c r="F1525" s="16">
        <v>130.38</v>
      </c>
      <c r="G1525" s="15">
        <v>183.09</v>
      </c>
      <c r="H1525" s="15">
        <v>109.48</v>
      </c>
      <c r="I1525" s="15">
        <v>93.82</v>
      </c>
      <c r="J1525" s="15">
        <v>47.05</v>
      </c>
      <c r="K1525" s="15">
        <v>33.9</v>
      </c>
      <c r="L1525" s="15">
        <v>44.07</v>
      </c>
      <c r="M1525" s="15">
        <v>43.96</v>
      </c>
      <c r="N1525" s="15">
        <v>84.12</v>
      </c>
      <c r="O1525" s="16">
        <v>280.55</v>
      </c>
      <c r="P1525" s="15">
        <v>9</v>
      </c>
      <c r="Q1525" s="15">
        <v>66.03</v>
      </c>
      <c r="R1525" s="15">
        <v>78.23</v>
      </c>
      <c r="T1525" s="16">
        <v>110</v>
      </c>
      <c r="U1525" s="16">
        <v>106</v>
      </c>
      <c r="V1525" s="16">
        <v>123.71</v>
      </c>
      <c r="W1525" s="16">
        <v>123.94</v>
      </c>
      <c r="X1525" s="75"/>
      <c r="Y1525" s="75"/>
      <c r="AA1525" s="15">
        <v>129</v>
      </c>
      <c r="AB1525" s="15">
        <v>169.89</v>
      </c>
      <c r="AD1525" s="15">
        <v>95</v>
      </c>
      <c r="AE1525" s="15">
        <v>76</v>
      </c>
      <c r="AF1525" s="15">
        <v>79</v>
      </c>
      <c r="AG1525" s="15">
        <v>72.510000000000005</v>
      </c>
      <c r="AH1525" s="15">
        <v>67</v>
      </c>
      <c r="AI1525" s="15">
        <v>85</v>
      </c>
      <c r="AK1525" s="15">
        <v>65.569999999999993</v>
      </c>
      <c r="AL1525" s="15">
        <v>66.27</v>
      </c>
      <c r="AN1525" s="15">
        <v>167</v>
      </c>
      <c r="AO1525" s="15">
        <v>121.33</v>
      </c>
      <c r="AP1525" s="15">
        <v>131.71</v>
      </c>
      <c r="AR1525" s="15">
        <v>100</v>
      </c>
      <c r="AU1525" s="15">
        <v>100</v>
      </c>
      <c r="AV1525" s="15">
        <v>140.43</v>
      </c>
      <c r="AW1525" s="15">
        <v>45</v>
      </c>
      <c r="AX1525" s="15">
        <v>41.59</v>
      </c>
      <c r="AY1525" s="15">
        <v>105.31</v>
      </c>
      <c r="BA1525" s="15">
        <v>83.07</v>
      </c>
      <c r="BB1525" s="15">
        <v>95</v>
      </c>
      <c r="BF1525" s="15">
        <v>134.63999999999999</v>
      </c>
      <c r="BG1525" s="15">
        <v>132</v>
      </c>
    </row>
    <row r="1526" spans="1:59">
      <c r="A1526" s="71">
        <v>44247</v>
      </c>
      <c r="B1526" s="16">
        <v>83.16</v>
      </c>
      <c r="C1526" s="75"/>
      <c r="D1526" s="75"/>
      <c r="F1526" s="16">
        <v>133.53</v>
      </c>
      <c r="G1526" s="15">
        <v>183.02</v>
      </c>
      <c r="H1526" s="15">
        <v>107.01</v>
      </c>
      <c r="I1526" s="15">
        <v>93.78</v>
      </c>
      <c r="J1526" s="15">
        <v>49.69</v>
      </c>
      <c r="K1526" s="15">
        <v>33.81</v>
      </c>
      <c r="L1526" s="15">
        <v>43.19</v>
      </c>
      <c r="M1526" s="15">
        <v>50.1</v>
      </c>
      <c r="N1526" s="15">
        <v>86.41</v>
      </c>
      <c r="O1526" s="16">
        <v>278.81</v>
      </c>
      <c r="P1526" s="15">
        <v>9.16</v>
      </c>
      <c r="Q1526" s="15">
        <v>64.28</v>
      </c>
      <c r="R1526" s="15">
        <v>79.03</v>
      </c>
      <c r="T1526" s="16">
        <v>111</v>
      </c>
      <c r="U1526" s="16">
        <v>111</v>
      </c>
      <c r="V1526" s="16">
        <v>122.86</v>
      </c>
      <c r="W1526" s="16">
        <v>123.86</v>
      </c>
      <c r="X1526" s="75"/>
      <c r="Y1526" s="75"/>
      <c r="AA1526" s="15">
        <v>132</v>
      </c>
      <c r="AB1526" s="15">
        <v>170</v>
      </c>
      <c r="AD1526" s="15">
        <v>95.53</v>
      </c>
      <c r="AE1526" s="15">
        <v>76</v>
      </c>
      <c r="AG1526" s="15">
        <v>72.260000000000005</v>
      </c>
      <c r="AI1526" s="15">
        <v>82.86</v>
      </c>
      <c r="AK1526" s="15">
        <v>63.33</v>
      </c>
      <c r="AM1526" s="15">
        <v>135</v>
      </c>
      <c r="AN1526" s="15">
        <v>158.33000000000001</v>
      </c>
      <c r="AO1526" s="15">
        <v>123</v>
      </c>
      <c r="AP1526" s="15">
        <v>136</v>
      </c>
      <c r="AR1526" s="15">
        <v>122.91</v>
      </c>
      <c r="AT1526" s="15">
        <v>110</v>
      </c>
      <c r="AU1526" s="15">
        <v>107</v>
      </c>
      <c r="AV1526" s="15">
        <v>139.33000000000001</v>
      </c>
      <c r="AX1526" s="15">
        <v>42</v>
      </c>
      <c r="AY1526" s="15">
        <v>102.5</v>
      </c>
      <c r="BA1526" s="15">
        <v>82</v>
      </c>
      <c r="BF1526" s="15">
        <v>122.1</v>
      </c>
      <c r="BG1526" s="15">
        <v>127</v>
      </c>
    </row>
    <row r="1527" spans="1:59">
      <c r="A1527" s="71">
        <v>44254</v>
      </c>
      <c r="B1527" s="16">
        <v>83.05</v>
      </c>
      <c r="C1527" s="75"/>
      <c r="D1527" s="75"/>
      <c r="F1527" s="16">
        <v>141.02000000000001</v>
      </c>
      <c r="G1527" s="15">
        <v>187.56</v>
      </c>
      <c r="H1527" s="15">
        <v>110.1</v>
      </c>
      <c r="I1527" s="15">
        <v>93.82</v>
      </c>
      <c r="J1527" s="15">
        <v>46.8</v>
      </c>
      <c r="K1527" s="15">
        <v>36.380000000000003</v>
      </c>
      <c r="L1527" s="15">
        <v>44.68</v>
      </c>
      <c r="M1527" s="15">
        <v>49.19</v>
      </c>
      <c r="N1527" s="15">
        <v>87.66</v>
      </c>
      <c r="O1527" s="16">
        <v>276.2</v>
      </c>
      <c r="P1527" s="15">
        <v>9</v>
      </c>
      <c r="Q1527" s="15">
        <v>64.72</v>
      </c>
      <c r="R1527" s="15">
        <v>77.81</v>
      </c>
      <c r="T1527" s="16">
        <v>108</v>
      </c>
      <c r="U1527" s="16">
        <v>108</v>
      </c>
      <c r="V1527" s="16">
        <v>124.36</v>
      </c>
      <c r="W1527" s="16">
        <v>124.5</v>
      </c>
      <c r="X1527" s="75"/>
      <c r="Y1527" s="75"/>
      <c r="AA1527" s="15">
        <v>132</v>
      </c>
      <c r="AB1527" s="15">
        <v>170.8</v>
      </c>
      <c r="AC1527" s="15">
        <v>114.12</v>
      </c>
      <c r="AD1527" s="15">
        <v>97.6</v>
      </c>
      <c r="AE1527" s="15">
        <v>76.290000000000006</v>
      </c>
      <c r="AG1527" s="15">
        <v>75.3</v>
      </c>
      <c r="AI1527" s="15">
        <v>85</v>
      </c>
      <c r="AK1527" s="15">
        <v>63.56</v>
      </c>
      <c r="AM1527" s="15">
        <v>125</v>
      </c>
      <c r="AN1527" s="15">
        <v>166.76</v>
      </c>
      <c r="AO1527" s="15">
        <v>123</v>
      </c>
      <c r="AP1527" s="15">
        <v>133</v>
      </c>
      <c r="AR1527" s="15">
        <v>102</v>
      </c>
      <c r="AT1527" s="15">
        <v>108</v>
      </c>
      <c r="AU1527" s="15">
        <v>107</v>
      </c>
      <c r="AV1527" s="15">
        <v>141</v>
      </c>
      <c r="AX1527" s="15">
        <v>44.09</v>
      </c>
      <c r="AZ1527" s="15">
        <v>68</v>
      </c>
      <c r="BB1527" s="15">
        <v>95</v>
      </c>
      <c r="BC1527" s="15">
        <v>51</v>
      </c>
      <c r="BF1527" s="15">
        <v>120.09</v>
      </c>
      <c r="BG1527" s="15">
        <v>127</v>
      </c>
    </row>
    <row r="1528" spans="1:59">
      <c r="A1528" s="71">
        <v>44261</v>
      </c>
      <c r="B1528" s="16">
        <v>83.37</v>
      </c>
      <c r="C1528" s="75"/>
      <c r="D1528" s="75"/>
      <c r="F1528" s="16">
        <v>138.34</v>
      </c>
      <c r="G1528" s="15">
        <v>187.46</v>
      </c>
      <c r="H1528" s="15">
        <v>115.54</v>
      </c>
      <c r="I1528" s="15">
        <v>93.88</v>
      </c>
      <c r="J1528" s="15">
        <v>44.11</v>
      </c>
      <c r="K1528" s="15">
        <v>36.520000000000003</v>
      </c>
      <c r="L1528" s="15">
        <v>45.55</v>
      </c>
      <c r="M1528" s="15">
        <v>49.73</v>
      </c>
      <c r="N1528" s="15">
        <v>90.02</v>
      </c>
      <c r="O1528" s="16">
        <v>282.22000000000003</v>
      </c>
      <c r="P1528" s="15">
        <v>9.2100000000000009</v>
      </c>
      <c r="Q1528" s="15">
        <v>67</v>
      </c>
      <c r="R1528" s="15">
        <v>78.52</v>
      </c>
      <c r="T1528" s="16">
        <v>111.4</v>
      </c>
      <c r="U1528" s="16">
        <v>111</v>
      </c>
      <c r="V1528" s="16">
        <v>124.82</v>
      </c>
      <c r="W1528" s="16">
        <v>125</v>
      </c>
      <c r="X1528" s="75"/>
      <c r="Y1528" s="75"/>
      <c r="AA1528" s="15">
        <v>130.07</v>
      </c>
      <c r="AB1528" s="15">
        <v>170</v>
      </c>
      <c r="AD1528" s="15">
        <v>97.52</v>
      </c>
      <c r="AE1528" s="15">
        <v>74.67</v>
      </c>
      <c r="AF1528" s="15">
        <v>79</v>
      </c>
      <c r="AG1528" s="15">
        <v>72.92</v>
      </c>
      <c r="AH1528" s="15">
        <v>67</v>
      </c>
      <c r="AI1528" s="15">
        <v>84.51</v>
      </c>
      <c r="AK1528" s="15">
        <v>65.62</v>
      </c>
      <c r="AL1528" s="15">
        <v>72</v>
      </c>
      <c r="AM1528" s="15">
        <v>125</v>
      </c>
      <c r="AN1528" s="15">
        <v>167</v>
      </c>
      <c r="AO1528" s="15">
        <v>126</v>
      </c>
      <c r="AP1528" s="15">
        <v>134.16999999999999</v>
      </c>
      <c r="AQ1528" s="15">
        <v>88</v>
      </c>
      <c r="AR1528" s="15">
        <v>109.8</v>
      </c>
      <c r="AT1528" s="15">
        <v>109.77</v>
      </c>
      <c r="AU1528" s="15">
        <v>110</v>
      </c>
      <c r="AV1528" s="15">
        <v>141</v>
      </c>
      <c r="AW1528" s="15">
        <v>41</v>
      </c>
      <c r="AX1528" s="15">
        <v>48.78</v>
      </c>
      <c r="AY1528" s="15">
        <v>102.25</v>
      </c>
      <c r="AZ1528" s="15">
        <v>74</v>
      </c>
      <c r="BD1528" s="15">
        <v>130</v>
      </c>
      <c r="BF1528" s="15">
        <v>120.09</v>
      </c>
      <c r="BG1528" s="15">
        <v>134.80000000000001</v>
      </c>
    </row>
    <row r="1529" spans="1:59">
      <c r="A1529" s="71">
        <v>44268</v>
      </c>
      <c r="B1529" s="16">
        <v>83.99</v>
      </c>
      <c r="C1529" s="75"/>
      <c r="D1529" s="75"/>
      <c r="F1529" s="16">
        <v>141.59</v>
      </c>
      <c r="G1529" s="15">
        <v>188.88</v>
      </c>
      <c r="H1529" s="15">
        <v>111.88</v>
      </c>
      <c r="I1529" s="15">
        <v>91.32</v>
      </c>
      <c r="J1529" s="15">
        <v>48.47</v>
      </c>
      <c r="K1529" s="15">
        <v>36.03</v>
      </c>
      <c r="L1529" s="15">
        <v>45.13</v>
      </c>
      <c r="M1529" s="15">
        <v>53.84</v>
      </c>
      <c r="N1529" s="15">
        <v>91.22</v>
      </c>
      <c r="O1529" s="16">
        <v>280.45999999999998</v>
      </c>
      <c r="P1529" s="15">
        <v>9.67</v>
      </c>
      <c r="Q1529" s="15">
        <v>66.14</v>
      </c>
      <c r="R1529" s="15">
        <v>78.2</v>
      </c>
      <c r="T1529" s="16">
        <v>112.2</v>
      </c>
      <c r="U1529" s="16">
        <v>111.9</v>
      </c>
      <c r="V1529" s="16">
        <v>127.53</v>
      </c>
      <c r="W1529" s="16">
        <v>127.8</v>
      </c>
      <c r="X1529" s="75"/>
      <c r="Y1529" s="75"/>
      <c r="AA1529" s="15">
        <v>146.5</v>
      </c>
      <c r="AB1529" s="15">
        <v>170.8</v>
      </c>
      <c r="AC1529" s="15">
        <v>120</v>
      </c>
      <c r="AD1529" s="15">
        <v>95</v>
      </c>
      <c r="AF1529" s="15">
        <v>79</v>
      </c>
      <c r="AG1529" s="15">
        <v>74.14</v>
      </c>
      <c r="AH1529" s="15">
        <v>67</v>
      </c>
      <c r="AI1529" s="15">
        <v>85.31</v>
      </c>
      <c r="AK1529" s="15">
        <v>63.06</v>
      </c>
      <c r="AM1529" s="15">
        <v>130</v>
      </c>
      <c r="AN1529" s="15">
        <v>167</v>
      </c>
      <c r="AO1529" s="15">
        <v>126</v>
      </c>
      <c r="AP1529" s="15">
        <v>135</v>
      </c>
      <c r="AQ1529" s="15">
        <v>88</v>
      </c>
      <c r="AR1529" s="15">
        <v>110</v>
      </c>
      <c r="AV1529" s="15">
        <v>142</v>
      </c>
      <c r="AW1529" s="15">
        <v>44</v>
      </c>
      <c r="AX1529" s="15">
        <v>51.79</v>
      </c>
      <c r="AY1529" s="15">
        <v>101</v>
      </c>
      <c r="BB1529" s="15">
        <v>106.17</v>
      </c>
      <c r="BC1529" s="15">
        <v>55</v>
      </c>
      <c r="BF1529" s="15">
        <v>133.15</v>
      </c>
      <c r="BG1529" s="15">
        <v>149</v>
      </c>
    </row>
    <row r="1530" spans="1:59">
      <c r="A1530" s="71">
        <v>44275</v>
      </c>
      <c r="B1530" s="16">
        <v>84.84</v>
      </c>
      <c r="C1530" s="75"/>
      <c r="D1530" s="75"/>
      <c r="F1530" s="16">
        <v>138.29</v>
      </c>
      <c r="G1530" s="15">
        <v>186.96</v>
      </c>
      <c r="H1530" s="15">
        <v>112.08</v>
      </c>
      <c r="I1530" s="15">
        <v>94.43</v>
      </c>
      <c r="J1530" s="15">
        <v>52.76</v>
      </c>
      <c r="K1530" s="15">
        <v>37.92</v>
      </c>
      <c r="L1530" s="15">
        <v>45.84</v>
      </c>
      <c r="M1530" s="15">
        <v>56.46</v>
      </c>
      <c r="N1530" s="15">
        <v>89.76</v>
      </c>
      <c r="O1530" s="16">
        <v>283.82</v>
      </c>
      <c r="P1530" s="15">
        <v>10</v>
      </c>
      <c r="Q1530" s="15">
        <v>66.239999999999995</v>
      </c>
      <c r="R1530" s="15">
        <v>77.8</v>
      </c>
      <c r="T1530" s="16">
        <v>111.6</v>
      </c>
      <c r="U1530" s="16">
        <v>109</v>
      </c>
      <c r="V1530" s="16">
        <v>129.26</v>
      </c>
      <c r="W1530" s="16">
        <v>128.85</v>
      </c>
      <c r="X1530" s="75"/>
      <c r="Y1530" s="75"/>
      <c r="AB1530" s="15">
        <v>194.66</v>
      </c>
      <c r="AD1530" s="15">
        <v>94.43</v>
      </c>
      <c r="AE1530" s="15">
        <v>77</v>
      </c>
      <c r="AF1530" s="15">
        <v>79</v>
      </c>
      <c r="AG1530" s="15">
        <v>74.75</v>
      </c>
      <c r="AH1530" s="15">
        <v>67</v>
      </c>
      <c r="AI1530" s="15">
        <v>84.33</v>
      </c>
      <c r="AK1530" s="15">
        <v>63.75</v>
      </c>
      <c r="AM1530" s="15">
        <v>128.69</v>
      </c>
      <c r="AN1530" s="15">
        <v>167</v>
      </c>
      <c r="AO1530" s="15">
        <v>131.65</v>
      </c>
      <c r="AP1530" s="15">
        <v>138.66999999999999</v>
      </c>
      <c r="AQ1530" s="15">
        <v>89.82</v>
      </c>
      <c r="AR1530" s="15">
        <v>112</v>
      </c>
      <c r="AT1530" s="15">
        <v>109</v>
      </c>
      <c r="AU1530" s="15">
        <v>112</v>
      </c>
      <c r="AV1530" s="15">
        <v>143.56</v>
      </c>
      <c r="AW1530" s="15">
        <v>44</v>
      </c>
      <c r="AX1530" s="15">
        <v>52.94</v>
      </c>
      <c r="AY1530" s="15">
        <v>97.12</v>
      </c>
      <c r="AZ1530" s="15">
        <v>73.38</v>
      </c>
      <c r="BB1530" s="15">
        <v>107.22</v>
      </c>
      <c r="BC1530" s="15">
        <v>53</v>
      </c>
      <c r="BD1530" s="15">
        <v>130</v>
      </c>
      <c r="BF1530" s="15">
        <v>144.13999999999999</v>
      </c>
      <c r="BG1530" s="15">
        <v>150</v>
      </c>
    </row>
    <row r="1531" spans="1:59">
      <c r="A1531" s="71">
        <v>44282</v>
      </c>
      <c r="B1531" s="16">
        <v>86.95</v>
      </c>
      <c r="C1531" s="75"/>
      <c r="D1531" s="75"/>
      <c r="F1531" s="16">
        <v>141.6</v>
      </c>
      <c r="G1531" s="15">
        <v>188.08</v>
      </c>
      <c r="H1531" s="15">
        <v>112.33</v>
      </c>
      <c r="I1531" s="15">
        <v>97.15</v>
      </c>
      <c r="J1531" s="15">
        <v>50.48</v>
      </c>
      <c r="K1531" s="15">
        <v>39.090000000000003</v>
      </c>
      <c r="L1531" s="15">
        <v>46.29</v>
      </c>
      <c r="M1531" s="15">
        <v>55.68</v>
      </c>
      <c r="N1531" s="15">
        <v>90.25</v>
      </c>
      <c r="O1531" s="16">
        <v>283.89</v>
      </c>
      <c r="P1531" s="15">
        <v>10</v>
      </c>
      <c r="Q1531" s="15">
        <v>65.959999999999994</v>
      </c>
      <c r="R1531" s="15">
        <v>78.36</v>
      </c>
      <c r="T1531" s="16">
        <v>111.9</v>
      </c>
      <c r="U1531" s="16">
        <v>103.84</v>
      </c>
      <c r="V1531" s="16">
        <v>130.13999999999999</v>
      </c>
      <c r="W1531" s="16">
        <v>128.87</v>
      </c>
      <c r="X1531" s="75"/>
      <c r="Y1531" s="75"/>
      <c r="AB1531" s="15">
        <v>194.69</v>
      </c>
      <c r="AD1531" s="15">
        <v>95</v>
      </c>
      <c r="AE1531" s="15">
        <v>76</v>
      </c>
      <c r="AG1531" s="15">
        <v>73.650000000000006</v>
      </c>
      <c r="AI1531" s="15">
        <v>84.33</v>
      </c>
      <c r="AJ1531" s="15">
        <v>259</v>
      </c>
      <c r="AK1531" s="15">
        <v>65.650000000000006</v>
      </c>
      <c r="AM1531" s="15">
        <v>138.13</v>
      </c>
      <c r="AN1531" s="15">
        <v>167</v>
      </c>
      <c r="AO1531" s="15">
        <v>136.75</v>
      </c>
      <c r="AP1531" s="15">
        <v>144.80000000000001</v>
      </c>
      <c r="AT1531" s="15">
        <v>129</v>
      </c>
      <c r="AU1531" s="15">
        <v>122.08</v>
      </c>
      <c r="AV1531" s="15">
        <v>143.13</v>
      </c>
      <c r="AX1531" s="15">
        <v>52.69</v>
      </c>
      <c r="AZ1531" s="15">
        <v>78</v>
      </c>
      <c r="BB1531" s="15">
        <v>98</v>
      </c>
      <c r="BF1531" s="15">
        <v>144.13999999999999</v>
      </c>
      <c r="BG1531" s="15">
        <v>143</v>
      </c>
    </row>
    <row r="1532" spans="1:59">
      <c r="A1532" s="71">
        <v>44289</v>
      </c>
      <c r="B1532" s="16">
        <v>92.36</v>
      </c>
      <c r="C1532" s="75"/>
      <c r="D1532" s="75"/>
      <c r="F1532" s="16">
        <v>146.57</v>
      </c>
      <c r="G1532" s="15">
        <v>187.48</v>
      </c>
      <c r="H1532" s="15">
        <v>113.01</v>
      </c>
      <c r="I1532" s="15">
        <v>99.07</v>
      </c>
      <c r="J1532" s="15">
        <v>50.97</v>
      </c>
      <c r="K1532" s="15">
        <v>40.119999999999997</v>
      </c>
      <c r="L1532" s="15">
        <v>45.27</v>
      </c>
      <c r="M1532" s="15">
        <v>55.16</v>
      </c>
      <c r="N1532" s="15">
        <v>98.28</v>
      </c>
      <c r="O1532" s="16">
        <v>287.94</v>
      </c>
      <c r="P1532" s="15">
        <v>10</v>
      </c>
      <c r="Q1532" s="15">
        <v>65.290000000000006</v>
      </c>
      <c r="R1532" s="15">
        <v>78.150000000000006</v>
      </c>
      <c r="T1532" s="16">
        <v>117</v>
      </c>
      <c r="U1532" s="16">
        <v>108</v>
      </c>
      <c r="V1532" s="16">
        <v>128.15</v>
      </c>
      <c r="W1532" s="16">
        <v>129.56</v>
      </c>
      <c r="X1532" s="75"/>
      <c r="Y1532" s="75"/>
      <c r="AA1532" s="15">
        <v>139.91</v>
      </c>
      <c r="AB1532" s="15">
        <v>173.43</v>
      </c>
      <c r="AD1532" s="15">
        <v>97.11</v>
      </c>
      <c r="AF1532" s="15">
        <v>79</v>
      </c>
      <c r="AG1532" s="15">
        <v>74.680000000000007</v>
      </c>
      <c r="AI1532" s="15">
        <v>85.94</v>
      </c>
      <c r="AJ1532" s="15">
        <v>205</v>
      </c>
      <c r="AK1532" s="15">
        <v>60.79</v>
      </c>
      <c r="AM1532" s="15">
        <v>135</v>
      </c>
      <c r="AN1532" s="15">
        <v>167</v>
      </c>
      <c r="AO1532" s="15">
        <v>137.08000000000001</v>
      </c>
      <c r="AP1532" s="15">
        <v>151</v>
      </c>
      <c r="AQ1532" s="15">
        <v>88</v>
      </c>
      <c r="AR1532" s="15">
        <v>112.6</v>
      </c>
      <c r="AS1532" s="15">
        <v>86</v>
      </c>
      <c r="AT1532" s="15">
        <v>114.87</v>
      </c>
      <c r="AV1532" s="15">
        <v>143.32</v>
      </c>
      <c r="AW1532" s="15">
        <v>46</v>
      </c>
      <c r="AX1532" s="15">
        <v>53.18</v>
      </c>
      <c r="AY1532" s="15">
        <v>96</v>
      </c>
      <c r="AZ1532" s="15">
        <v>76</v>
      </c>
      <c r="BB1532" s="15">
        <v>118.25</v>
      </c>
      <c r="BC1532" s="15">
        <v>53.85</v>
      </c>
      <c r="BF1532" s="15">
        <v>133.15</v>
      </c>
      <c r="BG1532" s="15">
        <v>123</v>
      </c>
    </row>
    <row r="1533" spans="1:59">
      <c r="A1533" s="71">
        <v>44296</v>
      </c>
      <c r="B1533" s="16">
        <v>98.84</v>
      </c>
      <c r="C1533" s="75"/>
      <c r="D1533" s="75"/>
      <c r="F1533" s="16">
        <v>159.56</v>
      </c>
      <c r="G1533" s="15">
        <v>187.67</v>
      </c>
      <c r="H1533" s="15">
        <v>117.97</v>
      </c>
      <c r="I1533" s="15">
        <v>100.07</v>
      </c>
      <c r="J1533" s="15">
        <v>56.6</v>
      </c>
      <c r="K1533" s="15">
        <v>42.59</v>
      </c>
      <c r="L1533" s="15">
        <v>46.79</v>
      </c>
      <c r="M1533" s="15">
        <v>51.88</v>
      </c>
      <c r="N1533" s="15">
        <v>102.87</v>
      </c>
      <c r="O1533" s="16">
        <v>285.24</v>
      </c>
      <c r="P1533" s="15">
        <v>10.15</v>
      </c>
      <c r="Q1533" s="15">
        <v>67.290000000000006</v>
      </c>
      <c r="R1533" s="15">
        <v>78.19</v>
      </c>
      <c r="T1533" s="16">
        <v>115.39</v>
      </c>
      <c r="U1533" s="16">
        <v>109</v>
      </c>
      <c r="V1533" s="16">
        <v>127.39</v>
      </c>
      <c r="W1533" s="16">
        <v>129.56</v>
      </c>
      <c r="X1533" s="75"/>
      <c r="Y1533" s="75"/>
      <c r="AA1533" s="15">
        <v>144</v>
      </c>
      <c r="AB1533" s="15">
        <v>208</v>
      </c>
      <c r="AD1533" s="15">
        <v>96.76</v>
      </c>
      <c r="AE1533" s="15">
        <v>79</v>
      </c>
      <c r="AF1533" s="15">
        <v>79</v>
      </c>
      <c r="AG1533" s="15">
        <v>76.59</v>
      </c>
      <c r="AH1533" s="15">
        <v>67</v>
      </c>
      <c r="AI1533" s="15">
        <v>85.19</v>
      </c>
      <c r="AJ1533" s="15">
        <v>205</v>
      </c>
      <c r="AK1533" s="15">
        <v>57.87</v>
      </c>
      <c r="AL1533" s="15">
        <v>71.17</v>
      </c>
      <c r="AM1533" s="15">
        <v>142</v>
      </c>
      <c r="AN1533" s="15">
        <v>167</v>
      </c>
      <c r="AO1533" s="15">
        <v>146.83000000000001</v>
      </c>
      <c r="AP1533" s="15">
        <v>150.80000000000001</v>
      </c>
      <c r="AQ1533" s="15">
        <v>88</v>
      </c>
      <c r="AR1533" s="15">
        <v>114.18</v>
      </c>
      <c r="AU1533" s="15">
        <v>115</v>
      </c>
      <c r="AV1533" s="15">
        <v>144</v>
      </c>
      <c r="AW1533" s="15">
        <v>46</v>
      </c>
      <c r="AX1533" s="15">
        <v>53.2</v>
      </c>
      <c r="AY1533" s="15">
        <v>100</v>
      </c>
      <c r="AZ1533" s="15">
        <v>81.5</v>
      </c>
      <c r="BA1533" s="15">
        <v>85</v>
      </c>
      <c r="BB1533" s="15">
        <v>120</v>
      </c>
      <c r="BD1533" s="15">
        <v>159.08000000000001</v>
      </c>
      <c r="BF1533" s="15">
        <v>110.87</v>
      </c>
      <c r="BG1533" s="15">
        <v>106.2</v>
      </c>
    </row>
    <row r="1534" spans="1:59">
      <c r="A1534" s="71">
        <v>44303</v>
      </c>
      <c r="B1534" s="16">
        <v>99.95</v>
      </c>
      <c r="C1534" s="75"/>
      <c r="D1534" s="75"/>
      <c r="F1534" s="16">
        <v>168.54</v>
      </c>
      <c r="G1534" s="15">
        <v>195.64</v>
      </c>
      <c r="H1534" s="15">
        <v>124.42</v>
      </c>
      <c r="I1534" s="15">
        <v>107.42</v>
      </c>
      <c r="J1534" s="15">
        <v>59.8</v>
      </c>
      <c r="K1534" s="15">
        <v>44.46</v>
      </c>
      <c r="L1534" s="15">
        <v>48.4</v>
      </c>
      <c r="M1534" s="15">
        <v>63.09</v>
      </c>
      <c r="N1534" s="15">
        <v>115.54</v>
      </c>
      <c r="O1534" s="16">
        <v>291.16000000000003</v>
      </c>
      <c r="P1534" s="15">
        <v>10</v>
      </c>
      <c r="Q1534" s="15">
        <v>65.959999999999994</v>
      </c>
      <c r="R1534" s="15">
        <v>77.430000000000007</v>
      </c>
      <c r="T1534" s="16">
        <v>113</v>
      </c>
      <c r="U1534" s="16">
        <v>109</v>
      </c>
      <c r="V1534" s="16">
        <v>130.65</v>
      </c>
      <c r="W1534" s="16">
        <v>131.38</v>
      </c>
      <c r="X1534" s="75"/>
      <c r="Y1534" s="75"/>
      <c r="AB1534" s="15">
        <v>170.8</v>
      </c>
      <c r="AD1534" s="15">
        <v>95.55</v>
      </c>
      <c r="AE1534" s="15">
        <v>78.63</v>
      </c>
      <c r="AF1534" s="15">
        <v>79</v>
      </c>
      <c r="AG1534" s="15">
        <v>77.099999999999994</v>
      </c>
      <c r="AH1534" s="15">
        <v>67</v>
      </c>
      <c r="AI1534" s="15">
        <v>84.91</v>
      </c>
      <c r="AK1534" s="15">
        <v>57.42</v>
      </c>
      <c r="AM1534" s="15">
        <v>167</v>
      </c>
      <c r="AN1534" s="15">
        <v>167.33</v>
      </c>
      <c r="AO1534" s="15">
        <v>153.6</v>
      </c>
      <c r="AP1534" s="15">
        <v>156</v>
      </c>
      <c r="AQ1534" s="15">
        <v>90</v>
      </c>
      <c r="AS1534" s="15">
        <v>87</v>
      </c>
      <c r="AT1534" s="15">
        <v>123.53</v>
      </c>
      <c r="AV1534" s="15">
        <v>144.62</v>
      </c>
      <c r="AW1534" s="15">
        <v>51</v>
      </c>
      <c r="AX1534" s="15">
        <v>54.1</v>
      </c>
      <c r="AY1534" s="15">
        <v>106.36</v>
      </c>
      <c r="AZ1534" s="15">
        <v>80.86</v>
      </c>
      <c r="BB1534" s="15">
        <v>130</v>
      </c>
      <c r="BC1534" s="15">
        <v>58.67</v>
      </c>
      <c r="BD1534" s="15">
        <v>152</v>
      </c>
      <c r="BF1534" s="15">
        <v>98.85</v>
      </c>
      <c r="BG1534" s="15">
        <v>102</v>
      </c>
    </row>
    <row r="1535" spans="1:59">
      <c r="A1535" s="71">
        <v>44310</v>
      </c>
      <c r="B1535" s="16">
        <v>101.95</v>
      </c>
      <c r="C1535" s="75"/>
      <c r="D1535" s="75"/>
      <c r="F1535" s="16">
        <v>177.03</v>
      </c>
      <c r="G1535" s="15">
        <v>202.39</v>
      </c>
      <c r="H1535" s="15">
        <v>123.49</v>
      </c>
      <c r="I1535" s="15">
        <v>107.64</v>
      </c>
      <c r="J1535" s="15">
        <v>60.5</v>
      </c>
      <c r="K1535" s="15">
        <v>42.22</v>
      </c>
      <c r="L1535" s="15">
        <v>50.39</v>
      </c>
      <c r="M1535" s="15">
        <v>59.36</v>
      </c>
      <c r="N1535" s="15">
        <v>127.53</v>
      </c>
      <c r="O1535" s="16">
        <v>292.08999999999997</v>
      </c>
      <c r="P1535" s="15">
        <v>10</v>
      </c>
      <c r="Q1535" s="15">
        <v>65.02</v>
      </c>
      <c r="R1535" s="15">
        <v>77.81</v>
      </c>
      <c r="T1535" s="16">
        <v>113.4</v>
      </c>
      <c r="U1535" s="16">
        <v>110.56</v>
      </c>
      <c r="V1535" s="16">
        <v>127.62</v>
      </c>
      <c r="W1535" s="16">
        <v>129</v>
      </c>
      <c r="X1535" s="75"/>
      <c r="Y1535" s="75"/>
      <c r="AB1535" s="15">
        <v>170.8</v>
      </c>
      <c r="AD1535" s="15">
        <v>97.15</v>
      </c>
      <c r="AE1535" s="15">
        <v>79</v>
      </c>
      <c r="AF1535" s="15">
        <v>87</v>
      </c>
      <c r="AG1535" s="15">
        <v>78</v>
      </c>
      <c r="AH1535" s="15">
        <v>72.67</v>
      </c>
      <c r="AI1535" s="15">
        <v>86.67</v>
      </c>
      <c r="AK1535" s="15">
        <v>57.76</v>
      </c>
      <c r="AM1535" s="15">
        <v>155.4</v>
      </c>
      <c r="AN1535" s="15">
        <v>170.1</v>
      </c>
      <c r="AO1535" s="15">
        <v>156</v>
      </c>
      <c r="AP1535" s="15">
        <v>162.84</v>
      </c>
      <c r="AQ1535" s="15">
        <v>92</v>
      </c>
      <c r="AR1535" s="15">
        <v>122</v>
      </c>
      <c r="AT1535" s="15">
        <v>131.91</v>
      </c>
      <c r="AU1535" s="15">
        <v>139</v>
      </c>
      <c r="AV1535" s="15">
        <v>154.71</v>
      </c>
      <c r="AW1535" s="15">
        <v>62</v>
      </c>
      <c r="AX1535" s="15">
        <v>57.71</v>
      </c>
      <c r="AY1535" s="15">
        <v>105.5</v>
      </c>
      <c r="BC1535" s="15">
        <v>64</v>
      </c>
      <c r="BF1535" s="15">
        <v>95.85</v>
      </c>
      <c r="BG1535" s="15">
        <v>101.2</v>
      </c>
    </row>
    <row r="1536" spans="1:59">
      <c r="A1536" s="71">
        <v>44317</v>
      </c>
      <c r="B1536" s="16">
        <v>105.03</v>
      </c>
      <c r="C1536" s="75"/>
      <c r="D1536" s="75"/>
      <c r="F1536" s="16">
        <v>191.57</v>
      </c>
      <c r="G1536" s="15">
        <v>211.55</v>
      </c>
      <c r="H1536" s="15">
        <v>122.42</v>
      </c>
      <c r="I1536" s="15">
        <v>105.44</v>
      </c>
      <c r="J1536" s="15">
        <v>58.67</v>
      </c>
      <c r="K1536" s="15">
        <v>42.57</v>
      </c>
      <c r="L1536" s="15">
        <v>50.73</v>
      </c>
      <c r="M1536" s="15">
        <v>59.53</v>
      </c>
      <c r="N1536" s="15">
        <v>134.44</v>
      </c>
      <c r="O1536" s="16">
        <v>300.47000000000003</v>
      </c>
      <c r="P1536" s="15">
        <v>10</v>
      </c>
      <c r="Q1536" s="15">
        <v>65.87</v>
      </c>
      <c r="R1536" s="15">
        <v>78.42</v>
      </c>
      <c r="T1536" s="16">
        <v>114</v>
      </c>
      <c r="U1536" s="16">
        <v>118</v>
      </c>
      <c r="V1536" s="16">
        <v>127.75</v>
      </c>
      <c r="W1536" s="16">
        <v>129.19999999999999</v>
      </c>
      <c r="X1536" s="75"/>
      <c r="Y1536" s="75"/>
      <c r="AA1536" s="15">
        <v>142</v>
      </c>
      <c r="AB1536" s="15">
        <v>170.8</v>
      </c>
      <c r="AD1536" s="15">
        <v>99.77</v>
      </c>
      <c r="AE1536" s="15">
        <v>79</v>
      </c>
      <c r="AF1536" s="15">
        <v>86</v>
      </c>
      <c r="AG1536" s="15">
        <v>84.74</v>
      </c>
      <c r="AI1536" s="15">
        <v>89</v>
      </c>
      <c r="AJ1536" s="15">
        <v>205</v>
      </c>
      <c r="AK1536" s="15">
        <v>59.2</v>
      </c>
      <c r="AL1536" s="15">
        <v>57</v>
      </c>
      <c r="AN1536" s="15">
        <v>172.45</v>
      </c>
      <c r="AO1536" s="15">
        <v>168.05</v>
      </c>
      <c r="AP1536" s="15">
        <v>166.54</v>
      </c>
      <c r="AQ1536" s="15">
        <v>92</v>
      </c>
      <c r="AV1536" s="15">
        <v>156.57</v>
      </c>
      <c r="AW1536" s="15">
        <v>63</v>
      </c>
      <c r="AX1536" s="15">
        <v>59.82</v>
      </c>
      <c r="AY1536" s="15">
        <v>108.16</v>
      </c>
      <c r="BA1536" s="15">
        <v>105</v>
      </c>
      <c r="BB1536" s="15">
        <v>126.33</v>
      </c>
      <c r="BD1536" s="15">
        <v>170</v>
      </c>
      <c r="BF1536" s="15">
        <v>93.85</v>
      </c>
      <c r="BG1536" s="15">
        <v>95</v>
      </c>
    </row>
    <row r="1537" spans="1:59">
      <c r="A1537" s="71">
        <v>44324</v>
      </c>
      <c r="B1537" s="16">
        <v>104.49</v>
      </c>
      <c r="C1537" s="75"/>
      <c r="D1537" s="75"/>
      <c r="F1537" s="16">
        <v>199.63</v>
      </c>
      <c r="G1537" s="15">
        <v>222.61</v>
      </c>
      <c r="H1537" s="15">
        <v>121.01</v>
      </c>
      <c r="I1537" s="15">
        <v>107</v>
      </c>
      <c r="J1537" s="15">
        <v>63.77</v>
      </c>
      <c r="K1537" s="15">
        <v>43.53</v>
      </c>
      <c r="L1537" s="15">
        <v>50.53</v>
      </c>
      <c r="M1537" s="15">
        <v>71</v>
      </c>
      <c r="N1537" s="15">
        <v>145.75</v>
      </c>
      <c r="O1537" s="16">
        <v>311.82</v>
      </c>
      <c r="P1537" s="15">
        <v>10</v>
      </c>
      <c r="Q1537" s="15">
        <v>65.459999999999994</v>
      </c>
      <c r="R1537" s="15">
        <v>78.87</v>
      </c>
      <c r="T1537" s="16">
        <v>119</v>
      </c>
      <c r="U1537" s="16">
        <v>117.35</v>
      </c>
      <c r="V1537" s="16">
        <v>127.75</v>
      </c>
      <c r="W1537" s="16">
        <v>129.19999999999999</v>
      </c>
      <c r="X1537" s="75"/>
      <c r="Y1537" s="75"/>
      <c r="AA1537" s="15">
        <v>137.22999999999999</v>
      </c>
      <c r="AB1537" s="15">
        <v>170.8</v>
      </c>
      <c r="AD1537" s="15">
        <v>102.26</v>
      </c>
      <c r="AE1537" s="15">
        <v>82.5</v>
      </c>
      <c r="AF1537" s="15">
        <v>95.67</v>
      </c>
      <c r="AG1537" s="15">
        <v>87.81</v>
      </c>
      <c r="AH1537" s="15">
        <v>82.4</v>
      </c>
      <c r="AI1537" s="15">
        <v>89.55</v>
      </c>
      <c r="AK1537" s="15">
        <v>60.63</v>
      </c>
      <c r="AL1537" s="15">
        <v>67.5</v>
      </c>
      <c r="AM1537" s="15">
        <v>180.67</v>
      </c>
      <c r="AN1537" s="15">
        <v>181.14</v>
      </c>
      <c r="AO1537" s="15">
        <v>178.88</v>
      </c>
      <c r="AP1537" s="15">
        <v>182</v>
      </c>
      <c r="AT1537" s="15">
        <v>148</v>
      </c>
      <c r="AV1537" s="15">
        <v>164.67</v>
      </c>
      <c r="AX1537" s="15">
        <v>61.67</v>
      </c>
      <c r="AY1537" s="15">
        <v>109.19</v>
      </c>
      <c r="AZ1537" s="15">
        <v>79.67</v>
      </c>
      <c r="BA1537" s="15">
        <v>99</v>
      </c>
      <c r="BB1537" s="15">
        <v>124</v>
      </c>
      <c r="BF1537" s="15">
        <v>85.57</v>
      </c>
      <c r="BG1537" s="15">
        <v>91.2</v>
      </c>
    </row>
    <row r="1538" spans="1:59">
      <c r="A1538" s="71">
        <v>44331</v>
      </c>
      <c r="B1538" s="16">
        <v>105.56</v>
      </c>
      <c r="C1538" s="75"/>
      <c r="D1538" s="75"/>
      <c r="F1538" s="16">
        <v>209.08</v>
      </c>
      <c r="G1538" s="15">
        <v>234.08</v>
      </c>
      <c r="H1538" s="15">
        <v>124.62</v>
      </c>
      <c r="I1538" s="15">
        <v>107.77</v>
      </c>
      <c r="J1538" s="15">
        <v>63.7</v>
      </c>
      <c r="K1538" s="15">
        <v>43.42</v>
      </c>
      <c r="L1538" s="15">
        <v>51.06</v>
      </c>
      <c r="M1538" s="15">
        <v>67.42</v>
      </c>
      <c r="N1538" s="15">
        <v>156.75</v>
      </c>
      <c r="O1538" s="16">
        <v>319.37</v>
      </c>
      <c r="P1538" s="15">
        <v>10.16</v>
      </c>
      <c r="Q1538" s="15">
        <v>65.14</v>
      </c>
      <c r="R1538" s="15">
        <v>78.849999999999994</v>
      </c>
      <c r="T1538" s="16">
        <v>114</v>
      </c>
      <c r="U1538" s="16">
        <v>114</v>
      </c>
      <c r="V1538" s="16">
        <v>130.63</v>
      </c>
      <c r="W1538" s="16">
        <v>131.4</v>
      </c>
      <c r="X1538" s="75"/>
      <c r="Y1538" s="75"/>
      <c r="AA1538" s="15">
        <v>142</v>
      </c>
      <c r="AB1538" s="15">
        <v>170.8</v>
      </c>
      <c r="AD1538" s="15">
        <v>108.63</v>
      </c>
      <c r="AE1538" s="15">
        <v>84.64</v>
      </c>
      <c r="AF1538" s="15">
        <v>92.64</v>
      </c>
      <c r="AG1538" s="15">
        <v>90.86</v>
      </c>
      <c r="AH1538" s="15">
        <v>77</v>
      </c>
      <c r="AI1538" s="15">
        <v>103</v>
      </c>
      <c r="AK1538" s="15">
        <v>61.23</v>
      </c>
      <c r="AL1538" s="15">
        <v>70</v>
      </c>
      <c r="AN1538" s="15">
        <v>197.35</v>
      </c>
      <c r="AO1538" s="15">
        <v>178.88</v>
      </c>
      <c r="AP1538" s="15">
        <v>181.89</v>
      </c>
      <c r="AQ1538" s="15">
        <v>109.78</v>
      </c>
      <c r="AV1538" s="15">
        <v>174.5</v>
      </c>
      <c r="AW1538" s="15">
        <v>60</v>
      </c>
      <c r="AX1538" s="15">
        <v>62.95</v>
      </c>
      <c r="AY1538" s="15">
        <v>114.25</v>
      </c>
      <c r="AZ1538" s="15">
        <v>100</v>
      </c>
      <c r="BB1538" s="15">
        <v>141</v>
      </c>
      <c r="BF1538" s="15">
        <v>85.57</v>
      </c>
      <c r="BG1538" s="15">
        <v>91</v>
      </c>
    </row>
    <row r="1539" spans="1:59">
      <c r="A1539" s="71">
        <v>44338</v>
      </c>
      <c r="B1539" s="16">
        <v>106.23</v>
      </c>
      <c r="C1539" s="75"/>
      <c r="D1539" s="75"/>
      <c r="F1539" s="16">
        <v>223.3</v>
      </c>
      <c r="G1539" s="15">
        <v>247.49</v>
      </c>
      <c r="H1539" s="15">
        <v>125.89</v>
      </c>
      <c r="I1539" s="15">
        <v>108.17</v>
      </c>
      <c r="J1539" s="15">
        <v>61.1</v>
      </c>
      <c r="K1539" s="15">
        <v>44.04</v>
      </c>
      <c r="L1539" s="15">
        <v>49.5</v>
      </c>
      <c r="M1539" s="15">
        <v>69.11</v>
      </c>
      <c r="N1539" s="15">
        <v>170.52</v>
      </c>
      <c r="O1539" s="16">
        <v>335.37</v>
      </c>
      <c r="P1539" s="15">
        <v>10</v>
      </c>
      <c r="Q1539" s="15">
        <v>65.92</v>
      </c>
      <c r="R1539" s="15">
        <v>78.540000000000006</v>
      </c>
      <c r="T1539" s="16">
        <v>122.7</v>
      </c>
      <c r="U1539" s="16">
        <v>118</v>
      </c>
      <c r="V1539" s="16">
        <v>132.07</v>
      </c>
      <c r="W1539" s="16">
        <v>132.66999999999999</v>
      </c>
      <c r="X1539" s="75"/>
      <c r="Y1539" s="75"/>
      <c r="AB1539" s="15">
        <v>179.7</v>
      </c>
      <c r="AD1539" s="15">
        <v>114.81</v>
      </c>
      <c r="AE1539" s="15">
        <v>84.33</v>
      </c>
      <c r="AF1539" s="15">
        <v>89.43</v>
      </c>
      <c r="AG1539" s="15">
        <v>96.41</v>
      </c>
      <c r="AH1539" s="15">
        <v>77</v>
      </c>
      <c r="AI1539" s="15">
        <v>98.78</v>
      </c>
      <c r="AJ1539" s="15">
        <v>259</v>
      </c>
      <c r="AK1539" s="15">
        <v>65.209999999999994</v>
      </c>
      <c r="AL1539" s="15">
        <v>70</v>
      </c>
      <c r="AN1539" s="15">
        <v>213.12</v>
      </c>
      <c r="AO1539" s="15">
        <v>186</v>
      </c>
      <c r="AP1539" s="15">
        <v>187.4</v>
      </c>
      <c r="AQ1539" s="15">
        <v>105</v>
      </c>
      <c r="AS1539" s="15">
        <v>90</v>
      </c>
      <c r="AV1539" s="15">
        <v>187.14</v>
      </c>
      <c r="AW1539" s="15">
        <v>64.400000000000006</v>
      </c>
      <c r="AX1539" s="15">
        <v>66.33</v>
      </c>
      <c r="AY1539" s="15">
        <v>114</v>
      </c>
      <c r="AZ1539" s="15">
        <v>102</v>
      </c>
      <c r="BB1539" s="15">
        <v>150.5</v>
      </c>
      <c r="BF1539" s="15">
        <v>84.57</v>
      </c>
      <c r="BG1539" s="15">
        <v>91</v>
      </c>
    </row>
    <row r="1540" spans="1:59">
      <c r="A1540" s="71">
        <v>44345</v>
      </c>
      <c r="B1540" s="16">
        <v>105.39</v>
      </c>
      <c r="C1540" s="75"/>
      <c r="D1540" s="75"/>
      <c r="F1540" s="16">
        <v>220.65</v>
      </c>
      <c r="G1540" s="15">
        <v>257.56</v>
      </c>
      <c r="H1540" s="15">
        <v>127.89</v>
      </c>
      <c r="I1540" s="15">
        <v>108.15</v>
      </c>
      <c r="J1540" s="15">
        <v>60.06</v>
      </c>
      <c r="K1540" s="15">
        <v>45.09</v>
      </c>
      <c r="L1540" s="15">
        <v>49.39</v>
      </c>
      <c r="M1540" s="15">
        <v>69.34</v>
      </c>
      <c r="N1540" s="15">
        <v>178.87</v>
      </c>
      <c r="O1540" s="16">
        <v>331.78</v>
      </c>
      <c r="P1540" s="15">
        <v>10</v>
      </c>
      <c r="Q1540" s="15">
        <v>65.290000000000006</v>
      </c>
      <c r="R1540" s="15">
        <v>77.52</v>
      </c>
      <c r="T1540" s="16">
        <v>121.36</v>
      </c>
      <c r="U1540" s="16">
        <v>122.88</v>
      </c>
      <c r="V1540" s="16">
        <v>132</v>
      </c>
      <c r="W1540" s="16">
        <v>132.88999999999999</v>
      </c>
      <c r="X1540" s="75"/>
      <c r="Y1540" s="75"/>
      <c r="AA1540" s="15">
        <v>140</v>
      </c>
      <c r="AB1540" s="15">
        <v>170.8</v>
      </c>
      <c r="AD1540" s="15">
        <v>114.42</v>
      </c>
      <c r="AE1540" s="15">
        <v>83</v>
      </c>
      <c r="AF1540" s="15">
        <v>98</v>
      </c>
      <c r="AG1540" s="15">
        <v>100.57</v>
      </c>
      <c r="AI1540" s="15">
        <v>95.87</v>
      </c>
      <c r="AJ1540" s="15">
        <v>240</v>
      </c>
      <c r="AK1540" s="15">
        <v>66.47</v>
      </c>
      <c r="AL1540" s="15">
        <v>70</v>
      </c>
      <c r="AM1540" s="15">
        <v>217.83</v>
      </c>
      <c r="AN1540" s="15">
        <v>219.76</v>
      </c>
      <c r="AO1540" s="15">
        <v>188.17</v>
      </c>
      <c r="AP1540" s="15">
        <v>191</v>
      </c>
      <c r="AR1540" s="15">
        <v>150</v>
      </c>
      <c r="AT1540" s="15">
        <v>175</v>
      </c>
      <c r="AV1540" s="15">
        <v>193.33</v>
      </c>
      <c r="AX1540" s="15">
        <v>66.88</v>
      </c>
      <c r="AY1540" s="15">
        <v>114.17</v>
      </c>
      <c r="BF1540" s="15">
        <v>84.57</v>
      </c>
      <c r="BG1540" s="15">
        <v>91</v>
      </c>
    </row>
    <row r="1541" spans="1:59">
      <c r="A1541" s="71">
        <v>44352</v>
      </c>
      <c r="B1541" s="16">
        <v>105.83</v>
      </c>
      <c r="C1541" s="75"/>
      <c r="D1541" s="75"/>
      <c r="F1541" s="16">
        <v>215.9</v>
      </c>
      <c r="G1541" s="15">
        <v>262.83</v>
      </c>
      <c r="H1541" s="15">
        <v>125.73</v>
      </c>
      <c r="I1541" s="15">
        <v>108.19</v>
      </c>
      <c r="J1541" s="15">
        <v>59.48</v>
      </c>
      <c r="K1541" s="15">
        <v>45.4</v>
      </c>
      <c r="L1541" s="15">
        <v>49.41</v>
      </c>
      <c r="M1541" s="15">
        <v>63.26</v>
      </c>
      <c r="N1541" s="15">
        <v>185.59</v>
      </c>
      <c r="O1541" s="16">
        <v>304.88</v>
      </c>
      <c r="P1541" s="15">
        <v>10</v>
      </c>
      <c r="Q1541" s="15">
        <v>65.709999999999994</v>
      </c>
      <c r="R1541" s="15">
        <v>78.08</v>
      </c>
      <c r="T1541" s="16">
        <v>120</v>
      </c>
      <c r="U1541" s="16">
        <v>120</v>
      </c>
      <c r="V1541" s="16">
        <v>131.19999999999999</v>
      </c>
      <c r="W1541" s="16">
        <v>132.6</v>
      </c>
      <c r="X1541" s="75"/>
      <c r="Y1541" s="75"/>
      <c r="AA1541" s="15">
        <v>153.63999999999999</v>
      </c>
      <c r="AB1541" s="15">
        <v>162.16999999999999</v>
      </c>
      <c r="AC1541" s="15">
        <v>134</v>
      </c>
      <c r="AD1541" s="15">
        <v>114.52</v>
      </c>
      <c r="AF1541" s="15">
        <v>101</v>
      </c>
      <c r="AG1541" s="15">
        <v>103.73</v>
      </c>
      <c r="AH1541" s="15">
        <v>93</v>
      </c>
      <c r="AI1541" s="15">
        <v>96</v>
      </c>
      <c r="AK1541" s="15">
        <v>70.78</v>
      </c>
      <c r="AL1541" s="15">
        <v>70</v>
      </c>
      <c r="AN1541" s="15">
        <v>231.47</v>
      </c>
      <c r="AP1541" s="15">
        <v>197</v>
      </c>
      <c r="AV1541" s="15">
        <v>200.83</v>
      </c>
      <c r="AW1541" s="15">
        <v>71</v>
      </c>
      <c r="AX1541" s="15">
        <v>69.599999999999994</v>
      </c>
      <c r="AY1541" s="15">
        <v>113</v>
      </c>
      <c r="BB1541" s="15">
        <v>155</v>
      </c>
      <c r="BC1541" s="15">
        <v>73.33</v>
      </c>
      <c r="BF1541" s="15">
        <v>84.57</v>
      </c>
      <c r="BG1541" s="15">
        <v>91</v>
      </c>
    </row>
    <row r="1542" spans="1:59">
      <c r="A1542" s="71">
        <v>44359</v>
      </c>
      <c r="B1542" s="16">
        <v>107.24</v>
      </c>
      <c r="C1542" s="75"/>
      <c r="D1542" s="75"/>
      <c r="F1542" s="16">
        <v>212.11</v>
      </c>
      <c r="G1542" s="15">
        <v>270.45</v>
      </c>
      <c r="H1542" s="15">
        <v>127.53</v>
      </c>
      <c r="I1542" s="15">
        <v>107.6</v>
      </c>
      <c r="J1542" s="15">
        <v>57.19</v>
      </c>
      <c r="K1542" s="15">
        <v>44.61</v>
      </c>
      <c r="L1542" s="15">
        <v>50.21</v>
      </c>
      <c r="M1542" s="15">
        <v>66.28</v>
      </c>
      <c r="N1542" s="15">
        <v>188.89</v>
      </c>
      <c r="O1542" s="16">
        <v>306.58999999999997</v>
      </c>
      <c r="P1542" s="15">
        <v>10</v>
      </c>
      <c r="Q1542" s="15">
        <v>64.95</v>
      </c>
      <c r="R1542" s="15">
        <v>78.430000000000007</v>
      </c>
      <c r="T1542" s="16">
        <v>118.9</v>
      </c>
      <c r="U1542" s="16">
        <v>118.9</v>
      </c>
      <c r="V1542" s="16">
        <v>131.55000000000001</v>
      </c>
      <c r="W1542" s="16">
        <v>132.81</v>
      </c>
      <c r="X1542" s="75"/>
      <c r="Y1542" s="75"/>
      <c r="AA1542" s="15">
        <v>142.33000000000001</v>
      </c>
      <c r="AB1542" s="15">
        <v>174.09</v>
      </c>
      <c r="AC1542" s="15">
        <v>129</v>
      </c>
      <c r="AD1542" s="15">
        <v>115.54</v>
      </c>
      <c r="AE1542" s="15">
        <v>100.94</v>
      </c>
      <c r="AF1542" s="15">
        <v>116.08</v>
      </c>
      <c r="AG1542" s="15">
        <v>106.9</v>
      </c>
      <c r="AH1542" s="15">
        <v>95.33</v>
      </c>
      <c r="AI1542" s="15">
        <v>96.35</v>
      </c>
      <c r="AK1542" s="15">
        <v>71.48</v>
      </c>
      <c r="AL1542" s="15">
        <v>66.17</v>
      </c>
      <c r="AM1542" s="15">
        <v>224</v>
      </c>
      <c r="AN1542" s="15">
        <v>241.4</v>
      </c>
      <c r="AO1542" s="15">
        <v>198.12</v>
      </c>
      <c r="AP1542" s="15">
        <v>198</v>
      </c>
      <c r="AQ1542" s="15">
        <v>125</v>
      </c>
      <c r="AR1542" s="15">
        <v>164.91</v>
      </c>
      <c r="AT1542" s="15">
        <v>196.14</v>
      </c>
      <c r="AV1542" s="15">
        <v>209</v>
      </c>
      <c r="AW1542" s="15">
        <v>77</v>
      </c>
      <c r="AX1542" s="15">
        <v>69.86</v>
      </c>
      <c r="AY1542" s="15">
        <v>115</v>
      </c>
      <c r="BB1542" s="15">
        <v>133</v>
      </c>
      <c r="BC1542" s="15">
        <v>75</v>
      </c>
      <c r="BF1542" s="15">
        <v>84.57</v>
      </c>
      <c r="BG1542" s="15">
        <v>94</v>
      </c>
    </row>
    <row r="1543" spans="1:59">
      <c r="A1543" s="71">
        <v>44366</v>
      </c>
      <c r="B1543" s="16">
        <v>107.05</v>
      </c>
      <c r="C1543" s="75"/>
      <c r="D1543" s="75"/>
      <c r="F1543" s="16">
        <v>203.02</v>
      </c>
      <c r="G1543" s="15">
        <v>274.77</v>
      </c>
      <c r="H1543" s="15">
        <v>126.97</v>
      </c>
      <c r="I1543" s="15">
        <v>103.61</v>
      </c>
      <c r="J1543" s="15">
        <v>59.76</v>
      </c>
      <c r="K1543" s="15">
        <v>44.69</v>
      </c>
      <c r="L1543" s="15">
        <v>50.28</v>
      </c>
      <c r="M1543" s="15">
        <v>67.59</v>
      </c>
      <c r="N1543" s="15">
        <v>190.69</v>
      </c>
      <c r="O1543" s="16">
        <v>300.45999999999998</v>
      </c>
      <c r="P1543" s="15">
        <v>10</v>
      </c>
      <c r="Q1543" s="15">
        <v>65</v>
      </c>
      <c r="R1543" s="15">
        <v>78.459999999999994</v>
      </c>
      <c r="T1543" s="16">
        <v>123.76</v>
      </c>
      <c r="U1543" s="16">
        <v>121</v>
      </c>
      <c r="V1543" s="16">
        <v>132.30000000000001</v>
      </c>
      <c r="W1543" s="16">
        <v>133.11000000000001</v>
      </c>
      <c r="X1543" s="75"/>
      <c r="Y1543" s="75"/>
      <c r="AB1543" s="15">
        <v>174.83</v>
      </c>
      <c r="AD1543" s="15">
        <v>116.62</v>
      </c>
      <c r="AE1543" s="15">
        <v>100.75</v>
      </c>
      <c r="AF1543" s="15">
        <v>105</v>
      </c>
      <c r="AG1543" s="15">
        <v>108.51</v>
      </c>
      <c r="AH1543" s="15">
        <v>95.26</v>
      </c>
      <c r="AI1543" s="15">
        <v>96</v>
      </c>
      <c r="AK1543" s="15">
        <v>75.7</v>
      </c>
      <c r="AL1543" s="15">
        <v>72</v>
      </c>
      <c r="AN1543" s="15">
        <v>248.84</v>
      </c>
      <c r="AO1543" s="15">
        <v>203.57</v>
      </c>
      <c r="AP1543" s="15">
        <v>199.5</v>
      </c>
      <c r="AQ1543" s="15">
        <v>152</v>
      </c>
      <c r="AR1543" s="15">
        <v>161</v>
      </c>
      <c r="AT1543" s="15">
        <v>223</v>
      </c>
      <c r="AV1543" s="15">
        <v>217.17</v>
      </c>
      <c r="AW1543" s="15">
        <v>70</v>
      </c>
      <c r="AX1543" s="15">
        <v>69.67</v>
      </c>
      <c r="AY1543" s="15">
        <v>115</v>
      </c>
      <c r="BF1543" s="15">
        <v>81.819999999999993</v>
      </c>
      <c r="BG1543" s="15">
        <v>88</v>
      </c>
    </row>
    <row r="1544" spans="1:59">
      <c r="A1544" s="71">
        <v>44373</v>
      </c>
      <c r="B1544" s="16">
        <v>106.18</v>
      </c>
      <c r="C1544" s="75"/>
      <c r="D1544" s="75"/>
      <c r="F1544" s="16">
        <v>192.05</v>
      </c>
      <c r="G1544" s="15">
        <v>276.64</v>
      </c>
      <c r="H1544" s="15">
        <v>120.89</v>
      </c>
      <c r="I1544" s="15">
        <v>98.85</v>
      </c>
      <c r="J1544" s="15">
        <v>62.85</v>
      </c>
      <c r="K1544" s="15">
        <v>45.13</v>
      </c>
      <c r="L1544" s="15">
        <v>45.29</v>
      </c>
      <c r="M1544" s="15">
        <v>69.709999999999994</v>
      </c>
      <c r="N1544" s="15">
        <v>195.49</v>
      </c>
      <c r="O1544" s="16">
        <v>305.76</v>
      </c>
      <c r="P1544" s="15">
        <v>10</v>
      </c>
      <c r="Q1544" s="15">
        <v>65.56</v>
      </c>
      <c r="R1544" s="15">
        <v>77.97</v>
      </c>
      <c r="T1544" s="16">
        <v>125.71</v>
      </c>
      <c r="U1544" s="16">
        <v>121</v>
      </c>
      <c r="V1544" s="16">
        <v>132.97</v>
      </c>
      <c r="W1544" s="16">
        <v>134.34</v>
      </c>
      <c r="X1544" s="75"/>
      <c r="Y1544" s="75"/>
      <c r="AA1544" s="15">
        <v>159</v>
      </c>
      <c r="AB1544" s="15">
        <v>170.8</v>
      </c>
      <c r="AC1544" s="15">
        <v>137.85</v>
      </c>
      <c r="AD1544" s="15">
        <v>115.6</v>
      </c>
      <c r="AE1544" s="15">
        <v>104.8</v>
      </c>
      <c r="AF1544" s="15">
        <v>103.94</v>
      </c>
      <c r="AG1544" s="15">
        <v>107.65</v>
      </c>
      <c r="AH1544" s="15">
        <v>95</v>
      </c>
      <c r="AI1544" s="15">
        <v>96</v>
      </c>
      <c r="AK1544" s="15">
        <v>76.430000000000007</v>
      </c>
      <c r="AL1544" s="15">
        <v>69</v>
      </c>
      <c r="AM1544" s="15">
        <v>241.64</v>
      </c>
      <c r="AN1544" s="15">
        <v>248</v>
      </c>
      <c r="AO1544" s="15">
        <v>203.04</v>
      </c>
      <c r="AP1544" s="15">
        <v>200.73</v>
      </c>
      <c r="AQ1544" s="15">
        <v>192</v>
      </c>
      <c r="AR1544" s="15">
        <v>162</v>
      </c>
      <c r="AT1544" s="15">
        <v>207</v>
      </c>
      <c r="AV1544" s="15">
        <v>220.31</v>
      </c>
      <c r="AW1544" s="15">
        <v>73.2</v>
      </c>
      <c r="AX1544" s="15">
        <v>69.67</v>
      </c>
      <c r="AY1544" s="15">
        <v>115</v>
      </c>
      <c r="BB1544" s="15">
        <v>155</v>
      </c>
      <c r="BF1544" s="15">
        <v>81.819999999999993</v>
      </c>
      <c r="BG1544" s="15">
        <v>93.2</v>
      </c>
    </row>
    <row r="1545" spans="1:59">
      <c r="A1545" s="71">
        <v>44380</v>
      </c>
      <c r="B1545" s="16">
        <v>105.74</v>
      </c>
      <c r="C1545" s="75"/>
      <c r="D1545" s="75"/>
      <c r="F1545" s="16">
        <v>184.65</v>
      </c>
      <c r="G1545" s="15">
        <v>277.87</v>
      </c>
      <c r="H1545" s="15">
        <v>119.92</v>
      </c>
      <c r="I1545" s="15">
        <v>96.73</v>
      </c>
      <c r="J1545" s="15">
        <v>59.4</v>
      </c>
      <c r="K1545" s="15">
        <v>44.87</v>
      </c>
      <c r="L1545" s="15">
        <v>48.09</v>
      </c>
      <c r="M1545" s="15">
        <v>66.16</v>
      </c>
      <c r="N1545" s="15">
        <v>198.83</v>
      </c>
      <c r="O1545" s="16">
        <v>319.3</v>
      </c>
      <c r="P1545" s="15">
        <v>10</v>
      </c>
      <c r="Q1545" s="15">
        <v>65.7</v>
      </c>
      <c r="R1545" s="15">
        <v>78.180000000000007</v>
      </c>
      <c r="T1545" s="16">
        <v>124.4</v>
      </c>
      <c r="U1545" s="16">
        <v>121.5</v>
      </c>
      <c r="V1545" s="16">
        <v>136.81</v>
      </c>
      <c r="W1545" s="16">
        <v>136.80000000000001</v>
      </c>
      <c r="X1545" s="75"/>
      <c r="Y1545" s="75"/>
      <c r="AA1545" s="15">
        <v>159</v>
      </c>
      <c r="AB1545" s="15">
        <v>175.52</v>
      </c>
      <c r="AD1545" s="15">
        <v>114.86</v>
      </c>
      <c r="AE1545" s="15">
        <v>105.6</v>
      </c>
      <c r="AF1545" s="15">
        <v>105</v>
      </c>
      <c r="AG1545" s="15">
        <v>111.2</v>
      </c>
      <c r="AH1545" s="15">
        <v>97.16</v>
      </c>
      <c r="AI1545" s="15">
        <v>96</v>
      </c>
      <c r="AJ1545" s="15">
        <v>240</v>
      </c>
      <c r="AK1545" s="15">
        <v>77.13</v>
      </c>
      <c r="AL1545" s="15">
        <v>70</v>
      </c>
      <c r="AM1545" s="15">
        <v>246.29</v>
      </c>
      <c r="AN1545" s="15">
        <v>248</v>
      </c>
      <c r="AO1545" s="15">
        <v>201.61</v>
      </c>
      <c r="AP1545" s="15">
        <v>201</v>
      </c>
      <c r="AQ1545" s="15">
        <v>156.19999999999999</v>
      </c>
      <c r="AR1545" s="15">
        <v>163</v>
      </c>
      <c r="AT1545" s="15">
        <v>215</v>
      </c>
      <c r="AV1545" s="15">
        <v>222.29</v>
      </c>
      <c r="AW1545" s="15">
        <v>72.14</v>
      </c>
      <c r="AX1545" s="15">
        <v>70.150000000000006</v>
      </c>
      <c r="AY1545" s="15">
        <v>114</v>
      </c>
      <c r="BA1545" s="15">
        <v>91</v>
      </c>
      <c r="BB1545" s="15">
        <v>137</v>
      </c>
      <c r="BC1545" s="15">
        <v>73</v>
      </c>
      <c r="BF1545" s="15">
        <v>81.819999999999993</v>
      </c>
      <c r="BG1545" s="15">
        <v>93.2</v>
      </c>
    </row>
    <row r="1546" spans="1:59">
      <c r="A1546" s="71">
        <v>44387</v>
      </c>
      <c r="B1546" s="16">
        <v>106.17</v>
      </c>
      <c r="C1546" s="75"/>
      <c r="D1546" s="75"/>
      <c r="F1546" s="16">
        <v>182.78</v>
      </c>
      <c r="G1546" s="15">
        <v>282.5</v>
      </c>
      <c r="H1546" s="15">
        <v>115.35</v>
      </c>
      <c r="I1546" s="15">
        <v>96.07</v>
      </c>
      <c r="J1546" s="15">
        <v>57.96</v>
      </c>
      <c r="K1546" s="15">
        <v>46.07</v>
      </c>
      <c r="L1546" s="15">
        <v>48.29</v>
      </c>
      <c r="M1546" s="15">
        <v>57.95</v>
      </c>
      <c r="N1546" s="15">
        <v>202.98</v>
      </c>
      <c r="O1546" s="16">
        <v>315.39</v>
      </c>
      <c r="P1546" s="15">
        <v>10</v>
      </c>
      <c r="Q1546" s="15">
        <v>65.930000000000007</v>
      </c>
      <c r="R1546" s="15">
        <v>77.84</v>
      </c>
      <c r="T1546" s="16">
        <v>117.67</v>
      </c>
      <c r="U1546" s="16">
        <v>122.13</v>
      </c>
      <c r="V1546" s="16">
        <v>139.34</v>
      </c>
      <c r="W1546" s="16">
        <v>139.19999999999999</v>
      </c>
      <c r="X1546" s="75"/>
      <c r="Y1546" s="75"/>
      <c r="AA1546" s="15">
        <v>142</v>
      </c>
      <c r="AB1546" s="15">
        <v>172.52</v>
      </c>
      <c r="AD1546" s="15">
        <v>115.95</v>
      </c>
      <c r="AE1546" s="15">
        <v>107.33</v>
      </c>
      <c r="AG1546" s="15">
        <v>110</v>
      </c>
      <c r="AI1546" s="15">
        <v>96</v>
      </c>
      <c r="AK1546" s="15">
        <v>76.92</v>
      </c>
      <c r="AN1546" s="15">
        <v>251</v>
      </c>
      <c r="AO1546" s="15">
        <v>203.2</v>
      </c>
      <c r="AP1546" s="15">
        <v>202.2</v>
      </c>
      <c r="AR1546" s="15">
        <v>164</v>
      </c>
      <c r="AU1546" s="15">
        <v>213</v>
      </c>
      <c r="AV1546" s="15">
        <v>224.04</v>
      </c>
      <c r="AW1546" s="15">
        <v>70</v>
      </c>
      <c r="AX1546" s="15">
        <v>69.13</v>
      </c>
      <c r="BC1546" s="15">
        <v>72</v>
      </c>
      <c r="BF1546" s="15">
        <v>89.81</v>
      </c>
      <c r="BG1546" s="15">
        <v>104</v>
      </c>
    </row>
    <row r="1547" spans="1:59">
      <c r="A1547" s="71">
        <v>44394</v>
      </c>
      <c r="B1547" s="16">
        <v>105.24</v>
      </c>
      <c r="C1547" s="75"/>
      <c r="D1547" s="75"/>
      <c r="F1547" s="16">
        <v>183.44</v>
      </c>
      <c r="G1547" s="15">
        <v>285.32</v>
      </c>
      <c r="H1547" s="15">
        <v>118.67</v>
      </c>
      <c r="I1547" s="15">
        <v>95.57</v>
      </c>
      <c r="J1547" s="15">
        <v>62.63</v>
      </c>
      <c r="K1547" s="15">
        <v>45.13</v>
      </c>
      <c r="L1547" s="15">
        <v>47.43</v>
      </c>
      <c r="M1547" s="15">
        <v>58.98</v>
      </c>
      <c r="N1547" s="15">
        <v>203.04</v>
      </c>
      <c r="O1547" s="16">
        <v>314.38</v>
      </c>
      <c r="P1547" s="15">
        <v>10</v>
      </c>
      <c r="Q1547" s="15">
        <v>64.86</v>
      </c>
      <c r="R1547" s="15">
        <v>78.17</v>
      </c>
      <c r="T1547" s="16">
        <v>123</v>
      </c>
      <c r="U1547" s="16">
        <v>122.7</v>
      </c>
      <c r="V1547" s="16">
        <v>140.69999999999999</v>
      </c>
      <c r="W1547" s="16">
        <v>141.04</v>
      </c>
      <c r="X1547" s="75"/>
      <c r="Y1547" s="75"/>
      <c r="AB1547" s="15">
        <v>170.8</v>
      </c>
      <c r="AD1547" s="15">
        <v>113.98</v>
      </c>
      <c r="AE1547" s="15">
        <v>105.88</v>
      </c>
      <c r="AF1547" s="15">
        <v>105</v>
      </c>
      <c r="AG1547" s="15">
        <v>110</v>
      </c>
      <c r="AH1547" s="15">
        <v>96</v>
      </c>
      <c r="AK1547" s="15">
        <v>77.25</v>
      </c>
      <c r="AL1547" s="15">
        <v>72</v>
      </c>
      <c r="AM1547" s="15">
        <v>253</v>
      </c>
      <c r="AN1547" s="15">
        <v>252.57</v>
      </c>
      <c r="AO1547" s="15">
        <v>201.41</v>
      </c>
      <c r="AP1547" s="15">
        <v>202.2</v>
      </c>
      <c r="AR1547" s="15">
        <v>165</v>
      </c>
      <c r="AT1547" s="15">
        <v>225</v>
      </c>
      <c r="AV1547" s="15">
        <v>229.33</v>
      </c>
      <c r="AX1547" s="15">
        <v>69.33</v>
      </c>
      <c r="AY1547" s="15">
        <v>113</v>
      </c>
      <c r="BB1547" s="15">
        <v>134</v>
      </c>
      <c r="BC1547" s="15">
        <v>73</v>
      </c>
      <c r="BF1547" s="15">
        <v>99.34</v>
      </c>
      <c r="BG1547" s="15">
        <v>108</v>
      </c>
    </row>
    <row r="1548" spans="1:59">
      <c r="A1548" s="71">
        <v>44401</v>
      </c>
      <c r="B1548" s="16">
        <v>105.84</v>
      </c>
      <c r="C1548" s="75"/>
      <c r="D1548" s="75"/>
      <c r="F1548" s="16">
        <v>180.57</v>
      </c>
      <c r="G1548" s="15">
        <v>288.27</v>
      </c>
      <c r="H1548" s="15">
        <v>119.17</v>
      </c>
      <c r="I1548" s="15">
        <v>96.12</v>
      </c>
      <c r="J1548" s="15">
        <v>60.39</v>
      </c>
      <c r="K1548" s="15">
        <v>46.13</v>
      </c>
      <c r="L1548" s="15">
        <v>46.07</v>
      </c>
      <c r="M1548" s="15">
        <v>61.33</v>
      </c>
      <c r="N1548" s="15">
        <v>202.37</v>
      </c>
      <c r="O1548" s="16">
        <v>315.66000000000003</v>
      </c>
      <c r="P1548" s="15">
        <v>10</v>
      </c>
      <c r="Q1548" s="15">
        <v>66.27</v>
      </c>
      <c r="R1548" s="15">
        <v>78.11</v>
      </c>
      <c r="T1548" s="16">
        <v>123</v>
      </c>
      <c r="U1548" s="16">
        <v>125</v>
      </c>
      <c r="V1548" s="16">
        <v>141.44</v>
      </c>
      <c r="W1548" s="16">
        <v>141.41999999999999</v>
      </c>
      <c r="X1548" s="75"/>
      <c r="Y1548" s="75"/>
      <c r="AB1548" s="15">
        <v>170.8</v>
      </c>
      <c r="AD1548" s="15">
        <v>115</v>
      </c>
      <c r="AE1548" s="15">
        <v>106</v>
      </c>
      <c r="AF1548" s="15">
        <v>105</v>
      </c>
      <c r="AG1548" s="15">
        <v>106.81</v>
      </c>
      <c r="AI1548" s="15">
        <v>96</v>
      </c>
      <c r="AK1548" s="15">
        <v>74.98</v>
      </c>
      <c r="AN1548" s="15">
        <v>255</v>
      </c>
      <c r="AO1548" s="15">
        <v>202.33</v>
      </c>
      <c r="AR1548" s="15">
        <v>170</v>
      </c>
      <c r="AV1548" s="15">
        <v>231.6</v>
      </c>
      <c r="AX1548" s="15">
        <v>69</v>
      </c>
      <c r="AY1548" s="15">
        <v>113.4</v>
      </c>
      <c r="AZ1548" s="15">
        <v>110</v>
      </c>
      <c r="BB1548" s="15">
        <v>139</v>
      </c>
      <c r="BF1548" s="15">
        <v>102.34</v>
      </c>
      <c r="BG1548" s="15">
        <v>108</v>
      </c>
    </row>
    <row r="1549" spans="1:59">
      <c r="A1549" s="71">
        <v>44408</v>
      </c>
      <c r="B1549" s="16">
        <v>104.96</v>
      </c>
      <c r="C1549" s="75"/>
      <c r="D1549" s="75"/>
      <c r="F1549" s="16">
        <v>182.08</v>
      </c>
      <c r="G1549" s="15">
        <v>289.5</v>
      </c>
      <c r="H1549" s="15">
        <v>117.94</v>
      </c>
      <c r="I1549" s="15">
        <v>96.03</v>
      </c>
      <c r="J1549" s="15">
        <v>58.88</v>
      </c>
      <c r="K1549" s="15">
        <v>45.25</v>
      </c>
      <c r="L1549" s="15">
        <v>48.87</v>
      </c>
      <c r="M1549" s="15">
        <v>64.95</v>
      </c>
      <c r="N1549" s="15">
        <v>202.42</v>
      </c>
      <c r="O1549" s="16">
        <v>317.79000000000002</v>
      </c>
      <c r="P1549" s="15">
        <v>10</v>
      </c>
      <c r="Q1549" s="15">
        <v>65.39</v>
      </c>
      <c r="R1549" s="15">
        <v>77.14</v>
      </c>
      <c r="T1549" s="16">
        <v>130</v>
      </c>
      <c r="U1549" s="16">
        <v>127.39</v>
      </c>
      <c r="V1549" s="16">
        <v>141.44</v>
      </c>
      <c r="W1549" s="16">
        <v>141.41999999999999</v>
      </c>
      <c r="X1549" s="75"/>
      <c r="Y1549" s="75"/>
      <c r="AA1549" s="15">
        <v>159</v>
      </c>
      <c r="AB1549" s="15">
        <v>170.8</v>
      </c>
      <c r="AC1549" s="15">
        <v>131</v>
      </c>
      <c r="AD1549" s="15">
        <v>114.82</v>
      </c>
      <c r="AE1549" s="15">
        <v>106</v>
      </c>
      <c r="AF1549" s="15">
        <v>105</v>
      </c>
      <c r="AG1549" s="15">
        <v>110</v>
      </c>
      <c r="AH1549" s="15">
        <v>102</v>
      </c>
      <c r="AI1549" s="15">
        <v>96</v>
      </c>
      <c r="AK1549" s="15">
        <v>77</v>
      </c>
      <c r="AL1549" s="15">
        <v>72</v>
      </c>
      <c r="AN1549" s="15">
        <v>269.17</v>
      </c>
      <c r="AO1549" s="15">
        <v>202</v>
      </c>
      <c r="AP1549" s="15">
        <v>203.43</v>
      </c>
      <c r="AQ1549" s="15">
        <v>165</v>
      </c>
      <c r="AR1549" s="15">
        <v>170</v>
      </c>
      <c r="AS1549" s="15">
        <v>119</v>
      </c>
      <c r="AU1549" s="15">
        <v>202</v>
      </c>
      <c r="AV1549" s="15">
        <v>240.33</v>
      </c>
      <c r="AX1549" s="15">
        <v>67.33</v>
      </c>
      <c r="BA1549" s="15">
        <v>97</v>
      </c>
      <c r="BC1549" s="15">
        <v>69</v>
      </c>
      <c r="BD1549" s="15">
        <v>204.14</v>
      </c>
      <c r="BF1549" s="15">
        <v>102.34</v>
      </c>
      <c r="BG1549" s="15">
        <v>106.4</v>
      </c>
    </row>
    <row r="1550" spans="1:59">
      <c r="A1550" s="71">
        <v>44415</v>
      </c>
      <c r="B1550" s="16">
        <v>104.98</v>
      </c>
      <c r="C1550" s="75"/>
      <c r="D1550" s="75"/>
      <c r="F1550" s="16">
        <v>181.22</v>
      </c>
      <c r="G1550" s="15">
        <v>290.87</v>
      </c>
      <c r="H1550" s="15">
        <v>117.13</v>
      </c>
      <c r="I1550" s="15">
        <v>96.06</v>
      </c>
      <c r="J1550" s="15">
        <v>60.39</v>
      </c>
      <c r="K1550" s="15">
        <v>43.85</v>
      </c>
      <c r="L1550" s="15">
        <v>46.66</v>
      </c>
      <c r="M1550" s="15">
        <v>63.47</v>
      </c>
      <c r="N1550" s="15">
        <v>202.73</v>
      </c>
      <c r="O1550" s="16">
        <v>321.37</v>
      </c>
      <c r="P1550" s="15">
        <v>10.16</v>
      </c>
      <c r="Q1550" s="15">
        <v>65.849999999999994</v>
      </c>
      <c r="R1550" s="15">
        <v>78.78</v>
      </c>
      <c r="T1550" s="16">
        <v>129.33000000000001</v>
      </c>
      <c r="U1550" s="16">
        <v>128.24</v>
      </c>
      <c r="V1550" s="16">
        <v>145.80000000000001</v>
      </c>
      <c r="W1550" s="16">
        <v>145.80000000000001</v>
      </c>
      <c r="X1550" s="75"/>
      <c r="Y1550" s="75"/>
      <c r="AA1550" s="15">
        <v>150</v>
      </c>
      <c r="AB1550" s="15">
        <v>171</v>
      </c>
      <c r="AD1550" s="15">
        <v>115.11</v>
      </c>
      <c r="AE1550" s="15">
        <v>106</v>
      </c>
      <c r="AF1550" s="15">
        <v>105.41</v>
      </c>
      <c r="AG1550" s="15">
        <v>108.11</v>
      </c>
      <c r="AH1550" s="15">
        <v>96</v>
      </c>
      <c r="AI1550" s="15">
        <v>96.08</v>
      </c>
      <c r="AJ1550" s="15">
        <v>215</v>
      </c>
      <c r="AK1550" s="15">
        <v>76.680000000000007</v>
      </c>
      <c r="AL1550" s="15">
        <v>71.09</v>
      </c>
      <c r="AM1550" s="15">
        <v>273</v>
      </c>
      <c r="AN1550" s="15">
        <v>274</v>
      </c>
      <c r="AO1550" s="15">
        <v>202</v>
      </c>
      <c r="AP1550" s="15">
        <v>202</v>
      </c>
      <c r="AQ1550" s="15">
        <v>167</v>
      </c>
      <c r="AR1550" s="15">
        <v>173</v>
      </c>
      <c r="AT1550" s="15">
        <v>235.23</v>
      </c>
      <c r="AV1550" s="15">
        <v>243</v>
      </c>
      <c r="AW1550" s="15">
        <v>65.36</v>
      </c>
      <c r="AX1550" s="15">
        <v>65.709999999999994</v>
      </c>
      <c r="BF1550" s="15">
        <v>99.34</v>
      </c>
      <c r="BG1550" s="15">
        <v>105</v>
      </c>
    </row>
    <row r="1551" spans="1:59">
      <c r="A1551" s="71">
        <v>44422</v>
      </c>
      <c r="B1551" s="16">
        <v>105.05</v>
      </c>
      <c r="C1551" s="75"/>
      <c r="D1551" s="75"/>
      <c r="F1551" s="16">
        <v>181.6</v>
      </c>
      <c r="G1551" s="15">
        <v>293.25</v>
      </c>
      <c r="H1551" s="15">
        <v>117.69</v>
      </c>
      <c r="I1551" s="15">
        <v>96.19</v>
      </c>
      <c r="J1551" s="15">
        <v>58.37</v>
      </c>
      <c r="K1551" s="15">
        <v>42.29</v>
      </c>
      <c r="L1551" s="15">
        <v>48.12</v>
      </c>
      <c r="M1551" s="15">
        <v>67.38</v>
      </c>
      <c r="N1551" s="15">
        <v>201.43</v>
      </c>
      <c r="O1551" s="16">
        <v>323.39999999999998</v>
      </c>
      <c r="P1551" s="15">
        <v>10.31</v>
      </c>
      <c r="Q1551" s="15">
        <v>64.599999999999994</v>
      </c>
      <c r="R1551" s="15">
        <v>77.58</v>
      </c>
      <c r="U1551" s="16">
        <v>126.45</v>
      </c>
      <c r="W1551" s="16">
        <v>146.19999999999999</v>
      </c>
      <c r="X1551" s="75"/>
      <c r="Y1551" s="75"/>
      <c r="AB1551" s="15">
        <v>169.11</v>
      </c>
      <c r="AD1551" s="15">
        <v>114.74</v>
      </c>
      <c r="AE1551" s="15">
        <v>106.2</v>
      </c>
      <c r="AF1551" s="15">
        <v>105</v>
      </c>
      <c r="AG1551" s="15">
        <v>109.65</v>
      </c>
      <c r="AH1551" s="15">
        <v>96</v>
      </c>
      <c r="AI1551" s="15">
        <v>98.89</v>
      </c>
      <c r="AK1551" s="15">
        <v>77.52</v>
      </c>
      <c r="AL1551" s="15">
        <v>72</v>
      </c>
      <c r="AM1551" s="15">
        <v>267</v>
      </c>
      <c r="AN1551" s="15">
        <v>288.93</v>
      </c>
      <c r="AO1551" s="15">
        <v>201.56</v>
      </c>
      <c r="AP1551" s="15">
        <v>202.33</v>
      </c>
      <c r="AS1551" s="15">
        <v>116.82</v>
      </c>
      <c r="AU1551" s="15">
        <v>227.14</v>
      </c>
      <c r="AV1551" s="15">
        <v>249.2</v>
      </c>
      <c r="AX1551" s="15">
        <v>65.5</v>
      </c>
      <c r="AY1551" s="15">
        <v>108.5</v>
      </c>
      <c r="BC1551" s="15">
        <v>56.6</v>
      </c>
      <c r="BF1551" s="15">
        <v>99.34</v>
      </c>
      <c r="BG1551" s="15">
        <v>112.6</v>
      </c>
    </row>
    <row r="1552" spans="1:59">
      <c r="A1552" s="71">
        <v>44429</v>
      </c>
      <c r="B1552" s="16">
        <v>104.65</v>
      </c>
      <c r="C1552" s="75"/>
      <c r="D1552" s="75"/>
      <c r="F1552" s="16">
        <v>188.64</v>
      </c>
      <c r="G1552" s="15">
        <v>296.27</v>
      </c>
      <c r="H1552" s="15">
        <v>117.7</v>
      </c>
      <c r="I1552" s="15">
        <v>96.03</v>
      </c>
      <c r="J1552" s="15">
        <v>61.62</v>
      </c>
      <c r="K1552" s="15">
        <v>41.27</v>
      </c>
      <c r="L1552" s="15">
        <v>48.34</v>
      </c>
      <c r="M1552" s="15">
        <v>69.92</v>
      </c>
      <c r="N1552" s="15">
        <v>205.02</v>
      </c>
      <c r="O1552" s="16">
        <v>313.10000000000002</v>
      </c>
      <c r="P1552" s="15">
        <v>10</v>
      </c>
      <c r="Q1552" s="15">
        <v>66.08</v>
      </c>
      <c r="R1552" s="15">
        <v>78.67</v>
      </c>
      <c r="U1552" s="16">
        <v>123</v>
      </c>
      <c r="W1552" s="16">
        <v>146.19999999999999</v>
      </c>
      <c r="X1552" s="75"/>
      <c r="Y1552" s="75"/>
      <c r="AB1552" s="15">
        <v>174.27</v>
      </c>
      <c r="AD1552" s="15">
        <v>114</v>
      </c>
      <c r="AE1552" s="15">
        <v>105.5</v>
      </c>
      <c r="AF1552" s="15">
        <v>105</v>
      </c>
      <c r="AG1552" s="15">
        <v>110</v>
      </c>
      <c r="AH1552" s="15">
        <v>96</v>
      </c>
      <c r="AK1552" s="15">
        <v>80.28</v>
      </c>
      <c r="AL1552" s="15">
        <v>72</v>
      </c>
      <c r="AN1552" s="15">
        <v>295</v>
      </c>
      <c r="AP1552" s="15">
        <v>205.06</v>
      </c>
      <c r="AQ1552" s="15">
        <v>168</v>
      </c>
      <c r="AV1552" s="15">
        <v>250</v>
      </c>
      <c r="AX1552" s="15">
        <v>61.45</v>
      </c>
      <c r="AY1552" s="15">
        <v>109</v>
      </c>
      <c r="BF1552" s="15">
        <v>112.39</v>
      </c>
      <c r="BG1552" s="15">
        <v>135.4</v>
      </c>
    </row>
    <row r="1553" spans="1:59">
      <c r="A1553" s="71">
        <v>44436</v>
      </c>
      <c r="B1553" s="16">
        <v>104.51</v>
      </c>
      <c r="C1553" s="75"/>
      <c r="D1553" s="75"/>
      <c r="F1553" s="16">
        <v>195.36</v>
      </c>
      <c r="G1553" s="15">
        <v>299.54000000000002</v>
      </c>
      <c r="H1553" s="15">
        <v>115.6</v>
      </c>
      <c r="I1553" s="15">
        <v>96.06</v>
      </c>
      <c r="J1553" s="15">
        <v>59.7</v>
      </c>
      <c r="K1553" s="15">
        <v>42.52</v>
      </c>
      <c r="L1553" s="15">
        <v>45.8</v>
      </c>
      <c r="M1553" s="15">
        <v>72.44</v>
      </c>
      <c r="N1553" s="15">
        <v>204.43</v>
      </c>
      <c r="O1553" s="16">
        <v>316.08999999999997</v>
      </c>
      <c r="P1553" s="15">
        <v>10</v>
      </c>
      <c r="Q1553" s="15">
        <v>65.77</v>
      </c>
      <c r="R1553" s="15">
        <v>78.540000000000006</v>
      </c>
      <c r="U1553" s="16">
        <v>129.65</v>
      </c>
      <c r="W1553" s="16">
        <v>147.4</v>
      </c>
      <c r="X1553" s="75"/>
      <c r="Y1553" s="75"/>
      <c r="AA1553" s="15">
        <v>165.94</v>
      </c>
      <c r="AB1553" s="15">
        <v>174.27</v>
      </c>
      <c r="AC1553" s="15">
        <v>145</v>
      </c>
      <c r="AD1553" s="15">
        <v>113.24</v>
      </c>
      <c r="AE1553" s="15">
        <v>105</v>
      </c>
      <c r="AF1553" s="15">
        <v>101.22</v>
      </c>
      <c r="AG1553" s="15">
        <v>108.59</v>
      </c>
      <c r="AH1553" s="15">
        <v>94.53</v>
      </c>
      <c r="AI1553" s="15">
        <v>99</v>
      </c>
      <c r="AJ1553" s="15">
        <v>210</v>
      </c>
      <c r="AK1553" s="15">
        <v>82.59</v>
      </c>
      <c r="AL1553" s="15">
        <v>70</v>
      </c>
      <c r="AM1553" s="15">
        <v>287</v>
      </c>
      <c r="AN1553" s="15">
        <v>304.60000000000002</v>
      </c>
      <c r="AO1553" s="15">
        <v>201.77</v>
      </c>
      <c r="AP1553" s="15">
        <v>202.91</v>
      </c>
      <c r="AR1553" s="15">
        <v>180</v>
      </c>
      <c r="AT1553" s="15">
        <v>252</v>
      </c>
      <c r="AV1553" s="15">
        <v>255</v>
      </c>
      <c r="AX1553" s="15">
        <v>59.83</v>
      </c>
      <c r="BA1553" s="15">
        <v>95</v>
      </c>
      <c r="BF1553" s="15">
        <v>138.96</v>
      </c>
      <c r="BG1553" s="15">
        <v>143</v>
      </c>
    </row>
    <row r="1554" spans="1:59">
      <c r="A1554" s="71">
        <v>44443</v>
      </c>
      <c r="B1554" s="16">
        <v>105.23</v>
      </c>
      <c r="C1554" s="75"/>
      <c r="D1554" s="75"/>
      <c r="F1554" s="16">
        <v>202.94</v>
      </c>
      <c r="G1554" s="15">
        <v>302.58</v>
      </c>
      <c r="H1554" s="15">
        <v>118.31</v>
      </c>
      <c r="I1554" s="15">
        <v>96.06</v>
      </c>
      <c r="J1554" s="15">
        <v>61.55</v>
      </c>
      <c r="K1554" s="15">
        <v>41.33</v>
      </c>
      <c r="L1554" s="15">
        <v>44.65</v>
      </c>
      <c r="M1554" s="15">
        <v>71.91</v>
      </c>
      <c r="N1554" s="15">
        <v>206.35</v>
      </c>
      <c r="O1554" s="16">
        <v>312.45999999999998</v>
      </c>
      <c r="P1554" s="15">
        <v>10</v>
      </c>
      <c r="Q1554" s="15">
        <v>65.489999999999995</v>
      </c>
      <c r="R1554" s="15">
        <v>78.84</v>
      </c>
      <c r="U1554" s="16">
        <v>128</v>
      </c>
      <c r="W1554" s="16">
        <v>149</v>
      </c>
      <c r="X1554" s="75"/>
      <c r="Y1554" s="75"/>
      <c r="AB1554" s="15">
        <v>174.27</v>
      </c>
      <c r="AD1554" s="15">
        <v>113.62</v>
      </c>
      <c r="AE1554" s="15">
        <v>106</v>
      </c>
      <c r="AF1554" s="15">
        <v>107</v>
      </c>
      <c r="AG1554" s="15">
        <v>106.68</v>
      </c>
      <c r="AH1554" s="15">
        <v>95</v>
      </c>
      <c r="AI1554" s="15">
        <v>96</v>
      </c>
      <c r="AJ1554" s="15">
        <v>240</v>
      </c>
      <c r="AK1554" s="15">
        <v>83.65</v>
      </c>
      <c r="AL1554" s="15">
        <v>69.69</v>
      </c>
      <c r="AN1554" s="15">
        <v>313.60000000000002</v>
      </c>
      <c r="AO1554" s="15">
        <v>201.24</v>
      </c>
      <c r="AP1554" s="15">
        <v>203.05</v>
      </c>
      <c r="AQ1554" s="15">
        <v>165.79</v>
      </c>
      <c r="AV1554" s="15">
        <v>256.33</v>
      </c>
      <c r="AW1554" s="15">
        <v>56</v>
      </c>
      <c r="AX1554" s="15">
        <v>56.53</v>
      </c>
      <c r="AY1554" s="15">
        <v>115</v>
      </c>
      <c r="BB1554" s="15">
        <v>130.5</v>
      </c>
      <c r="BC1554" s="15">
        <v>49</v>
      </c>
      <c r="BF1554" s="15">
        <v>140.97</v>
      </c>
      <c r="BG1554" s="15">
        <v>143</v>
      </c>
    </row>
    <row r="1555" spans="1:59">
      <c r="A1555" s="71">
        <v>44450</v>
      </c>
      <c r="B1555" s="16">
        <v>105.78</v>
      </c>
      <c r="C1555" s="75"/>
      <c r="D1555" s="75"/>
      <c r="F1555" s="16">
        <v>208.73</v>
      </c>
      <c r="G1555" s="15">
        <v>303.39</v>
      </c>
      <c r="H1555" s="15">
        <v>115.88</v>
      </c>
      <c r="I1555" s="15">
        <v>94.12</v>
      </c>
      <c r="J1555" s="15">
        <v>62.15</v>
      </c>
      <c r="K1555" s="15">
        <v>41.76</v>
      </c>
      <c r="L1555" s="15">
        <v>48.49</v>
      </c>
      <c r="M1555" s="15">
        <v>74.680000000000007</v>
      </c>
      <c r="N1555" s="15">
        <v>203.72</v>
      </c>
      <c r="O1555" s="16">
        <v>312.24</v>
      </c>
      <c r="P1555" s="15">
        <v>10</v>
      </c>
      <c r="Q1555" s="15">
        <v>65.87</v>
      </c>
      <c r="R1555" s="15">
        <v>78.44</v>
      </c>
      <c r="U1555" s="16">
        <v>129.5</v>
      </c>
      <c r="W1555" s="16">
        <v>149</v>
      </c>
      <c r="X1555" s="75"/>
      <c r="Y1555" s="75"/>
      <c r="AA1555" s="15">
        <v>155</v>
      </c>
      <c r="AB1555" s="15">
        <v>174.27</v>
      </c>
      <c r="AD1555" s="15">
        <v>114.63</v>
      </c>
      <c r="AE1555" s="15">
        <v>106</v>
      </c>
      <c r="AF1555" s="15">
        <v>106</v>
      </c>
      <c r="AG1555" s="15">
        <v>108.5</v>
      </c>
      <c r="AH1555" s="15">
        <v>96</v>
      </c>
      <c r="AI1555" s="15">
        <v>96</v>
      </c>
      <c r="AJ1555" s="15">
        <v>210</v>
      </c>
      <c r="AK1555" s="15">
        <v>83.62</v>
      </c>
      <c r="AL1555" s="15">
        <v>72</v>
      </c>
      <c r="AM1555" s="15">
        <v>299.08999999999997</v>
      </c>
      <c r="AN1555" s="15">
        <v>320.18</v>
      </c>
      <c r="AO1555" s="15">
        <v>200.29</v>
      </c>
      <c r="AP1555" s="15">
        <v>202</v>
      </c>
      <c r="AQ1555" s="15">
        <v>170</v>
      </c>
      <c r="AT1555" s="15">
        <v>254.17</v>
      </c>
      <c r="AU1555" s="15">
        <v>230</v>
      </c>
      <c r="AV1555" s="15">
        <v>257</v>
      </c>
      <c r="AX1555" s="15">
        <v>56.57</v>
      </c>
      <c r="BD1555" s="15">
        <v>200</v>
      </c>
      <c r="BF1555" s="15">
        <v>140.97</v>
      </c>
      <c r="BG1555" s="15">
        <v>140</v>
      </c>
    </row>
    <row r="1556" spans="1:59">
      <c r="A1556" s="71">
        <v>44457</v>
      </c>
      <c r="B1556" s="16">
        <v>106.03</v>
      </c>
      <c r="C1556" s="75"/>
      <c r="D1556" s="75"/>
      <c r="F1556" s="16">
        <v>209.71</v>
      </c>
      <c r="G1556" s="15">
        <v>301.47000000000003</v>
      </c>
      <c r="H1556" s="15">
        <v>117.24</v>
      </c>
      <c r="I1556" s="15">
        <v>96.31</v>
      </c>
      <c r="J1556" s="15">
        <v>62.43</v>
      </c>
      <c r="K1556" s="15">
        <v>43</v>
      </c>
      <c r="L1556" s="15">
        <v>44.18</v>
      </c>
      <c r="M1556" s="15">
        <v>72.790000000000006</v>
      </c>
      <c r="N1556" s="15">
        <v>205.03</v>
      </c>
      <c r="O1556" s="16">
        <v>308</v>
      </c>
      <c r="P1556" s="15">
        <v>10</v>
      </c>
      <c r="Q1556" s="15">
        <v>65.69</v>
      </c>
      <c r="R1556" s="15">
        <v>78.760000000000005</v>
      </c>
      <c r="T1556" s="16">
        <v>144.29</v>
      </c>
      <c r="U1556" s="16">
        <v>140.12</v>
      </c>
      <c r="W1556" s="16">
        <v>150</v>
      </c>
      <c r="X1556" s="75"/>
      <c r="Y1556" s="75"/>
      <c r="AA1556" s="15">
        <v>155</v>
      </c>
      <c r="AB1556" s="15">
        <v>170.11</v>
      </c>
      <c r="AD1556" s="15">
        <v>114</v>
      </c>
      <c r="AE1556" s="15">
        <v>106</v>
      </c>
      <c r="AF1556" s="15">
        <v>106</v>
      </c>
      <c r="AG1556" s="15">
        <v>105.93</v>
      </c>
      <c r="AH1556" s="15">
        <v>96</v>
      </c>
      <c r="AI1556" s="15">
        <v>96</v>
      </c>
      <c r="AK1556" s="15">
        <v>83.26</v>
      </c>
      <c r="AL1556" s="15">
        <v>69.77</v>
      </c>
      <c r="AN1556" s="15">
        <v>315.89</v>
      </c>
      <c r="AO1556" s="15">
        <v>204.86</v>
      </c>
      <c r="AP1556" s="15">
        <v>202</v>
      </c>
      <c r="AQ1556" s="15">
        <v>170</v>
      </c>
      <c r="AT1556" s="15">
        <v>237</v>
      </c>
      <c r="AU1556" s="15">
        <v>235</v>
      </c>
      <c r="AV1556" s="15">
        <v>260</v>
      </c>
      <c r="AX1556" s="15">
        <v>56.5</v>
      </c>
      <c r="AZ1556" s="15">
        <v>101</v>
      </c>
      <c r="BB1556" s="15">
        <v>127</v>
      </c>
      <c r="BD1556" s="15">
        <v>200</v>
      </c>
      <c r="BF1556" s="15">
        <v>136.96</v>
      </c>
      <c r="BG1556" s="15">
        <v>126.6</v>
      </c>
    </row>
    <row r="1557" spans="1:59">
      <c r="A1557" s="71">
        <v>44464</v>
      </c>
      <c r="B1557" s="16">
        <v>105.98</v>
      </c>
      <c r="C1557" s="75"/>
      <c r="D1557" s="75"/>
      <c r="F1557" s="16">
        <v>208.77</v>
      </c>
      <c r="G1557" s="15">
        <v>301.62</v>
      </c>
      <c r="H1557" s="15">
        <v>117.07</v>
      </c>
      <c r="I1557" s="15">
        <v>96.55</v>
      </c>
      <c r="J1557" s="15">
        <v>60.62</v>
      </c>
      <c r="K1557" s="15">
        <v>40.31</v>
      </c>
      <c r="L1557" s="15">
        <v>46.96</v>
      </c>
      <c r="M1557" s="15">
        <v>72.55</v>
      </c>
      <c r="N1557" s="15">
        <v>207.2</v>
      </c>
      <c r="O1557" s="16">
        <v>309.67</v>
      </c>
      <c r="P1557" s="15">
        <v>10</v>
      </c>
      <c r="Q1557" s="15">
        <v>65.680000000000007</v>
      </c>
      <c r="R1557" s="15">
        <v>78.16</v>
      </c>
      <c r="T1557" s="16">
        <v>139</v>
      </c>
      <c r="U1557" s="16">
        <v>129.5</v>
      </c>
      <c r="W1557" s="16">
        <v>150</v>
      </c>
      <c r="X1557" s="75"/>
      <c r="Y1557" s="75"/>
      <c r="AB1557" s="15">
        <v>170.11</v>
      </c>
      <c r="AD1557" s="15">
        <v>114.83</v>
      </c>
      <c r="AE1557" s="15">
        <v>105.65</v>
      </c>
      <c r="AF1557" s="15">
        <v>105.17</v>
      </c>
      <c r="AG1557" s="15">
        <v>97.98</v>
      </c>
      <c r="AH1557" s="15">
        <v>98</v>
      </c>
      <c r="AI1557" s="15">
        <v>96.53</v>
      </c>
      <c r="AK1557" s="15">
        <v>85.85</v>
      </c>
      <c r="AL1557" s="15">
        <v>72</v>
      </c>
      <c r="AM1557" s="15">
        <v>325</v>
      </c>
      <c r="AN1557" s="15">
        <v>325</v>
      </c>
      <c r="AO1557" s="15">
        <v>200</v>
      </c>
      <c r="AP1557" s="15">
        <v>201.9</v>
      </c>
      <c r="AR1557" s="15">
        <v>185</v>
      </c>
      <c r="AT1557" s="15">
        <v>275</v>
      </c>
      <c r="AV1557" s="15">
        <v>275</v>
      </c>
      <c r="AX1557" s="15">
        <v>54.5</v>
      </c>
      <c r="AY1557" s="15">
        <v>115</v>
      </c>
      <c r="BC1557" s="15">
        <v>45</v>
      </c>
      <c r="BF1557" s="15">
        <v>119.2</v>
      </c>
      <c r="BG1557" s="15">
        <v>120</v>
      </c>
    </row>
    <row r="1558" spans="1:59">
      <c r="A1558" s="71">
        <v>44471</v>
      </c>
      <c r="B1558" s="16">
        <v>105.18</v>
      </c>
      <c r="C1558" s="75"/>
      <c r="D1558" s="75"/>
      <c r="F1558" s="16">
        <v>208.4</v>
      </c>
      <c r="G1558" s="15">
        <v>299.97000000000003</v>
      </c>
      <c r="H1558" s="15">
        <v>118.39</v>
      </c>
      <c r="I1558" s="15">
        <v>96.17</v>
      </c>
      <c r="J1558" s="15">
        <v>62.75</v>
      </c>
      <c r="K1558" s="15">
        <v>41</v>
      </c>
      <c r="L1558" s="15">
        <v>45</v>
      </c>
      <c r="M1558" s="15">
        <v>70.08</v>
      </c>
      <c r="N1558" s="15">
        <v>205.46</v>
      </c>
      <c r="O1558" s="16">
        <v>312.27999999999997</v>
      </c>
      <c r="P1558" s="15">
        <v>10</v>
      </c>
      <c r="Q1558" s="15">
        <v>65.38</v>
      </c>
      <c r="R1558" s="15">
        <v>78.5</v>
      </c>
      <c r="T1558" s="16">
        <v>133</v>
      </c>
      <c r="U1558" s="16">
        <v>132.4</v>
      </c>
      <c r="W1558" s="16">
        <v>151.19999999999999</v>
      </c>
      <c r="X1558" s="75"/>
      <c r="Y1558" s="75"/>
      <c r="AA1558" s="15">
        <v>160</v>
      </c>
      <c r="AB1558" s="15">
        <v>171</v>
      </c>
      <c r="AD1558" s="15">
        <v>116.8</v>
      </c>
      <c r="AE1558" s="15">
        <v>106.57</v>
      </c>
      <c r="AF1558" s="15">
        <v>106.67</v>
      </c>
      <c r="AG1558" s="15">
        <v>98.33</v>
      </c>
      <c r="AH1558" s="15">
        <v>96</v>
      </c>
      <c r="AI1558" s="15">
        <v>97.47</v>
      </c>
      <c r="AK1558" s="15">
        <v>87.8</v>
      </c>
      <c r="AL1558" s="15">
        <v>73.709999999999994</v>
      </c>
      <c r="AM1558" s="15">
        <v>319.76</v>
      </c>
      <c r="AN1558" s="15">
        <v>325</v>
      </c>
      <c r="AO1558" s="15">
        <v>212</v>
      </c>
      <c r="AP1558" s="15">
        <v>202</v>
      </c>
      <c r="AR1558" s="15">
        <v>186</v>
      </c>
      <c r="AT1558" s="15">
        <v>273.18799999999999</v>
      </c>
      <c r="AV1558" s="15">
        <v>281.91000000000003</v>
      </c>
      <c r="AX1558" s="15">
        <v>51.61</v>
      </c>
      <c r="AZ1558" s="15">
        <v>89</v>
      </c>
      <c r="BB1558" s="15">
        <v>144</v>
      </c>
      <c r="BC1558" s="15">
        <v>45</v>
      </c>
      <c r="BF1558" s="15">
        <v>116.96</v>
      </c>
      <c r="BG1558" s="15">
        <v>119.6</v>
      </c>
    </row>
    <row r="1559" spans="1:59">
      <c r="A1559" s="71">
        <v>44478</v>
      </c>
      <c r="B1559" s="16">
        <v>104.7</v>
      </c>
      <c r="C1559" s="75"/>
      <c r="D1559" s="75"/>
      <c r="F1559" s="16">
        <v>198.87</v>
      </c>
      <c r="G1559" s="15">
        <v>291.56</v>
      </c>
      <c r="H1559" s="15">
        <v>112.39</v>
      </c>
      <c r="I1559" s="15">
        <v>96.12</v>
      </c>
      <c r="J1559" s="15">
        <v>57.8</v>
      </c>
      <c r="K1559" s="15">
        <v>38.880000000000003</v>
      </c>
      <c r="L1559" s="15">
        <v>43.36</v>
      </c>
      <c r="M1559" s="15">
        <v>60.95</v>
      </c>
      <c r="N1559" s="15">
        <v>208.14</v>
      </c>
      <c r="O1559" s="16">
        <v>308.85000000000002</v>
      </c>
      <c r="P1559" s="15">
        <v>10</v>
      </c>
      <c r="Q1559" s="15">
        <v>65.66</v>
      </c>
      <c r="R1559" s="15">
        <v>78.62</v>
      </c>
      <c r="T1559" s="16">
        <v>129.69999999999999</v>
      </c>
      <c r="U1559" s="16">
        <v>133.80000000000001</v>
      </c>
      <c r="W1559" s="16">
        <v>152.19999999999999</v>
      </c>
      <c r="X1559" s="75"/>
      <c r="Y1559" s="75"/>
      <c r="AD1559" s="15">
        <v>117.23</v>
      </c>
      <c r="AE1559" s="15">
        <v>106</v>
      </c>
      <c r="AF1559" s="15">
        <v>106</v>
      </c>
      <c r="AG1559" s="15">
        <v>99</v>
      </c>
      <c r="AH1559" s="15">
        <v>96</v>
      </c>
      <c r="AI1559" s="15">
        <v>104.67</v>
      </c>
      <c r="AK1559" s="15">
        <v>88.79</v>
      </c>
      <c r="AM1559" s="15">
        <v>327</v>
      </c>
      <c r="AN1559" s="15">
        <v>330</v>
      </c>
      <c r="AO1559" s="15">
        <v>201.78</v>
      </c>
      <c r="AP1559" s="15">
        <v>202</v>
      </c>
      <c r="AQ1559" s="15">
        <v>181</v>
      </c>
      <c r="AR1559" s="15">
        <v>186</v>
      </c>
      <c r="AS1559" s="15">
        <v>115</v>
      </c>
      <c r="AT1559" s="15">
        <v>272.14</v>
      </c>
      <c r="AV1559" s="15">
        <v>289.69</v>
      </c>
      <c r="AX1559" s="15">
        <v>51.77</v>
      </c>
      <c r="BF1559" s="15">
        <v>116.96</v>
      </c>
      <c r="BG1559" s="15">
        <v>113.2</v>
      </c>
    </row>
    <row r="1560" spans="1:59">
      <c r="A1560" s="71">
        <v>44485</v>
      </c>
      <c r="B1560" s="16">
        <v>103.88</v>
      </c>
      <c r="C1560" s="75"/>
      <c r="D1560" s="75"/>
      <c r="F1560" s="16">
        <v>185.42</v>
      </c>
      <c r="G1560" s="15">
        <v>270.97000000000003</v>
      </c>
      <c r="H1560" s="15">
        <v>117.71</v>
      </c>
      <c r="I1560" s="15">
        <v>95.92</v>
      </c>
      <c r="J1560" s="15">
        <v>58.48</v>
      </c>
      <c r="K1560" s="15">
        <v>39.86</v>
      </c>
      <c r="L1560" s="15">
        <v>45.29</v>
      </c>
      <c r="M1560" s="15">
        <v>64.709999999999994</v>
      </c>
      <c r="N1560" s="15">
        <v>206.35</v>
      </c>
      <c r="O1560" s="16">
        <v>290.94</v>
      </c>
      <c r="P1560" s="15">
        <v>10</v>
      </c>
      <c r="Q1560" s="15">
        <v>65.14</v>
      </c>
      <c r="R1560" s="15">
        <v>78.37</v>
      </c>
      <c r="T1560" s="16">
        <v>135</v>
      </c>
      <c r="U1560" s="16">
        <v>135</v>
      </c>
      <c r="W1560" s="16">
        <v>152.19999999999999</v>
      </c>
      <c r="X1560" s="75"/>
      <c r="Y1560" s="75"/>
      <c r="AD1560" s="15">
        <v>117.03</v>
      </c>
      <c r="AG1560" s="15">
        <v>95.09</v>
      </c>
      <c r="AK1560" s="15">
        <v>90.77</v>
      </c>
      <c r="AN1560" s="15">
        <v>345.25</v>
      </c>
      <c r="AO1560" s="15">
        <v>201</v>
      </c>
      <c r="AP1560" s="15">
        <v>202</v>
      </c>
      <c r="AV1560" s="15">
        <v>293.11</v>
      </c>
      <c r="AX1560" s="15">
        <v>53</v>
      </c>
      <c r="BB1560" s="15">
        <v>126</v>
      </c>
      <c r="BC1560" s="15">
        <v>46</v>
      </c>
      <c r="BD1560" s="15">
        <v>201</v>
      </c>
      <c r="BF1560" s="15">
        <v>107.96</v>
      </c>
      <c r="BG1560" s="15">
        <v>106.75</v>
      </c>
    </row>
    <row r="1561" spans="1:59">
      <c r="A1561" s="71">
        <v>44492</v>
      </c>
      <c r="B1561" s="16">
        <v>102.4</v>
      </c>
      <c r="C1561" s="75"/>
      <c r="D1561" s="75"/>
      <c r="F1561" s="16">
        <v>181.47</v>
      </c>
      <c r="G1561" s="15">
        <v>255.15</v>
      </c>
      <c r="H1561" s="15">
        <v>117.48</v>
      </c>
      <c r="I1561" s="15">
        <v>95.84</v>
      </c>
      <c r="J1561" s="15">
        <v>56.97</v>
      </c>
      <c r="K1561" s="15">
        <v>39.76</v>
      </c>
      <c r="L1561" s="15">
        <v>43.99</v>
      </c>
      <c r="M1561" s="15">
        <v>54.41</v>
      </c>
      <c r="N1561" s="15">
        <v>196.55</v>
      </c>
      <c r="O1561" s="16">
        <v>285.13</v>
      </c>
      <c r="P1561" s="15">
        <v>10</v>
      </c>
      <c r="Q1561" s="15">
        <v>65.540000000000006</v>
      </c>
      <c r="R1561" s="15">
        <v>78.430000000000007</v>
      </c>
      <c r="T1561" s="16">
        <v>141.31</v>
      </c>
      <c r="U1561" s="16">
        <v>137.57</v>
      </c>
      <c r="W1561" s="16">
        <v>152.19999999999999</v>
      </c>
      <c r="X1561" s="75"/>
      <c r="Y1561" s="75"/>
      <c r="AA1561" s="15">
        <v>155</v>
      </c>
      <c r="AD1561" s="15">
        <v>117.93</v>
      </c>
      <c r="AE1561" s="15">
        <v>106</v>
      </c>
      <c r="AF1561" s="15">
        <v>107.82</v>
      </c>
      <c r="AG1561" s="15">
        <v>95.57</v>
      </c>
      <c r="AH1561" s="15">
        <v>96</v>
      </c>
      <c r="AK1561" s="15">
        <v>91.7</v>
      </c>
      <c r="AL1561" s="15">
        <v>79.45</v>
      </c>
      <c r="AN1561" s="15">
        <v>343.75</v>
      </c>
      <c r="AO1561" s="15">
        <v>200.85</v>
      </c>
      <c r="AP1561" s="15">
        <v>200.33</v>
      </c>
      <c r="AR1561" s="15">
        <v>201.25</v>
      </c>
      <c r="AV1561" s="15">
        <v>296.75</v>
      </c>
      <c r="AX1561" s="15">
        <v>50.99</v>
      </c>
      <c r="BF1561" s="15">
        <v>101.96</v>
      </c>
      <c r="BG1561" s="15">
        <v>101.8</v>
      </c>
    </row>
    <row r="1562" spans="1:59">
      <c r="A1562" s="71">
        <v>44499</v>
      </c>
      <c r="B1562" s="16">
        <v>100.98</v>
      </c>
      <c r="C1562" s="75"/>
      <c r="D1562" s="75"/>
      <c r="F1562" s="16">
        <v>179.12</v>
      </c>
      <c r="G1562" s="15">
        <v>264.26</v>
      </c>
      <c r="H1562" s="15">
        <v>118.56</v>
      </c>
      <c r="I1562" s="15">
        <v>97.35</v>
      </c>
      <c r="J1562" s="15">
        <v>52.84</v>
      </c>
      <c r="K1562" s="15">
        <v>38.479999999999997</v>
      </c>
      <c r="L1562" s="15">
        <v>42.55</v>
      </c>
      <c r="M1562" s="15">
        <v>61</v>
      </c>
      <c r="N1562" s="15">
        <v>184.23</v>
      </c>
      <c r="O1562" s="16">
        <v>287.19</v>
      </c>
      <c r="P1562" s="15">
        <v>10</v>
      </c>
      <c r="Q1562" s="15">
        <v>64.739999999999995</v>
      </c>
      <c r="R1562" s="15">
        <v>78.27</v>
      </c>
      <c r="T1562" s="16">
        <v>132.97</v>
      </c>
      <c r="U1562" s="16">
        <v>136.41999999999999</v>
      </c>
      <c r="V1562" s="16">
        <v>146.94999999999999</v>
      </c>
      <c r="W1562" s="16">
        <v>146.63</v>
      </c>
      <c r="X1562" s="75"/>
      <c r="Y1562" s="75"/>
      <c r="AA1562" s="15">
        <v>166</v>
      </c>
      <c r="AC1562" s="15">
        <v>139</v>
      </c>
      <c r="AD1562" s="15">
        <v>118.36</v>
      </c>
      <c r="AE1562" s="15">
        <v>109.2</v>
      </c>
      <c r="AF1562" s="15">
        <v>108.71</v>
      </c>
      <c r="AG1562" s="15">
        <v>93.54</v>
      </c>
      <c r="AH1562" s="15">
        <v>97</v>
      </c>
      <c r="AI1562" s="15">
        <v>119.43</v>
      </c>
      <c r="AK1562" s="15">
        <v>93.26</v>
      </c>
      <c r="AL1562" s="15">
        <v>73</v>
      </c>
      <c r="AM1562" s="15">
        <v>325.52</v>
      </c>
      <c r="AN1562" s="15">
        <v>352.57</v>
      </c>
      <c r="AO1562" s="15">
        <v>203.05</v>
      </c>
      <c r="AP1562" s="15">
        <v>202</v>
      </c>
      <c r="AR1562" s="15">
        <v>200</v>
      </c>
      <c r="AT1562" s="15">
        <v>302</v>
      </c>
      <c r="AU1562" s="15">
        <v>269</v>
      </c>
      <c r="AV1562" s="15">
        <v>303.5</v>
      </c>
      <c r="AW1562" s="15">
        <v>45.33</v>
      </c>
      <c r="AX1562" s="15">
        <v>51.6</v>
      </c>
      <c r="BC1562" s="15">
        <v>47</v>
      </c>
      <c r="BF1562" s="15">
        <v>96.42</v>
      </c>
      <c r="BG1562" s="15">
        <v>100</v>
      </c>
    </row>
    <row r="1563" spans="1:59">
      <c r="A1563" s="71">
        <v>44506</v>
      </c>
      <c r="B1563" s="16">
        <v>102.02</v>
      </c>
      <c r="C1563" s="75"/>
      <c r="D1563" s="75"/>
      <c r="F1563" s="16">
        <v>179.82</v>
      </c>
      <c r="G1563" s="15">
        <v>265.82</v>
      </c>
      <c r="H1563" s="15">
        <v>117.04</v>
      </c>
      <c r="I1563" s="15">
        <v>99.64</v>
      </c>
      <c r="J1563" s="15">
        <v>55</v>
      </c>
      <c r="K1563" s="15">
        <v>39.24</v>
      </c>
      <c r="L1563" s="15">
        <v>41.4</v>
      </c>
      <c r="M1563" s="15">
        <v>58.81</v>
      </c>
      <c r="N1563" s="15">
        <v>175.38</v>
      </c>
      <c r="O1563" s="16">
        <v>286.49</v>
      </c>
      <c r="P1563" s="15">
        <v>10</v>
      </c>
      <c r="Q1563" s="15">
        <v>65.09</v>
      </c>
      <c r="R1563" s="15">
        <v>78.63</v>
      </c>
      <c r="T1563" s="16">
        <v>141</v>
      </c>
      <c r="U1563" s="16">
        <v>139</v>
      </c>
      <c r="V1563" s="16">
        <v>147.08000000000001</v>
      </c>
      <c r="W1563" s="16">
        <v>146.61000000000001</v>
      </c>
      <c r="X1563" s="75"/>
      <c r="Y1563" s="75"/>
      <c r="AC1563" s="15">
        <v>144</v>
      </c>
      <c r="AD1563" s="15">
        <v>118.54</v>
      </c>
      <c r="AE1563" s="15">
        <v>107</v>
      </c>
      <c r="AG1563" s="15">
        <v>93.6</v>
      </c>
      <c r="AI1563" s="15">
        <v>125</v>
      </c>
      <c r="AK1563" s="15">
        <v>92.53</v>
      </c>
      <c r="AL1563" s="15">
        <v>73</v>
      </c>
      <c r="AN1563" s="15">
        <v>360</v>
      </c>
      <c r="AO1563" s="15">
        <v>202</v>
      </c>
      <c r="AP1563" s="15">
        <v>202.24</v>
      </c>
      <c r="AR1563" s="15">
        <v>199</v>
      </c>
      <c r="AT1563" s="15">
        <v>275</v>
      </c>
      <c r="AV1563" s="15">
        <v>305</v>
      </c>
      <c r="AW1563" s="15">
        <v>43</v>
      </c>
      <c r="AX1563" s="15">
        <v>50.79</v>
      </c>
      <c r="BB1563" s="15">
        <v>136</v>
      </c>
      <c r="BF1563" s="15">
        <v>96.42</v>
      </c>
      <c r="BG1563" s="15">
        <v>100.2</v>
      </c>
    </row>
    <row r="1564" spans="1:59">
      <c r="A1564" s="71">
        <v>44513</v>
      </c>
      <c r="B1564" s="16">
        <v>102.89</v>
      </c>
      <c r="C1564" s="75"/>
      <c r="D1564" s="75"/>
      <c r="F1564" s="16">
        <v>180.05</v>
      </c>
      <c r="G1564" s="15">
        <v>253.78</v>
      </c>
      <c r="H1564" s="15">
        <v>117.88</v>
      </c>
      <c r="I1564" s="15">
        <v>99.64</v>
      </c>
      <c r="J1564" s="15">
        <v>52.74</v>
      </c>
      <c r="K1564" s="15">
        <v>36.39</v>
      </c>
      <c r="L1564" s="15">
        <v>38.81</v>
      </c>
      <c r="M1564" s="15">
        <v>57.13</v>
      </c>
      <c r="N1564" s="15">
        <v>169</v>
      </c>
      <c r="O1564" s="16">
        <v>284.86</v>
      </c>
      <c r="P1564" s="15">
        <v>10</v>
      </c>
      <c r="Q1564" s="15">
        <v>65.37</v>
      </c>
      <c r="R1564" s="15">
        <v>78.59</v>
      </c>
      <c r="T1564" s="16">
        <v>135.66999999999999</v>
      </c>
      <c r="U1564" s="16">
        <v>136</v>
      </c>
      <c r="V1564" s="16">
        <v>144.82</v>
      </c>
      <c r="W1564" s="16">
        <v>144</v>
      </c>
      <c r="X1564" s="75"/>
      <c r="Y1564" s="75"/>
      <c r="AB1564" s="15">
        <v>207</v>
      </c>
      <c r="AD1564" s="15">
        <v>118.11</v>
      </c>
      <c r="AE1564" s="15">
        <v>115</v>
      </c>
      <c r="AF1564" s="15">
        <v>111</v>
      </c>
      <c r="AG1564" s="15">
        <v>96.11</v>
      </c>
      <c r="AH1564" s="15">
        <v>101</v>
      </c>
      <c r="AI1564" s="15">
        <v>122.87</v>
      </c>
      <c r="AJ1564" s="15">
        <v>240</v>
      </c>
      <c r="AK1564" s="15">
        <v>93.97</v>
      </c>
      <c r="AL1564" s="15">
        <v>80.33</v>
      </c>
      <c r="AN1564" s="15">
        <v>362.5</v>
      </c>
      <c r="AR1564" s="15">
        <v>204.55</v>
      </c>
      <c r="AV1564" s="15">
        <v>306.5</v>
      </c>
      <c r="AW1564" s="15">
        <v>46</v>
      </c>
      <c r="AX1564" s="15">
        <v>52.52</v>
      </c>
      <c r="AY1564" s="15">
        <v>117</v>
      </c>
      <c r="BC1564" s="15">
        <v>47.2</v>
      </c>
      <c r="BF1564" s="15">
        <v>98.96</v>
      </c>
      <c r="BG1564" s="15">
        <v>107</v>
      </c>
    </row>
    <row r="1565" spans="1:59">
      <c r="A1565" s="71">
        <v>44520</v>
      </c>
      <c r="B1565" s="16">
        <v>105.72</v>
      </c>
      <c r="C1565" s="75"/>
      <c r="D1565" s="75"/>
      <c r="F1565" s="16">
        <v>182.23</v>
      </c>
      <c r="G1565" s="15">
        <v>236.37</v>
      </c>
      <c r="H1565" s="15">
        <v>116.15</v>
      </c>
      <c r="I1565" s="15">
        <v>99.26</v>
      </c>
      <c r="J1565" s="15">
        <v>57.37</v>
      </c>
      <c r="K1565" s="15">
        <v>34.85</v>
      </c>
      <c r="L1565" s="15">
        <v>39.68</v>
      </c>
      <c r="M1565" s="15">
        <v>56.35</v>
      </c>
      <c r="N1565" s="15">
        <v>167.91</v>
      </c>
      <c r="O1565" s="16">
        <v>278.64</v>
      </c>
      <c r="P1565" s="15">
        <v>10</v>
      </c>
      <c r="Q1565" s="15">
        <v>65.5</v>
      </c>
      <c r="R1565" s="15">
        <v>79.209999999999994</v>
      </c>
      <c r="T1565" s="16">
        <v>134.71</v>
      </c>
      <c r="U1565" s="16">
        <v>132.33000000000001</v>
      </c>
      <c r="V1565" s="16">
        <v>145</v>
      </c>
      <c r="W1565" s="16">
        <v>143.91</v>
      </c>
      <c r="X1565" s="75"/>
      <c r="Y1565" s="75"/>
      <c r="AA1565" s="15">
        <v>168</v>
      </c>
      <c r="AC1565" s="15">
        <v>130.21</v>
      </c>
      <c r="AD1565" s="15">
        <v>116.52</v>
      </c>
      <c r="AF1565" s="15">
        <v>107.18</v>
      </c>
      <c r="AG1565" s="15">
        <v>96.36</v>
      </c>
      <c r="AH1565" s="15">
        <v>101</v>
      </c>
      <c r="AI1565" s="15">
        <v>129.77000000000001</v>
      </c>
      <c r="AK1565" s="15">
        <v>94.7</v>
      </c>
      <c r="AL1565" s="15">
        <v>78</v>
      </c>
      <c r="AM1565" s="15">
        <v>365</v>
      </c>
      <c r="AN1565" s="15">
        <v>365</v>
      </c>
      <c r="AO1565" s="15">
        <v>203.48</v>
      </c>
      <c r="AP1565" s="15">
        <v>202</v>
      </c>
      <c r="AR1565" s="15">
        <v>212</v>
      </c>
      <c r="AT1565" s="15">
        <v>296</v>
      </c>
      <c r="AV1565" s="15">
        <v>312.75</v>
      </c>
      <c r="AX1565" s="15">
        <v>51.2</v>
      </c>
      <c r="AY1565" s="15">
        <v>120</v>
      </c>
      <c r="BF1565" s="15">
        <v>107.44</v>
      </c>
      <c r="BG1565" s="15">
        <v>138.6</v>
      </c>
    </row>
    <row r="1566" spans="1:59">
      <c r="A1566" s="71">
        <v>44527</v>
      </c>
      <c r="B1566" s="16">
        <v>111.16</v>
      </c>
      <c r="C1566" s="75"/>
      <c r="D1566" s="75"/>
      <c r="F1566" s="16">
        <v>191.01</v>
      </c>
      <c r="G1566" s="15">
        <v>247.26</v>
      </c>
      <c r="H1566" s="15">
        <v>120.52</v>
      </c>
      <c r="I1566" s="15">
        <v>104.91</v>
      </c>
      <c r="J1566" s="15">
        <v>55.56</v>
      </c>
      <c r="K1566" s="15">
        <v>35.299999999999997</v>
      </c>
      <c r="L1566" s="15">
        <v>41.06</v>
      </c>
      <c r="M1566" s="15">
        <v>56</v>
      </c>
      <c r="N1566" s="15">
        <v>166.27</v>
      </c>
      <c r="O1566" s="16">
        <v>280.81</v>
      </c>
      <c r="P1566" s="15">
        <v>10</v>
      </c>
      <c r="Q1566" s="15">
        <v>66.58</v>
      </c>
      <c r="R1566" s="15">
        <v>79.05</v>
      </c>
      <c r="T1566" s="16">
        <v>123.01</v>
      </c>
      <c r="U1566" s="16">
        <v>122.37</v>
      </c>
      <c r="V1566" s="16">
        <v>153</v>
      </c>
      <c r="W1566" s="16">
        <v>152.19999999999999</v>
      </c>
      <c r="X1566" s="75"/>
      <c r="Y1566" s="75"/>
      <c r="AA1566" s="15">
        <v>155</v>
      </c>
      <c r="AB1566" s="15">
        <v>207</v>
      </c>
      <c r="AD1566" s="15">
        <v>118</v>
      </c>
      <c r="AF1566" s="15">
        <v>106</v>
      </c>
      <c r="AG1566" s="15">
        <v>101.9</v>
      </c>
      <c r="AI1566" s="15">
        <v>127</v>
      </c>
      <c r="AK1566" s="15">
        <v>96.55</v>
      </c>
      <c r="AM1566" s="15">
        <v>363.78</v>
      </c>
      <c r="AN1566" s="15">
        <v>373</v>
      </c>
      <c r="AO1566" s="15">
        <v>200.89</v>
      </c>
      <c r="AP1566" s="15">
        <v>202</v>
      </c>
      <c r="AR1566" s="15">
        <v>218</v>
      </c>
      <c r="AT1566" s="15">
        <v>315</v>
      </c>
      <c r="AV1566" s="15">
        <v>321.33</v>
      </c>
      <c r="AW1566" s="15">
        <v>45.33</v>
      </c>
      <c r="AX1566" s="15">
        <v>48.92</v>
      </c>
      <c r="BC1566" s="15">
        <v>46</v>
      </c>
      <c r="BF1566" s="15">
        <v>142.43</v>
      </c>
      <c r="BG1566" s="15">
        <v>149</v>
      </c>
    </row>
    <row r="1567" spans="1:59">
      <c r="A1567" s="71">
        <v>44534</v>
      </c>
      <c r="B1567" s="16">
        <v>116.11</v>
      </c>
      <c r="C1567" s="75"/>
      <c r="D1567" s="75"/>
      <c r="F1567" s="16">
        <v>189.94</v>
      </c>
      <c r="G1567" s="15">
        <v>256.18</v>
      </c>
      <c r="H1567" s="15">
        <v>123.44</v>
      </c>
      <c r="I1567" s="15">
        <v>105.83</v>
      </c>
      <c r="J1567" s="15">
        <v>53.13</v>
      </c>
      <c r="K1567" s="15">
        <v>35.49</v>
      </c>
      <c r="L1567" s="15">
        <v>39.39</v>
      </c>
      <c r="M1567" s="15">
        <v>63.04</v>
      </c>
      <c r="N1567" s="15">
        <v>165.52</v>
      </c>
      <c r="O1567" s="16">
        <v>282.27999999999997</v>
      </c>
      <c r="P1567" s="15">
        <v>10</v>
      </c>
      <c r="Q1567" s="15">
        <v>65.989999999999995</v>
      </c>
      <c r="R1567" s="15">
        <v>77.930000000000007</v>
      </c>
      <c r="T1567" s="16">
        <v>124.15</v>
      </c>
      <c r="U1567" s="16">
        <v>124.13</v>
      </c>
      <c r="V1567" s="16">
        <v>149.1</v>
      </c>
      <c r="W1567" s="16">
        <v>146.87</v>
      </c>
      <c r="X1567" s="75"/>
      <c r="Y1567" s="75"/>
      <c r="AA1567" s="15">
        <v>155</v>
      </c>
      <c r="AB1567" s="15">
        <v>208</v>
      </c>
      <c r="AC1567" s="15">
        <v>139</v>
      </c>
      <c r="AD1567" s="15">
        <v>118.98</v>
      </c>
      <c r="AE1567" s="15">
        <v>115</v>
      </c>
      <c r="AG1567" s="15">
        <v>96.9</v>
      </c>
      <c r="AH1567" s="15">
        <v>96</v>
      </c>
      <c r="AI1567" s="15">
        <v>125.87</v>
      </c>
      <c r="AK1567" s="15">
        <v>97.53</v>
      </c>
      <c r="AM1567" s="15">
        <v>373</v>
      </c>
      <c r="AN1567" s="15">
        <v>373</v>
      </c>
      <c r="AO1567" s="15">
        <v>200</v>
      </c>
      <c r="AP1567" s="15">
        <v>202.17</v>
      </c>
      <c r="AR1567" s="15">
        <v>225</v>
      </c>
      <c r="AS1567" s="15">
        <v>130</v>
      </c>
      <c r="AV1567" s="15">
        <v>318</v>
      </c>
      <c r="AW1567" s="15">
        <v>45</v>
      </c>
      <c r="AX1567" s="15">
        <v>50</v>
      </c>
      <c r="AY1567" s="15">
        <v>118.5</v>
      </c>
      <c r="BA1567" s="15">
        <v>123</v>
      </c>
      <c r="BB1567" s="15">
        <v>135.5</v>
      </c>
      <c r="BF1567" s="15">
        <v>145.43</v>
      </c>
      <c r="BG1567" s="15">
        <v>149</v>
      </c>
    </row>
    <row r="1568" spans="1:59">
      <c r="A1568" s="71">
        <v>44541</v>
      </c>
      <c r="B1568" s="16">
        <v>121</v>
      </c>
      <c r="C1568" s="75"/>
      <c r="D1568" s="75"/>
      <c r="F1568" s="16">
        <v>196.19</v>
      </c>
      <c r="G1568" s="15">
        <v>253.11</v>
      </c>
      <c r="H1568" s="15">
        <v>123.84</v>
      </c>
      <c r="I1568" s="15">
        <v>106.42</v>
      </c>
      <c r="J1568" s="15">
        <v>51.99</v>
      </c>
      <c r="K1568" s="15">
        <v>34.840000000000003</v>
      </c>
      <c r="L1568" s="15">
        <v>39.01</v>
      </c>
      <c r="M1568" s="15">
        <v>51.33</v>
      </c>
      <c r="N1568" s="15">
        <v>162.41999999999999</v>
      </c>
      <c r="O1568" s="16">
        <v>282.12</v>
      </c>
      <c r="P1568" s="15">
        <v>10</v>
      </c>
      <c r="Q1568" s="15">
        <v>65.3</v>
      </c>
      <c r="R1568" s="15">
        <v>78.86</v>
      </c>
      <c r="T1568" s="16">
        <v>129.19999999999999</v>
      </c>
      <c r="U1568" s="16">
        <v>128.5</v>
      </c>
      <c r="V1568" s="16">
        <v>148.47999999999999</v>
      </c>
      <c r="W1568" s="16">
        <v>146.85</v>
      </c>
      <c r="X1568" s="75"/>
      <c r="Y1568" s="75"/>
      <c r="AA1568" s="15">
        <v>159</v>
      </c>
      <c r="AB1568" s="15">
        <v>204.59</v>
      </c>
      <c r="AD1568" s="15">
        <v>116.67</v>
      </c>
      <c r="AE1568" s="15">
        <v>107.83</v>
      </c>
      <c r="AF1568" s="15">
        <v>106</v>
      </c>
      <c r="AG1568" s="15">
        <v>98.06</v>
      </c>
      <c r="AH1568" s="15">
        <v>96.85</v>
      </c>
      <c r="AI1568" s="15">
        <v>141.41999999999999</v>
      </c>
      <c r="AJ1568" s="15">
        <v>240</v>
      </c>
      <c r="AK1568" s="15">
        <v>98.79</v>
      </c>
      <c r="AL1568" s="15">
        <v>78.83</v>
      </c>
      <c r="AM1568" s="15">
        <v>383</v>
      </c>
      <c r="AN1568" s="15">
        <v>374.99</v>
      </c>
      <c r="AO1568" s="15">
        <v>201.29</v>
      </c>
      <c r="AP1568" s="15">
        <v>202</v>
      </c>
      <c r="AR1568" s="15">
        <v>222</v>
      </c>
      <c r="AU1568" s="15">
        <v>299.67</v>
      </c>
      <c r="AV1568" s="15">
        <v>322</v>
      </c>
      <c r="AX1568" s="15">
        <v>52.51</v>
      </c>
      <c r="AY1568" s="15">
        <v>118</v>
      </c>
      <c r="BC1568" s="15">
        <v>46</v>
      </c>
      <c r="BF1568" s="15">
        <v>145.43</v>
      </c>
      <c r="BG1568" s="15">
        <v>156.80000000000001</v>
      </c>
    </row>
    <row r="1569" spans="1:59">
      <c r="A1569" s="71">
        <v>44548</v>
      </c>
      <c r="B1569" s="16">
        <v>124.32</v>
      </c>
      <c r="C1569" s="75"/>
      <c r="D1569" s="75"/>
      <c r="F1569" s="16">
        <v>200.47</v>
      </c>
      <c r="G1569" s="15">
        <v>254.49</v>
      </c>
      <c r="H1569" s="15">
        <v>129.53</v>
      </c>
      <c r="I1569" s="15">
        <v>112.58</v>
      </c>
      <c r="J1569" s="15">
        <v>51.55</v>
      </c>
      <c r="K1569" s="15">
        <v>37.58</v>
      </c>
      <c r="L1569" s="15">
        <v>41.01</v>
      </c>
      <c r="M1569" s="15">
        <v>54.09</v>
      </c>
      <c r="N1569" s="15">
        <v>163.35</v>
      </c>
      <c r="O1569" s="16">
        <v>281.89</v>
      </c>
      <c r="P1569" s="15">
        <v>10</v>
      </c>
      <c r="Q1569" s="15">
        <v>65.11</v>
      </c>
      <c r="R1569" s="15">
        <v>78.81</v>
      </c>
      <c r="T1569" s="16">
        <v>124.31</v>
      </c>
      <c r="U1569" s="16">
        <v>124.06</v>
      </c>
      <c r="V1569" s="16">
        <v>149.81</v>
      </c>
      <c r="W1569" s="16">
        <v>147.94</v>
      </c>
      <c r="X1569" s="75"/>
      <c r="Y1569" s="75"/>
      <c r="AB1569" s="15">
        <v>193.19</v>
      </c>
      <c r="AD1569" s="15">
        <v>118</v>
      </c>
      <c r="AF1569" s="15">
        <v>106</v>
      </c>
      <c r="AG1569" s="15">
        <v>98.56</v>
      </c>
      <c r="AH1569" s="15">
        <v>97.5</v>
      </c>
      <c r="AI1569" s="15">
        <v>127</v>
      </c>
      <c r="AK1569" s="15">
        <v>99.79</v>
      </c>
      <c r="AL1569" s="15">
        <v>73</v>
      </c>
      <c r="AM1569" s="15">
        <v>392</v>
      </c>
      <c r="AN1569" s="15">
        <v>387.5</v>
      </c>
      <c r="AO1569" s="15">
        <v>203.18</v>
      </c>
      <c r="AP1569" s="15">
        <v>202</v>
      </c>
      <c r="AR1569" s="15">
        <v>224</v>
      </c>
      <c r="AT1569" s="15">
        <v>316</v>
      </c>
      <c r="AV1569" s="15">
        <v>332.63</v>
      </c>
      <c r="AW1569" s="15">
        <v>46</v>
      </c>
      <c r="AX1569" s="15">
        <v>51.33</v>
      </c>
      <c r="AY1569" s="15">
        <v>118</v>
      </c>
      <c r="BB1569" s="15">
        <v>136</v>
      </c>
      <c r="BC1569" s="15">
        <v>46</v>
      </c>
      <c r="BF1569" s="15">
        <v>156.41999999999999</v>
      </c>
      <c r="BG1569" s="15">
        <v>169.2</v>
      </c>
    </row>
    <row r="1570" spans="1:59">
      <c r="A1570" s="71">
        <v>44555</v>
      </c>
      <c r="B1570" s="16">
        <v>128.34</v>
      </c>
      <c r="C1570" s="75"/>
      <c r="D1570" s="75"/>
      <c r="F1570" s="16">
        <v>206.46</v>
      </c>
      <c r="G1570" s="15">
        <v>257.79000000000002</v>
      </c>
      <c r="H1570" s="15">
        <v>131.16</v>
      </c>
      <c r="I1570" s="15">
        <v>114.79</v>
      </c>
      <c r="J1570" s="15">
        <v>52.33</v>
      </c>
      <c r="K1570" s="15">
        <v>36.46</v>
      </c>
      <c r="L1570" s="15">
        <v>43.13</v>
      </c>
      <c r="M1570" s="15">
        <v>54.81</v>
      </c>
      <c r="N1570" s="15">
        <v>160.26</v>
      </c>
      <c r="O1570" s="16">
        <v>281.72000000000003</v>
      </c>
      <c r="P1570" s="15">
        <v>10</v>
      </c>
      <c r="Q1570" s="15">
        <v>65.540000000000006</v>
      </c>
      <c r="R1570" s="15">
        <v>78.790000000000006</v>
      </c>
      <c r="T1570" s="16">
        <v>131.25</v>
      </c>
      <c r="U1570" s="16">
        <v>131.25</v>
      </c>
      <c r="V1570" s="16">
        <v>145.09</v>
      </c>
      <c r="W1570" s="16">
        <v>146.12</v>
      </c>
      <c r="X1570" s="75"/>
      <c r="Y1570" s="75"/>
      <c r="AA1570" s="15">
        <v>159</v>
      </c>
      <c r="AD1570" s="15">
        <v>117.8</v>
      </c>
      <c r="AG1570" s="15">
        <v>99.77</v>
      </c>
      <c r="AI1570" s="15">
        <v>130.13999999999999</v>
      </c>
      <c r="AK1570" s="15">
        <v>99.22</v>
      </c>
      <c r="AN1570" s="15">
        <v>389.23</v>
      </c>
      <c r="AO1570" s="15">
        <v>200.14</v>
      </c>
      <c r="AP1570" s="15">
        <v>202</v>
      </c>
      <c r="AQ1570" s="15">
        <v>190</v>
      </c>
      <c r="AR1570" s="15">
        <v>231</v>
      </c>
      <c r="AV1570" s="15">
        <v>335</v>
      </c>
      <c r="AX1570" s="15">
        <v>52.26</v>
      </c>
      <c r="BC1570" s="15">
        <v>46</v>
      </c>
      <c r="BF1570" s="15">
        <v>168.43</v>
      </c>
      <c r="BG1570" s="15">
        <v>173</v>
      </c>
    </row>
    <row r="1571" spans="1:59">
      <c r="A1571" s="71">
        <v>44562</v>
      </c>
      <c r="B1571" s="16">
        <v>132.94999999999999</v>
      </c>
      <c r="C1571" s="75"/>
      <c r="D1571" s="75"/>
      <c r="F1571" s="16">
        <v>207.88</v>
      </c>
      <c r="G1571" s="15">
        <v>259.02999999999997</v>
      </c>
      <c r="H1571" s="15">
        <v>131.97999999999999</v>
      </c>
      <c r="I1571" s="15">
        <v>114.25</v>
      </c>
      <c r="J1571" s="15">
        <v>51.12</v>
      </c>
      <c r="K1571" s="15">
        <v>38.25</v>
      </c>
      <c r="L1571" s="15">
        <v>41.35</v>
      </c>
      <c r="M1571" s="15">
        <v>58.26</v>
      </c>
      <c r="N1571" s="15">
        <v>163.13999999999999</v>
      </c>
      <c r="O1571" s="16">
        <v>271.31</v>
      </c>
      <c r="P1571" s="15">
        <v>10</v>
      </c>
      <c r="Q1571" s="15">
        <v>65.66</v>
      </c>
      <c r="R1571" s="15">
        <v>78.790000000000006</v>
      </c>
      <c r="T1571" s="16">
        <v>124</v>
      </c>
      <c r="U1571" s="16">
        <v>124</v>
      </c>
      <c r="X1571" s="75"/>
      <c r="Y1571" s="75"/>
      <c r="AA1571" s="15">
        <v>155</v>
      </c>
      <c r="AD1571" s="15">
        <v>117</v>
      </c>
      <c r="AF1571" s="15">
        <v>106</v>
      </c>
      <c r="AG1571" s="15">
        <v>100.05</v>
      </c>
      <c r="AH1571" s="15">
        <v>96</v>
      </c>
      <c r="AI1571" s="15">
        <v>126.04</v>
      </c>
      <c r="AK1571" s="15">
        <v>99.75</v>
      </c>
      <c r="AL1571" s="15">
        <v>73</v>
      </c>
      <c r="AM1571" s="15">
        <v>403</v>
      </c>
      <c r="AN1571" s="15">
        <v>390.62</v>
      </c>
      <c r="AO1571" s="15">
        <v>199.17</v>
      </c>
      <c r="AP1571" s="15">
        <v>202</v>
      </c>
      <c r="AU1571" s="15">
        <v>318</v>
      </c>
      <c r="AV1571" s="15">
        <v>337</v>
      </c>
      <c r="AX1571" s="15">
        <v>54.39</v>
      </c>
      <c r="BC1571" s="15">
        <v>47.5</v>
      </c>
      <c r="BF1571" s="15">
        <v>169.44</v>
      </c>
      <c r="BG1571" s="15">
        <v>167</v>
      </c>
    </row>
    <row r="1572" spans="1:59">
      <c r="A1572" s="71">
        <v>44569</v>
      </c>
      <c r="B1572" s="16">
        <v>133.63</v>
      </c>
      <c r="C1572" s="75"/>
      <c r="D1572" s="75"/>
      <c r="F1572" s="16">
        <v>213.97</v>
      </c>
      <c r="G1572" s="15">
        <v>257.99</v>
      </c>
      <c r="H1572" s="15">
        <v>131.32</v>
      </c>
      <c r="I1572" s="15">
        <v>114.8</v>
      </c>
      <c r="J1572" s="15">
        <v>49.68</v>
      </c>
      <c r="K1572" s="15">
        <v>36.97</v>
      </c>
      <c r="L1572" s="15">
        <v>41.91</v>
      </c>
      <c r="M1572" s="15">
        <v>56.23</v>
      </c>
      <c r="N1572" s="15">
        <v>163.41</v>
      </c>
      <c r="O1572" s="16">
        <v>269.83</v>
      </c>
      <c r="P1572" s="15">
        <v>10.31</v>
      </c>
      <c r="Q1572" s="15">
        <v>65.31</v>
      </c>
      <c r="R1572" s="15">
        <v>79.540000000000006</v>
      </c>
      <c r="T1572" s="16">
        <v>128.5</v>
      </c>
      <c r="U1572" s="16">
        <v>128.5</v>
      </c>
      <c r="V1572" s="16">
        <v>148.80000000000001</v>
      </c>
      <c r="W1572" s="16">
        <v>148.80000000000001</v>
      </c>
      <c r="X1572" s="75"/>
      <c r="Y1572" s="75"/>
      <c r="AD1572" s="15">
        <v>117.79</v>
      </c>
      <c r="AE1572" s="15">
        <v>110</v>
      </c>
      <c r="AG1572" s="15">
        <v>101.17</v>
      </c>
      <c r="AI1572" s="15">
        <v>130.83000000000001</v>
      </c>
      <c r="AJ1572" s="15">
        <v>240</v>
      </c>
      <c r="AK1572" s="15">
        <v>99.49</v>
      </c>
      <c r="AL1572" s="15">
        <v>75</v>
      </c>
      <c r="AN1572" s="15">
        <v>400</v>
      </c>
      <c r="AO1572" s="15">
        <v>202</v>
      </c>
      <c r="AP1572" s="15">
        <v>202.33</v>
      </c>
      <c r="AR1572" s="15">
        <v>238.96</v>
      </c>
      <c r="AU1572" s="15">
        <v>324.55</v>
      </c>
      <c r="AV1572" s="15">
        <v>350</v>
      </c>
      <c r="AW1572" s="15">
        <v>46</v>
      </c>
      <c r="AY1572" s="15">
        <v>118</v>
      </c>
      <c r="BC1572" s="15">
        <v>46</v>
      </c>
      <c r="BF1572" s="15">
        <v>157.44</v>
      </c>
      <c r="BG1572" s="15">
        <v>146.19999999999999</v>
      </c>
    </row>
    <row r="1573" spans="1:59">
      <c r="A1573" s="71">
        <v>44576</v>
      </c>
      <c r="B1573" s="16">
        <v>134.21</v>
      </c>
      <c r="C1573" s="75"/>
      <c r="D1573" s="75"/>
      <c r="F1573" s="16">
        <v>225.3</v>
      </c>
      <c r="G1573" s="15">
        <v>258.45999999999998</v>
      </c>
      <c r="H1573" s="15">
        <v>134.65</v>
      </c>
      <c r="I1573" s="15">
        <v>114.05</v>
      </c>
      <c r="J1573" s="15">
        <v>52.03</v>
      </c>
      <c r="K1573" s="15">
        <v>37.729999999999997</v>
      </c>
      <c r="L1573" s="15">
        <v>40.590000000000003</v>
      </c>
      <c r="M1573" s="15">
        <v>53.81</v>
      </c>
      <c r="N1573" s="15">
        <v>163.63999999999999</v>
      </c>
      <c r="O1573" s="16">
        <v>265.77999999999997</v>
      </c>
      <c r="P1573" s="15">
        <v>11.61</v>
      </c>
      <c r="Q1573" s="15">
        <v>66.78</v>
      </c>
      <c r="R1573" s="15">
        <v>79.19</v>
      </c>
      <c r="T1573" s="16">
        <v>127.55</v>
      </c>
      <c r="U1573" s="16">
        <v>127.77</v>
      </c>
      <c r="V1573" s="16">
        <v>145.21</v>
      </c>
      <c r="W1573" s="16">
        <v>146.5</v>
      </c>
      <c r="X1573" s="75"/>
      <c r="Y1573" s="75"/>
      <c r="AB1573" s="15">
        <v>149</v>
      </c>
      <c r="AD1573" s="15">
        <v>117.6</v>
      </c>
      <c r="AE1573" s="15">
        <v>109.29</v>
      </c>
      <c r="AF1573" s="15">
        <v>106</v>
      </c>
      <c r="AG1573" s="15">
        <v>98.59</v>
      </c>
      <c r="AH1573" s="15">
        <v>96</v>
      </c>
      <c r="AI1573" s="15">
        <v>129.19999999999999</v>
      </c>
      <c r="AK1573" s="15">
        <v>99.71</v>
      </c>
      <c r="AL1573" s="15">
        <v>73</v>
      </c>
      <c r="AM1573" s="15">
        <v>430</v>
      </c>
      <c r="AN1573" s="15">
        <v>423.21</v>
      </c>
      <c r="AO1573" s="15">
        <v>199.39</v>
      </c>
      <c r="AP1573" s="15">
        <v>202</v>
      </c>
      <c r="AV1573" s="15">
        <v>369.27</v>
      </c>
      <c r="AW1573" s="15">
        <v>46</v>
      </c>
      <c r="AX1573" s="15">
        <v>53</v>
      </c>
      <c r="BC1573" s="15">
        <v>46.6</v>
      </c>
      <c r="BD1573" s="15">
        <v>197</v>
      </c>
      <c r="BF1573" s="15">
        <v>137.43</v>
      </c>
      <c r="BG1573" s="15">
        <v>127.2</v>
      </c>
    </row>
    <row r="1574" spans="1:59">
      <c r="A1574" s="71">
        <v>44583</v>
      </c>
      <c r="B1574" s="16">
        <v>131.76</v>
      </c>
      <c r="C1574" s="75"/>
      <c r="D1574" s="75"/>
      <c r="F1574" s="16">
        <v>233.58</v>
      </c>
      <c r="G1574" s="15">
        <v>257.57</v>
      </c>
      <c r="H1574" s="15">
        <v>133.88999999999999</v>
      </c>
      <c r="I1574" s="15">
        <v>113.47</v>
      </c>
      <c r="J1574" s="15">
        <v>52.55</v>
      </c>
      <c r="K1574" s="15">
        <v>35.659999999999997</v>
      </c>
      <c r="L1574" s="15">
        <v>42.27</v>
      </c>
      <c r="M1574" s="15">
        <v>60.03</v>
      </c>
      <c r="N1574" s="15">
        <v>161.75</v>
      </c>
      <c r="O1574" s="16">
        <v>265.95</v>
      </c>
      <c r="P1574" s="15">
        <v>13.85</v>
      </c>
      <c r="Q1574" s="15">
        <v>64.72</v>
      </c>
      <c r="R1574" s="15">
        <v>78.38</v>
      </c>
      <c r="T1574" s="16">
        <v>127.22</v>
      </c>
      <c r="U1574" s="16">
        <v>127.32</v>
      </c>
      <c r="V1574" s="16">
        <v>136.5</v>
      </c>
      <c r="W1574" s="16">
        <v>135.5</v>
      </c>
      <c r="X1574" s="75"/>
      <c r="Y1574" s="75"/>
      <c r="AA1574" s="15">
        <v>155</v>
      </c>
      <c r="AD1574" s="15">
        <v>118</v>
      </c>
      <c r="AE1574" s="15">
        <v>110</v>
      </c>
      <c r="AG1574" s="15">
        <v>99.19</v>
      </c>
      <c r="AH1574" s="15">
        <v>97.67</v>
      </c>
      <c r="AI1574" s="15">
        <v>129.4</v>
      </c>
      <c r="AK1574" s="15">
        <v>100.41</v>
      </c>
      <c r="AL1574" s="15">
        <v>73</v>
      </c>
      <c r="AM1574" s="15">
        <v>435</v>
      </c>
      <c r="AN1574" s="15">
        <v>435.46</v>
      </c>
      <c r="AO1574" s="15">
        <v>201.6</v>
      </c>
      <c r="AP1574" s="15">
        <v>202</v>
      </c>
      <c r="AT1574" s="15">
        <v>370</v>
      </c>
      <c r="AV1574" s="15">
        <v>375.77</v>
      </c>
      <c r="AX1574" s="15">
        <v>52.79</v>
      </c>
      <c r="BF1574" s="15">
        <v>120.43</v>
      </c>
      <c r="BG1574" s="15">
        <v>131.5</v>
      </c>
    </row>
    <row r="1575" spans="1:59">
      <c r="A1575" s="71">
        <v>44590</v>
      </c>
      <c r="B1575" s="16">
        <v>125.87</v>
      </c>
      <c r="C1575" s="75"/>
      <c r="D1575" s="75"/>
      <c r="F1575" s="16">
        <v>242.2</v>
      </c>
      <c r="G1575" s="15">
        <v>260.92</v>
      </c>
      <c r="H1575" s="15">
        <v>132.03</v>
      </c>
      <c r="I1575" s="15">
        <v>113.43</v>
      </c>
      <c r="J1575" s="15">
        <v>52.33</v>
      </c>
      <c r="K1575" s="15">
        <v>37.130000000000003</v>
      </c>
      <c r="L1575" s="15">
        <v>42.03</v>
      </c>
      <c r="M1575" s="15">
        <v>56.39</v>
      </c>
      <c r="N1575" s="15">
        <v>162.22999999999999</v>
      </c>
      <c r="O1575" s="16">
        <v>270.14999999999998</v>
      </c>
      <c r="P1575" s="15">
        <v>14.01</v>
      </c>
      <c r="Q1575" s="15">
        <v>65.81</v>
      </c>
      <c r="R1575" s="15">
        <v>77.180000000000007</v>
      </c>
      <c r="T1575" s="16">
        <v>127.61</v>
      </c>
      <c r="U1575" s="16">
        <v>128.18</v>
      </c>
      <c r="V1575" s="16">
        <v>137.88</v>
      </c>
      <c r="W1575" s="16">
        <v>137</v>
      </c>
      <c r="X1575" s="75"/>
      <c r="Y1575" s="75"/>
      <c r="AC1575" s="15">
        <v>144</v>
      </c>
      <c r="AD1575" s="15">
        <v>119.17</v>
      </c>
      <c r="AE1575" s="15">
        <v>111.28</v>
      </c>
      <c r="AF1575" s="15">
        <v>106</v>
      </c>
      <c r="AG1575" s="15">
        <v>99.89</v>
      </c>
      <c r="AH1575" s="15">
        <v>96</v>
      </c>
      <c r="AI1575" s="15">
        <v>131.88999999999999</v>
      </c>
      <c r="AK1575" s="15">
        <v>100.54</v>
      </c>
      <c r="AL1575" s="15">
        <v>73</v>
      </c>
      <c r="AM1575" s="15">
        <v>435</v>
      </c>
      <c r="AN1575" s="15">
        <v>435.67</v>
      </c>
      <c r="AO1575" s="15">
        <v>204</v>
      </c>
      <c r="AP1575" s="15">
        <v>201.33</v>
      </c>
      <c r="AV1575" s="15">
        <v>375.33</v>
      </c>
      <c r="AW1575" s="15">
        <v>46</v>
      </c>
      <c r="AX1575" s="15">
        <v>53</v>
      </c>
      <c r="AY1575" s="15">
        <v>118</v>
      </c>
      <c r="AZ1575" s="15">
        <v>90</v>
      </c>
      <c r="BA1575" s="15">
        <v>131</v>
      </c>
      <c r="BB1575" s="15">
        <v>129</v>
      </c>
      <c r="BF1575" s="15">
        <v>130.72999999999999</v>
      </c>
      <c r="BG1575" s="15">
        <v>163.4</v>
      </c>
    </row>
    <row r="1576" spans="1:59">
      <c r="A1576" s="71">
        <v>44597</v>
      </c>
      <c r="B1576" s="16">
        <v>124.88</v>
      </c>
      <c r="C1576" s="75"/>
      <c r="D1576" s="75"/>
      <c r="F1576" s="16">
        <v>253.03</v>
      </c>
      <c r="G1576" s="15">
        <v>260.58999999999997</v>
      </c>
      <c r="H1576" s="15">
        <v>134.36000000000001</v>
      </c>
      <c r="I1576" s="15">
        <v>114.87</v>
      </c>
      <c r="J1576" s="15">
        <v>50.78</v>
      </c>
      <c r="K1576" s="15">
        <v>36.43</v>
      </c>
      <c r="L1576" s="15">
        <v>42.01</v>
      </c>
      <c r="M1576" s="15">
        <v>51.78</v>
      </c>
      <c r="N1576" s="15">
        <v>161.56</v>
      </c>
      <c r="O1576" s="16">
        <v>262.85000000000002</v>
      </c>
      <c r="P1576" s="15">
        <v>14</v>
      </c>
      <c r="Q1576" s="15">
        <v>66.510000000000005</v>
      </c>
      <c r="R1576" s="15">
        <v>79.02</v>
      </c>
      <c r="T1576" s="16">
        <v>127.68</v>
      </c>
      <c r="U1576" s="16">
        <v>129.5</v>
      </c>
      <c r="V1576" s="16">
        <v>148.12</v>
      </c>
      <c r="W1576" s="16">
        <v>148</v>
      </c>
      <c r="X1576" s="75"/>
      <c r="Y1576" s="75"/>
      <c r="AD1576" s="15">
        <v>118</v>
      </c>
      <c r="AE1576" s="15">
        <v>110.25</v>
      </c>
      <c r="AG1576" s="15">
        <v>100.07</v>
      </c>
      <c r="AI1576" s="15">
        <v>130.56</v>
      </c>
      <c r="AJ1576" s="15">
        <v>300</v>
      </c>
      <c r="AK1576" s="15">
        <v>100.43</v>
      </c>
      <c r="AM1576" s="15">
        <v>435</v>
      </c>
      <c r="AN1576" s="15">
        <v>435.8</v>
      </c>
      <c r="AO1576" s="15">
        <v>202.73</v>
      </c>
      <c r="AP1576" s="15">
        <v>201.75</v>
      </c>
      <c r="AR1576" s="15">
        <v>251</v>
      </c>
      <c r="AU1576" s="15">
        <v>360</v>
      </c>
      <c r="AV1576" s="15">
        <v>375.45</v>
      </c>
      <c r="AX1576" s="15">
        <v>53.56</v>
      </c>
      <c r="BC1576" s="15">
        <v>47</v>
      </c>
      <c r="BD1576" s="15">
        <v>199</v>
      </c>
      <c r="BF1576" s="15">
        <v>169.74</v>
      </c>
      <c r="BG1576" s="15">
        <v>188.75</v>
      </c>
    </row>
    <row r="1577" spans="1:59">
      <c r="A1577" s="71">
        <v>44604</v>
      </c>
      <c r="B1577" s="16">
        <v>124.88</v>
      </c>
      <c r="C1577" s="75"/>
      <c r="D1577" s="75"/>
      <c r="F1577" s="16">
        <v>259.70999999999998</v>
      </c>
      <c r="G1577" s="15">
        <v>268.64</v>
      </c>
      <c r="H1577" s="15">
        <v>134.80000000000001</v>
      </c>
      <c r="I1577" s="15">
        <v>113.73</v>
      </c>
      <c r="J1577" s="15">
        <v>50.77</v>
      </c>
      <c r="K1577" s="15">
        <v>38.090000000000003</v>
      </c>
      <c r="L1577" s="15">
        <v>41.42</v>
      </c>
      <c r="M1577" s="15">
        <v>55.12</v>
      </c>
      <c r="N1577" s="15">
        <v>161.88999999999999</v>
      </c>
      <c r="O1577" s="16">
        <v>261.64999999999998</v>
      </c>
      <c r="P1577" s="15">
        <v>14</v>
      </c>
      <c r="Q1577" s="15">
        <v>65.94</v>
      </c>
      <c r="R1577" s="15">
        <v>80.3</v>
      </c>
      <c r="T1577" s="16">
        <v>129.66</v>
      </c>
      <c r="U1577" s="16">
        <v>130.30000000000001</v>
      </c>
      <c r="V1577" s="16">
        <v>143.75</v>
      </c>
      <c r="W1577" s="16">
        <v>144</v>
      </c>
      <c r="X1577" s="75"/>
      <c r="Y1577" s="75"/>
      <c r="AA1577" s="15">
        <v>160</v>
      </c>
      <c r="AB1577" s="15">
        <v>191</v>
      </c>
      <c r="AD1577" s="15">
        <v>117.05</v>
      </c>
      <c r="AE1577" s="15">
        <v>109</v>
      </c>
      <c r="AF1577" s="15">
        <v>106</v>
      </c>
      <c r="AG1577" s="15">
        <v>100.05</v>
      </c>
      <c r="AH1577" s="15">
        <v>96</v>
      </c>
      <c r="AI1577" s="15">
        <v>129.16999999999999</v>
      </c>
      <c r="AK1577" s="15">
        <v>100.85</v>
      </c>
      <c r="AL1577" s="15">
        <v>73</v>
      </c>
      <c r="AM1577" s="15">
        <v>435</v>
      </c>
      <c r="AN1577" s="15">
        <v>436.54</v>
      </c>
      <c r="AO1577" s="15">
        <v>196</v>
      </c>
      <c r="AP1577" s="15">
        <v>201.09</v>
      </c>
      <c r="AT1577" s="15">
        <v>375</v>
      </c>
      <c r="AV1577" s="15">
        <v>376.67</v>
      </c>
      <c r="AW1577" s="15">
        <v>53.2</v>
      </c>
      <c r="AX1577" s="15">
        <v>52.9</v>
      </c>
      <c r="AY1577" s="15">
        <v>118</v>
      </c>
      <c r="BF1577" s="15">
        <v>185.72</v>
      </c>
      <c r="BG1577" s="15">
        <v>186.2</v>
      </c>
    </row>
    <row r="1578" spans="1:59">
      <c r="A1578" s="71">
        <v>44611</v>
      </c>
      <c r="B1578" s="16">
        <v>125.19</v>
      </c>
      <c r="C1578" s="75"/>
      <c r="D1578" s="75"/>
      <c r="F1578" s="16">
        <v>266.17</v>
      </c>
      <c r="G1578" s="15">
        <v>274.69</v>
      </c>
      <c r="H1578" s="15">
        <v>133.83000000000001</v>
      </c>
      <c r="I1578" s="15">
        <v>114.77</v>
      </c>
      <c r="J1578" s="15">
        <v>50.86</v>
      </c>
      <c r="K1578" s="15">
        <v>37.869999999999997</v>
      </c>
      <c r="L1578" s="15">
        <v>42.6</v>
      </c>
      <c r="M1578" s="15">
        <v>56.22</v>
      </c>
      <c r="N1578" s="15">
        <v>162.32</v>
      </c>
      <c r="O1578" s="16">
        <v>269.70999999999998</v>
      </c>
      <c r="P1578" s="15">
        <v>14</v>
      </c>
      <c r="Q1578" s="15">
        <v>66.069999999999993</v>
      </c>
      <c r="R1578" s="15">
        <v>79.53</v>
      </c>
      <c r="T1578" s="16">
        <v>132.88999999999999</v>
      </c>
      <c r="U1578" s="16">
        <v>133.58000000000001</v>
      </c>
      <c r="V1578" s="16">
        <v>141</v>
      </c>
      <c r="W1578" s="16">
        <v>141</v>
      </c>
      <c r="X1578" s="75"/>
      <c r="Y1578" s="75"/>
      <c r="AA1578" s="15">
        <v>170</v>
      </c>
      <c r="AB1578" s="15">
        <v>205.33</v>
      </c>
      <c r="AC1578" s="15">
        <v>160.56</v>
      </c>
      <c r="AD1578" s="15">
        <v>116.22</v>
      </c>
      <c r="AE1578" s="15">
        <v>110.67</v>
      </c>
      <c r="AF1578" s="15">
        <v>100.78</v>
      </c>
      <c r="AG1578" s="15">
        <v>98.31</v>
      </c>
      <c r="AH1578" s="15">
        <v>96</v>
      </c>
      <c r="AJ1578" s="15">
        <v>269</v>
      </c>
      <c r="AK1578" s="15">
        <v>101.92</v>
      </c>
      <c r="AL1578" s="15">
        <v>73.459999999999994</v>
      </c>
      <c r="AN1578" s="15">
        <v>440</v>
      </c>
      <c r="AO1578" s="15">
        <v>202.61</v>
      </c>
      <c r="AP1578" s="15">
        <v>202</v>
      </c>
      <c r="AT1578" s="15">
        <v>370</v>
      </c>
      <c r="AV1578" s="15">
        <v>385</v>
      </c>
      <c r="AX1578" s="15">
        <v>51.88</v>
      </c>
      <c r="AY1578" s="15">
        <v>114.33</v>
      </c>
      <c r="BF1578" s="15">
        <v>180.72</v>
      </c>
      <c r="BG1578" s="15">
        <v>171.6</v>
      </c>
    </row>
    <row r="1579" spans="1:59">
      <c r="A1579" s="71">
        <v>44618</v>
      </c>
      <c r="B1579" s="16">
        <v>128.19999999999999</v>
      </c>
      <c r="C1579" s="75"/>
      <c r="D1579" s="75"/>
      <c r="F1579" s="16">
        <v>274.24</v>
      </c>
      <c r="G1579" s="15">
        <v>278.77</v>
      </c>
      <c r="H1579" s="15">
        <v>137.22999999999999</v>
      </c>
      <c r="I1579" s="15">
        <v>118.34</v>
      </c>
      <c r="J1579" s="15">
        <v>49.76</v>
      </c>
      <c r="K1579" s="15">
        <v>38.08</v>
      </c>
      <c r="L1579" s="15">
        <v>44.11</v>
      </c>
      <c r="M1579" s="15">
        <v>57.21</v>
      </c>
      <c r="N1579" s="15">
        <v>162.41</v>
      </c>
      <c r="O1579" s="16">
        <v>249.46</v>
      </c>
      <c r="P1579" s="15">
        <v>13.97</v>
      </c>
      <c r="Q1579" s="15">
        <v>65.349999999999994</v>
      </c>
      <c r="R1579" s="15">
        <v>78.430000000000007</v>
      </c>
      <c r="T1579" s="16">
        <v>132.79</v>
      </c>
      <c r="U1579" s="16">
        <v>134.38</v>
      </c>
      <c r="V1579" s="16">
        <v>141</v>
      </c>
      <c r="W1579" s="16">
        <v>141</v>
      </c>
      <c r="X1579" s="75"/>
      <c r="Y1579" s="75"/>
      <c r="AD1579" s="15">
        <v>115.88</v>
      </c>
      <c r="AE1579" s="15">
        <v>108.75</v>
      </c>
      <c r="AF1579" s="15">
        <v>106</v>
      </c>
      <c r="AG1579" s="15">
        <v>97.24</v>
      </c>
      <c r="AH1579" s="15">
        <v>96.65</v>
      </c>
      <c r="AI1579" s="15">
        <v>128.33000000000001</v>
      </c>
      <c r="AK1579" s="15">
        <v>100.16</v>
      </c>
      <c r="AL1579" s="15">
        <v>75</v>
      </c>
      <c r="AM1579" s="15">
        <v>440</v>
      </c>
      <c r="AN1579" s="15">
        <v>442.11</v>
      </c>
      <c r="AO1579" s="15">
        <v>202</v>
      </c>
      <c r="AP1579" s="15">
        <v>202</v>
      </c>
      <c r="AR1579" s="15">
        <v>244</v>
      </c>
      <c r="AT1579" s="15">
        <v>380</v>
      </c>
      <c r="AU1579" s="15">
        <v>365</v>
      </c>
      <c r="AV1579" s="15">
        <v>383.42</v>
      </c>
      <c r="AW1579" s="15">
        <v>46</v>
      </c>
      <c r="AX1579" s="15">
        <v>52.13</v>
      </c>
      <c r="BF1579" s="15">
        <v>163.74</v>
      </c>
      <c r="BG1579" s="15">
        <v>151.25</v>
      </c>
    </row>
    <row r="1580" spans="1:59">
      <c r="A1580" s="71">
        <v>44625</v>
      </c>
      <c r="B1580" s="16">
        <v>135.66999999999999</v>
      </c>
      <c r="C1580" s="75"/>
      <c r="D1580" s="75"/>
      <c r="F1580" s="16">
        <v>274.73</v>
      </c>
      <c r="G1580" s="15">
        <v>280.95999999999998</v>
      </c>
      <c r="H1580" s="15">
        <v>143.28</v>
      </c>
      <c r="I1580" s="15">
        <v>122.27</v>
      </c>
      <c r="J1580" s="15">
        <v>51.43</v>
      </c>
      <c r="K1580" s="15">
        <v>39.29</v>
      </c>
      <c r="L1580" s="15">
        <v>44.24</v>
      </c>
      <c r="M1580" s="15">
        <v>60.7</v>
      </c>
      <c r="N1580" s="15">
        <v>161.72</v>
      </c>
      <c r="O1580" s="16">
        <v>237.35</v>
      </c>
      <c r="P1580" s="15">
        <v>13.79</v>
      </c>
      <c r="Q1580" s="15">
        <v>66.349999999999994</v>
      </c>
      <c r="R1580" s="15">
        <v>77.209999999999994</v>
      </c>
      <c r="T1580" s="16">
        <v>134.18</v>
      </c>
      <c r="U1580" s="16">
        <v>134.36000000000001</v>
      </c>
      <c r="V1580" s="16">
        <v>141</v>
      </c>
      <c r="W1580" s="16">
        <v>141</v>
      </c>
      <c r="X1580" s="75"/>
      <c r="Y1580" s="75"/>
      <c r="AA1580" s="15">
        <v>180</v>
      </c>
      <c r="AB1580" s="15">
        <v>208</v>
      </c>
      <c r="AD1580" s="15">
        <v>115.17</v>
      </c>
      <c r="AE1580" s="15">
        <v>110.29</v>
      </c>
      <c r="AF1580" s="15">
        <v>106</v>
      </c>
      <c r="AG1580" s="15">
        <v>101.74</v>
      </c>
      <c r="AH1580" s="15">
        <v>96</v>
      </c>
      <c r="AI1580" s="15">
        <v>128.44</v>
      </c>
      <c r="AK1580" s="15">
        <v>103.75</v>
      </c>
      <c r="AL1580" s="15">
        <v>80</v>
      </c>
      <c r="AN1580" s="15">
        <v>445.9</v>
      </c>
      <c r="AO1580" s="15">
        <v>201.73</v>
      </c>
      <c r="AP1580" s="15">
        <v>203</v>
      </c>
      <c r="AR1580" s="15">
        <v>248</v>
      </c>
      <c r="AS1580" s="15">
        <v>150</v>
      </c>
      <c r="AT1580" s="15">
        <v>397</v>
      </c>
      <c r="AV1580" s="15">
        <v>381.27</v>
      </c>
      <c r="AW1580" s="15">
        <v>47.99</v>
      </c>
      <c r="AX1580" s="15">
        <v>51.31</v>
      </c>
      <c r="AY1580" s="15">
        <v>118</v>
      </c>
      <c r="BD1580" s="15">
        <v>199.36</v>
      </c>
      <c r="BF1580" s="15">
        <v>146.72999999999999</v>
      </c>
      <c r="BG1580" s="15">
        <v>146.19999999999999</v>
      </c>
    </row>
    <row r="1581" spans="1:59">
      <c r="A1581" s="71">
        <v>44632</v>
      </c>
      <c r="B1581" s="16">
        <v>140.58000000000001</v>
      </c>
      <c r="C1581" s="75"/>
      <c r="D1581" s="75"/>
      <c r="F1581" s="16">
        <v>275.87</v>
      </c>
      <c r="G1581" s="15">
        <v>282.52</v>
      </c>
      <c r="H1581" s="15">
        <v>145.84</v>
      </c>
      <c r="I1581" s="15">
        <v>129.06</v>
      </c>
      <c r="J1581" s="15">
        <v>53.35</v>
      </c>
      <c r="K1581" s="15">
        <v>37.9</v>
      </c>
      <c r="L1581" s="15">
        <v>45.4</v>
      </c>
      <c r="M1581" s="15">
        <v>55.87</v>
      </c>
      <c r="N1581" s="15">
        <v>161.97</v>
      </c>
      <c r="O1581" s="16">
        <v>229.41</v>
      </c>
      <c r="P1581" s="15">
        <v>14</v>
      </c>
      <c r="Q1581" s="15">
        <v>66.5</v>
      </c>
      <c r="R1581" s="15">
        <v>78.069999999999993</v>
      </c>
      <c r="T1581" s="16">
        <v>134.07</v>
      </c>
      <c r="U1581" s="16">
        <v>135.18</v>
      </c>
      <c r="V1581" s="16">
        <v>142</v>
      </c>
      <c r="W1581" s="16">
        <v>142</v>
      </c>
      <c r="X1581" s="75"/>
      <c r="Y1581" s="75"/>
      <c r="AA1581" s="15">
        <v>177</v>
      </c>
      <c r="AD1581" s="15">
        <v>116.91</v>
      </c>
      <c r="AE1581" s="15">
        <v>110</v>
      </c>
      <c r="AF1581" s="15">
        <v>107.35</v>
      </c>
      <c r="AG1581" s="15">
        <v>102.22</v>
      </c>
      <c r="AH1581" s="15">
        <v>97.58</v>
      </c>
      <c r="AI1581" s="15">
        <v>128.11000000000001</v>
      </c>
      <c r="AK1581" s="15">
        <v>102.05</v>
      </c>
      <c r="AL1581" s="15">
        <v>90.47</v>
      </c>
      <c r="AM1581" s="15">
        <v>450</v>
      </c>
      <c r="AN1581" s="15">
        <v>445.33</v>
      </c>
      <c r="AO1581" s="15">
        <v>202</v>
      </c>
      <c r="AP1581" s="15">
        <v>202.03</v>
      </c>
      <c r="AR1581" s="15">
        <v>246</v>
      </c>
      <c r="AT1581" s="15">
        <v>387</v>
      </c>
      <c r="AU1581" s="15">
        <v>363</v>
      </c>
      <c r="AX1581" s="15">
        <v>52.29</v>
      </c>
      <c r="BF1581" s="15">
        <v>138.72999999999999</v>
      </c>
      <c r="BG1581" s="15">
        <v>142</v>
      </c>
    </row>
    <row r="1582" spans="1:59">
      <c r="A1582" s="71">
        <v>44639</v>
      </c>
      <c r="B1582" s="16">
        <v>148.91999999999999</v>
      </c>
      <c r="C1582" s="75"/>
      <c r="D1582" s="75"/>
      <c r="F1582" s="16">
        <v>277.04000000000002</v>
      </c>
      <c r="G1582" s="15">
        <v>282.18</v>
      </c>
      <c r="H1582" s="15">
        <v>159.37</v>
      </c>
      <c r="I1582" s="15">
        <v>135.34</v>
      </c>
      <c r="J1582" s="15">
        <v>51.92</v>
      </c>
      <c r="K1582" s="15">
        <v>38.369999999999997</v>
      </c>
      <c r="L1582" s="15">
        <v>44.88</v>
      </c>
      <c r="M1582" s="15">
        <v>59.24</v>
      </c>
      <c r="N1582" s="15">
        <v>162.25</v>
      </c>
      <c r="O1582" s="16">
        <v>228.22</v>
      </c>
      <c r="P1582" s="15">
        <v>14.21</v>
      </c>
      <c r="Q1582" s="15">
        <v>66.930000000000007</v>
      </c>
      <c r="R1582" s="15">
        <v>78.45</v>
      </c>
      <c r="T1582" s="16">
        <v>135.47999999999999</v>
      </c>
      <c r="U1582" s="16">
        <v>136.33000000000001</v>
      </c>
      <c r="V1582" s="16">
        <v>142.27000000000001</v>
      </c>
      <c r="W1582" s="16">
        <v>141</v>
      </c>
      <c r="X1582" s="75"/>
      <c r="Y1582" s="75"/>
      <c r="AB1582" s="15">
        <v>200.77</v>
      </c>
      <c r="AD1582" s="15">
        <v>115.07</v>
      </c>
      <c r="AE1582" s="15">
        <v>109.57</v>
      </c>
      <c r="AF1582" s="15">
        <v>106</v>
      </c>
      <c r="AG1582" s="15">
        <v>99.97</v>
      </c>
      <c r="AH1582" s="15">
        <v>96</v>
      </c>
      <c r="AI1582" s="15">
        <v>126</v>
      </c>
      <c r="AK1582" s="15">
        <v>99</v>
      </c>
      <c r="AN1582" s="15">
        <v>445.02</v>
      </c>
      <c r="AO1582" s="15">
        <v>201.81</v>
      </c>
      <c r="AP1582" s="15">
        <v>201.78</v>
      </c>
      <c r="AR1582" s="15">
        <v>244.91</v>
      </c>
      <c r="AV1582" s="15">
        <v>386</v>
      </c>
      <c r="AW1582" s="15">
        <v>48</v>
      </c>
      <c r="AX1582" s="15">
        <v>51.55</v>
      </c>
      <c r="AY1582" s="15">
        <v>114</v>
      </c>
      <c r="BA1582" s="15">
        <v>131</v>
      </c>
      <c r="BB1582" s="15">
        <v>105</v>
      </c>
      <c r="BF1582" s="15">
        <v>138.72999999999999</v>
      </c>
      <c r="BG1582" s="15">
        <v>160</v>
      </c>
    </row>
    <row r="1583" spans="1:59">
      <c r="A1583" s="71">
        <v>44646</v>
      </c>
      <c r="B1583" s="16">
        <v>155.72999999999999</v>
      </c>
      <c r="C1583" s="75"/>
      <c r="D1583" s="75"/>
      <c r="F1583" s="16">
        <v>279.39</v>
      </c>
      <c r="G1583" s="15">
        <v>282.97000000000003</v>
      </c>
      <c r="H1583" s="15">
        <v>157.58000000000001</v>
      </c>
      <c r="I1583" s="15">
        <v>136.79</v>
      </c>
      <c r="J1583" s="15">
        <v>49.56</v>
      </c>
      <c r="K1583" s="15">
        <v>39.72</v>
      </c>
      <c r="L1583" s="15">
        <v>42.25</v>
      </c>
      <c r="M1583" s="15">
        <v>65.319999999999993</v>
      </c>
      <c r="N1583" s="15">
        <v>163.46</v>
      </c>
      <c r="O1583" s="16">
        <v>211.72</v>
      </c>
      <c r="P1583" s="15">
        <v>14.11</v>
      </c>
      <c r="Q1583" s="15">
        <v>66.69</v>
      </c>
      <c r="R1583" s="15">
        <v>78.31</v>
      </c>
      <c r="T1583" s="16">
        <v>136.24</v>
      </c>
      <c r="U1583" s="16">
        <v>136.91</v>
      </c>
      <c r="V1583" s="16">
        <v>141.32</v>
      </c>
      <c r="W1583" s="16">
        <v>137.13</v>
      </c>
      <c r="X1583" s="75"/>
      <c r="Y1583" s="75"/>
      <c r="AA1583" s="15">
        <v>185</v>
      </c>
      <c r="AB1583" s="15">
        <v>180.88</v>
      </c>
      <c r="AD1583" s="15">
        <v>111.38</v>
      </c>
      <c r="AE1583" s="15">
        <v>106.67</v>
      </c>
      <c r="AF1583" s="15">
        <v>106</v>
      </c>
      <c r="AG1583" s="15">
        <v>94.71</v>
      </c>
      <c r="AH1583" s="15">
        <v>96</v>
      </c>
      <c r="AI1583" s="15">
        <v>117.5</v>
      </c>
      <c r="AK1583" s="15">
        <v>89.54</v>
      </c>
      <c r="AL1583" s="15">
        <v>75</v>
      </c>
      <c r="AN1583" s="15">
        <v>445</v>
      </c>
      <c r="AO1583" s="15">
        <v>202</v>
      </c>
      <c r="AP1583" s="15">
        <v>201.69</v>
      </c>
      <c r="AS1583" s="15">
        <v>150</v>
      </c>
      <c r="AT1583" s="15">
        <v>402</v>
      </c>
      <c r="AV1583" s="15">
        <v>386</v>
      </c>
      <c r="AW1583" s="15">
        <v>48</v>
      </c>
      <c r="AX1583" s="15">
        <v>52.67</v>
      </c>
      <c r="AY1583" s="15">
        <v>109</v>
      </c>
      <c r="BF1583" s="15">
        <v>163.74</v>
      </c>
      <c r="BG1583" s="15">
        <v>240.8</v>
      </c>
    </row>
    <row r="1584" spans="1:59">
      <c r="A1584" s="71">
        <v>44653</v>
      </c>
      <c r="B1584" s="16">
        <v>159.81</v>
      </c>
      <c r="C1584" s="75"/>
      <c r="D1584" s="75"/>
      <c r="F1584" s="16">
        <v>280.88</v>
      </c>
      <c r="G1584" s="15">
        <v>282.75</v>
      </c>
      <c r="H1584" s="15">
        <v>161.62</v>
      </c>
      <c r="I1584" s="15">
        <v>139.61000000000001</v>
      </c>
      <c r="J1584" s="15">
        <v>54.15</v>
      </c>
      <c r="K1584" s="15">
        <v>39.57</v>
      </c>
      <c r="L1584" s="15">
        <v>44.73</v>
      </c>
      <c r="M1584" s="15">
        <v>67.209999999999994</v>
      </c>
      <c r="N1584" s="15">
        <v>162.72999999999999</v>
      </c>
      <c r="O1584" s="16">
        <v>206.77</v>
      </c>
      <c r="P1584" s="15">
        <v>14</v>
      </c>
      <c r="Q1584" s="15">
        <v>66.260000000000005</v>
      </c>
      <c r="R1584" s="15">
        <v>78.19</v>
      </c>
      <c r="T1584" s="16">
        <v>135.68</v>
      </c>
      <c r="U1584" s="16">
        <v>136.9</v>
      </c>
      <c r="V1584" s="16">
        <v>142.44</v>
      </c>
      <c r="W1584" s="16">
        <v>136</v>
      </c>
      <c r="X1584" s="75"/>
      <c r="Y1584" s="75"/>
      <c r="AA1584" s="15">
        <v>194</v>
      </c>
      <c r="AB1584" s="15">
        <v>181.17</v>
      </c>
      <c r="AD1584" s="15">
        <v>109.04</v>
      </c>
      <c r="AE1584" s="15">
        <v>106.25</v>
      </c>
      <c r="AF1584" s="15">
        <v>106</v>
      </c>
      <c r="AG1584" s="15">
        <v>90.86</v>
      </c>
      <c r="AH1584" s="15">
        <v>96</v>
      </c>
      <c r="AI1584" s="15">
        <v>119.36</v>
      </c>
      <c r="AK1584" s="15">
        <v>82.85</v>
      </c>
      <c r="AL1584" s="15">
        <v>73.28</v>
      </c>
      <c r="AN1584" s="15">
        <v>447.08</v>
      </c>
      <c r="AO1584" s="15">
        <v>202</v>
      </c>
      <c r="AP1584" s="15">
        <v>200.75</v>
      </c>
      <c r="AR1584" s="15">
        <v>246</v>
      </c>
      <c r="AU1584" s="15">
        <v>376.82</v>
      </c>
      <c r="AV1584" s="15">
        <v>390</v>
      </c>
      <c r="AW1584" s="15">
        <v>48</v>
      </c>
      <c r="AX1584" s="15">
        <v>53.2</v>
      </c>
      <c r="AY1584" s="15">
        <v>108</v>
      </c>
      <c r="BA1584" s="15">
        <v>101</v>
      </c>
      <c r="BF1584" s="15">
        <v>256.72000000000003</v>
      </c>
      <c r="BG1584" s="15">
        <v>293.8</v>
      </c>
    </row>
    <row r="1585" spans="1:59">
      <c r="A1585" s="71">
        <v>44660</v>
      </c>
      <c r="B1585" s="16">
        <v>164.12</v>
      </c>
      <c r="C1585" s="75"/>
      <c r="D1585" s="75"/>
      <c r="F1585" s="16">
        <v>288.49</v>
      </c>
      <c r="G1585" s="15">
        <v>285.83999999999997</v>
      </c>
      <c r="H1585" s="15">
        <v>165.88</v>
      </c>
      <c r="I1585" s="15">
        <v>143.66</v>
      </c>
      <c r="J1585" s="15">
        <v>56.45</v>
      </c>
      <c r="K1585" s="15">
        <v>41.5</v>
      </c>
      <c r="L1585" s="15">
        <v>44.03</v>
      </c>
      <c r="M1585" s="15">
        <v>65.78</v>
      </c>
      <c r="N1585" s="15">
        <v>165.55</v>
      </c>
      <c r="O1585" s="16">
        <v>211.66</v>
      </c>
      <c r="P1585" s="15">
        <v>14.02</v>
      </c>
      <c r="Q1585" s="15">
        <v>66.53</v>
      </c>
      <c r="R1585" s="15">
        <v>78.08</v>
      </c>
      <c r="T1585" s="16">
        <v>136.87</v>
      </c>
      <c r="U1585" s="16">
        <v>137.22</v>
      </c>
      <c r="V1585" s="16">
        <v>141.41</v>
      </c>
      <c r="W1585" s="16">
        <v>140.41999999999999</v>
      </c>
      <c r="X1585" s="75"/>
      <c r="Y1585" s="75"/>
      <c r="AB1585" s="15">
        <v>181.11</v>
      </c>
      <c r="AD1585" s="15">
        <v>104</v>
      </c>
      <c r="AE1585" s="15">
        <v>104.6</v>
      </c>
      <c r="AF1585" s="15">
        <v>106</v>
      </c>
      <c r="AG1585" s="15">
        <v>89.2</v>
      </c>
      <c r="AH1585" s="15">
        <v>96</v>
      </c>
      <c r="AI1585" s="15">
        <v>99.33</v>
      </c>
      <c r="AK1585" s="15">
        <v>81</v>
      </c>
      <c r="AM1585" s="15">
        <v>483</v>
      </c>
      <c r="AN1585" s="15">
        <v>455.56</v>
      </c>
      <c r="AP1585" s="15">
        <v>202.54</v>
      </c>
      <c r="AV1585" s="15">
        <v>395</v>
      </c>
      <c r="AW1585" s="15">
        <v>52.1</v>
      </c>
      <c r="AX1585" s="15">
        <v>53.4</v>
      </c>
      <c r="BF1585" s="15">
        <v>294.73</v>
      </c>
      <c r="BG1585" s="15">
        <v>297.39999999999998</v>
      </c>
    </row>
    <row r="1586" spans="1:59">
      <c r="A1586" s="71">
        <v>44667</v>
      </c>
      <c r="B1586" s="16">
        <v>166.9</v>
      </c>
      <c r="C1586" s="75"/>
      <c r="D1586" s="75"/>
      <c r="F1586" s="16">
        <v>296.8</v>
      </c>
      <c r="G1586" s="15">
        <v>290.89</v>
      </c>
      <c r="H1586" s="15">
        <v>170.48</v>
      </c>
      <c r="I1586" s="15">
        <v>148.37</v>
      </c>
      <c r="J1586" s="15">
        <v>57.61</v>
      </c>
      <c r="K1586" s="15">
        <v>43.48</v>
      </c>
      <c r="L1586" s="15">
        <v>45.34</v>
      </c>
      <c r="M1586" s="15">
        <v>72.83</v>
      </c>
      <c r="N1586" s="15">
        <v>169.93</v>
      </c>
      <c r="O1586" s="16">
        <v>210.25</v>
      </c>
      <c r="P1586" s="15">
        <v>14</v>
      </c>
      <c r="Q1586" s="15">
        <v>67.650000000000006</v>
      </c>
      <c r="R1586" s="15">
        <v>78.8</v>
      </c>
      <c r="T1586" s="16">
        <v>137</v>
      </c>
      <c r="U1586" s="16">
        <v>137.56</v>
      </c>
      <c r="V1586" s="16">
        <v>152</v>
      </c>
      <c r="W1586" s="16">
        <v>152</v>
      </c>
      <c r="X1586" s="75"/>
      <c r="Y1586" s="75"/>
      <c r="AA1586" s="15">
        <v>194.76</v>
      </c>
      <c r="AB1586" s="15">
        <v>225</v>
      </c>
      <c r="AD1586" s="15">
        <v>90.8</v>
      </c>
      <c r="AE1586" s="15">
        <v>105.33</v>
      </c>
      <c r="AF1586" s="15">
        <v>106</v>
      </c>
      <c r="AG1586" s="15">
        <v>91.91</v>
      </c>
      <c r="AH1586" s="15">
        <v>96</v>
      </c>
      <c r="AI1586" s="15">
        <v>102.33</v>
      </c>
      <c r="AJ1586" s="15">
        <v>279</v>
      </c>
      <c r="AK1586" s="15">
        <v>76.77</v>
      </c>
      <c r="AL1586" s="15">
        <v>75</v>
      </c>
      <c r="AM1586" s="15">
        <v>500</v>
      </c>
      <c r="AN1586" s="15">
        <v>507.81</v>
      </c>
      <c r="AO1586" s="15">
        <v>201.85</v>
      </c>
      <c r="AP1586" s="15">
        <v>203</v>
      </c>
      <c r="AQ1586" s="15">
        <v>225</v>
      </c>
      <c r="AR1586" s="15">
        <v>247.41</v>
      </c>
      <c r="AT1586" s="15">
        <v>415</v>
      </c>
      <c r="AU1586" s="15">
        <v>430</v>
      </c>
      <c r="AV1586" s="15">
        <v>435</v>
      </c>
      <c r="AW1586" s="15">
        <v>51</v>
      </c>
      <c r="AX1586" s="15">
        <v>56.44</v>
      </c>
      <c r="BF1586" s="15">
        <v>294.73</v>
      </c>
      <c r="BG1586" s="15">
        <v>268</v>
      </c>
    </row>
    <row r="1587" spans="1:59">
      <c r="A1587" s="71">
        <v>44674</v>
      </c>
      <c r="B1587" s="16">
        <v>167.41</v>
      </c>
      <c r="C1587" s="75"/>
      <c r="D1587" s="75"/>
      <c r="F1587" s="16">
        <v>305.51</v>
      </c>
      <c r="G1587" s="15">
        <v>295.89</v>
      </c>
      <c r="H1587" s="15">
        <v>173.83</v>
      </c>
      <c r="I1587" s="15">
        <v>154.68</v>
      </c>
      <c r="J1587" s="15">
        <v>53.07</v>
      </c>
      <c r="K1587" s="15">
        <v>44.97</v>
      </c>
      <c r="L1587" s="15">
        <v>47.88</v>
      </c>
      <c r="M1587" s="15">
        <v>69.38</v>
      </c>
      <c r="N1587" s="15">
        <v>178.62</v>
      </c>
      <c r="O1587" s="16">
        <v>207.67</v>
      </c>
      <c r="P1587" s="15">
        <v>13.84</v>
      </c>
      <c r="Q1587" s="15">
        <v>67.02</v>
      </c>
      <c r="R1587" s="15">
        <v>78.31</v>
      </c>
      <c r="T1587" s="16">
        <v>138.83000000000001</v>
      </c>
      <c r="U1587" s="16">
        <v>139.22999999999999</v>
      </c>
      <c r="V1587" s="16">
        <v>144.33000000000001</v>
      </c>
      <c r="W1587" s="16">
        <v>144</v>
      </c>
      <c r="X1587" s="75"/>
      <c r="Y1587" s="75"/>
      <c r="AA1587" s="15">
        <v>202.14</v>
      </c>
      <c r="AB1587" s="15">
        <v>205.71</v>
      </c>
      <c r="AD1587" s="15">
        <v>94.89</v>
      </c>
      <c r="AE1587" s="15">
        <v>102.33</v>
      </c>
      <c r="AF1587" s="15">
        <v>101.91</v>
      </c>
      <c r="AG1587" s="15">
        <v>91.32</v>
      </c>
      <c r="AI1587" s="15">
        <v>95</v>
      </c>
      <c r="AK1587" s="15">
        <v>75.099999999999994</v>
      </c>
      <c r="AL1587" s="15">
        <v>73</v>
      </c>
      <c r="AM1587" s="15">
        <v>540</v>
      </c>
      <c r="AN1587" s="15">
        <v>531.55999999999995</v>
      </c>
      <c r="AO1587" s="15">
        <v>202</v>
      </c>
      <c r="AP1587" s="15">
        <v>202.67</v>
      </c>
      <c r="AS1587" s="15">
        <v>152</v>
      </c>
      <c r="AT1587" s="15">
        <v>450</v>
      </c>
      <c r="AV1587" s="15">
        <v>460</v>
      </c>
      <c r="AW1587" s="15">
        <v>55</v>
      </c>
      <c r="AX1587" s="15">
        <v>58</v>
      </c>
      <c r="AY1587" s="15">
        <v>99</v>
      </c>
      <c r="BD1587" s="15">
        <v>201</v>
      </c>
      <c r="BF1587" s="15">
        <v>247.72</v>
      </c>
      <c r="BG1587" s="15">
        <v>252</v>
      </c>
    </row>
    <row r="1588" spans="1:59">
      <c r="A1588" s="71">
        <v>44681</v>
      </c>
      <c r="B1588" s="16">
        <v>169.23</v>
      </c>
      <c r="C1588" s="75"/>
      <c r="D1588" s="75"/>
      <c r="F1588" s="16">
        <v>317.48</v>
      </c>
      <c r="G1588" s="15">
        <v>301.51</v>
      </c>
      <c r="H1588" s="15">
        <v>184.26</v>
      </c>
      <c r="I1588" s="15">
        <v>162.26</v>
      </c>
      <c r="J1588" s="15">
        <v>60.4</v>
      </c>
      <c r="K1588" s="15">
        <v>47.69</v>
      </c>
      <c r="L1588" s="15">
        <v>50.25</v>
      </c>
      <c r="M1588" s="15">
        <v>75.72</v>
      </c>
      <c r="N1588" s="15">
        <v>188.18</v>
      </c>
      <c r="O1588" s="16">
        <v>202.17</v>
      </c>
      <c r="P1588" s="15">
        <v>14.04</v>
      </c>
      <c r="Q1588" s="15">
        <v>67.36</v>
      </c>
      <c r="R1588" s="15">
        <v>78.61</v>
      </c>
      <c r="T1588" s="16">
        <v>138.30000000000001</v>
      </c>
      <c r="U1588" s="16">
        <v>139.11000000000001</v>
      </c>
      <c r="V1588" s="16">
        <v>151</v>
      </c>
      <c r="X1588" s="75"/>
      <c r="Y1588" s="75"/>
      <c r="AB1588" s="15">
        <v>218</v>
      </c>
      <c r="AC1588" s="15">
        <v>195</v>
      </c>
      <c r="AD1588" s="15">
        <v>91.53</v>
      </c>
      <c r="AE1588" s="15">
        <v>98.75</v>
      </c>
      <c r="AF1588" s="15">
        <v>96</v>
      </c>
      <c r="AG1588" s="15">
        <v>90.39</v>
      </c>
      <c r="AH1588" s="15">
        <v>94</v>
      </c>
      <c r="AI1588" s="15">
        <v>94.88</v>
      </c>
      <c r="AK1588" s="15">
        <v>72.94</v>
      </c>
      <c r="AL1588" s="15">
        <v>69</v>
      </c>
      <c r="AM1588" s="15">
        <v>555</v>
      </c>
      <c r="AN1588" s="15">
        <v>566.91999999999996</v>
      </c>
      <c r="AO1588" s="15">
        <v>201.39</v>
      </c>
      <c r="AP1588" s="15">
        <v>202.65</v>
      </c>
      <c r="AT1588" s="15">
        <v>475</v>
      </c>
      <c r="AV1588" s="15">
        <v>493.8</v>
      </c>
      <c r="AW1588" s="15">
        <v>62</v>
      </c>
      <c r="AX1588" s="15">
        <v>73</v>
      </c>
      <c r="AY1588" s="15">
        <v>92.5</v>
      </c>
      <c r="BB1588" s="15">
        <v>85</v>
      </c>
      <c r="BF1588" s="15">
        <v>247.72</v>
      </c>
      <c r="BG1588" s="15">
        <v>266.60000000000002</v>
      </c>
    </row>
    <row r="1589" spans="1:59">
      <c r="A1589" s="71">
        <v>44688</v>
      </c>
      <c r="B1589" s="16">
        <v>169.45</v>
      </c>
      <c r="C1589" s="75"/>
      <c r="D1589" s="75"/>
      <c r="F1589" s="16">
        <v>338.79</v>
      </c>
      <c r="G1589" s="15">
        <v>309.51</v>
      </c>
      <c r="H1589" s="15">
        <v>189.14</v>
      </c>
      <c r="I1589" s="15">
        <v>173.63</v>
      </c>
      <c r="J1589" s="15">
        <v>62.42</v>
      </c>
      <c r="K1589" s="15">
        <v>47.85</v>
      </c>
      <c r="L1589" s="15">
        <v>54.04</v>
      </c>
      <c r="M1589" s="15">
        <v>80.97</v>
      </c>
      <c r="N1589" s="15">
        <v>197.29</v>
      </c>
      <c r="O1589" s="16">
        <v>201.85</v>
      </c>
      <c r="P1589" s="15">
        <v>13.62</v>
      </c>
      <c r="Q1589" s="15">
        <v>67.180000000000007</v>
      </c>
      <c r="R1589" s="15">
        <v>79.239999999999995</v>
      </c>
      <c r="T1589" s="16">
        <v>152</v>
      </c>
      <c r="U1589" s="16">
        <v>152</v>
      </c>
      <c r="X1589" s="75"/>
      <c r="Y1589" s="75"/>
      <c r="AA1589" s="15">
        <v>205</v>
      </c>
      <c r="AB1589" s="15">
        <v>203</v>
      </c>
      <c r="AC1589" s="15">
        <v>207</v>
      </c>
      <c r="AD1589" s="15">
        <v>92.19</v>
      </c>
      <c r="AE1589" s="15">
        <v>98</v>
      </c>
      <c r="AF1589" s="15">
        <v>106</v>
      </c>
      <c r="AG1589" s="15">
        <v>93.62</v>
      </c>
      <c r="AH1589" s="15">
        <v>92</v>
      </c>
      <c r="AI1589" s="15">
        <v>94.6</v>
      </c>
      <c r="AJ1589" s="15">
        <v>279</v>
      </c>
      <c r="AK1589" s="15">
        <v>75.180000000000007</v>
      </c>
      <c r="AL1589" s="15">
        <v>75</v>
      </c>
      <c r="AN1589" s="15">
        <v>590.83000000000004</v>
      </c>
      <c r="AO1589" s="15">
        <v>202</v>
      </c>
      <c r="AP1589" s="15">
        <v>202.65</v>
      </c>
      <c r="AU1589" s="15">
        <v>510</v>
      </c>
      <c r="AV1589" s="15">
        <v>512.14</v>
      </c>
      <c r="AW1589" s="15">
        <v>71</v>
      </c>
      <c r="AX1589" s="15">
        <v>77</v>
      </c>
      <c r="BF1589" s="15">
        <v>282</v>
      </c>
      <c r="BG1589" s="15">
        <v>280</v>
      </c>
    </row>
    <row r="1590" spans="1:59">
      <c r="A1590" s="71">
        <v>44695</v>
      </c>
      <c r="B1590" s="16">
        <v>170.24</v>
      </c>
      <c r="C1590" s="75"/>
      <c r="D1590" s="75"/>
      <c r="F1590" s="16">
        <v>349.17</v>
      </c>
      <c r="G1590" s="15">
        <v>321.77999999999997</v>
      </c>
      <c r="H1590" s="15">
        <v>203.81</v>
      </c>
      <c r="I1590" s="15">
        <v>183.54</v>
      </c>
      <c r="J1590" s="15">
        <v>59.64</v>
      </c>
      <c r="K1590" s="15">
        <v>48.83</v>
      </c>
      <c r="L1590" s="15">
        <v>55.17</v>
      </c>
      <c r="M1590" s="15">
        <v>83</v>
      </c>
      <c r="N1590" s="15">
        <v>207.78</v>
      </c>
      <c r="O1590" s="16">
        <v>191.03</v>
      </c>
      <c r="P1590" s="15">
        <v>14.15</v>
      </c>
      <c r="Q1590" s="15">
        <v>66.28</v>
      </c>
      <c r="R1590" s="15">
        <v>78.62</v>
      </c>
      <c r="T1590" s="16">
        <v>141.57</v>
      </c>
      <c r="U1590" s="16">
        <v>139.6</v>
      </c>
      <c r="V1590" s="16">
        <v>153</v>
      </c>
      <c r="W1590" s="16">
        <v>153</v>
      </c>
      <c r="X1590" s="75"/>
      <c r="Y1590" s="75"/>
      <c r="AA1590" s="15">
        <v>208.75</v>
      </c>
      <c r="AB1590" s="15">
        <v>217.33</v>
      </c>
      <c r="AC1590" s="15">
        <v>200</v>
      </c>
      <c r="AD1590" s="15">
        <v>95.03</v>
      </c>
      <c r="AE1590" s="15">
        <v>98.75</v>
      </c>
      <c r="AF1590" s="15">
        <v>106</v>
      </c>
      <c r="AG1590" s="15">
        <v>94.39</v>
      </c>
      <c r="AH1590" s="15">
        <v>96</v>
      </c>
      <c r="AI1590" s="15">
        <v>94.33</v>
      </c>
      <c r="AK1590" s="15">
        <v>73.849999999999994</v>
      </c>
      <c r="AL1590" s="15">
        <v>75</v>
      </c>
      <c r="AM1590" s="15">
        <v>595</v>
      </c>
      <c r="AN1590" s="15">
        <v>605</v>
      </c>
      <c r="AO1590" s="15">
        <v>202</v>
      </c>
      <c r="AP1590" s="15">
        <v>204.39</v>
      </c>
      <c r="AQ1590" s="15">
        <v>232</v>
      </c>
      <c r="AR1590" s="15">
        <v>259</v>
      </c>
      <c r="AT1590" s="15">
        <v>523.5</v>
      </c>
      <c r="AU1590" s="15">
        <v>515</v>
      </c>
      <c r="AV1590" s="15">
        <v>525</v>
      </c>
      <c r="AW1590" s="15">
        <v>76</v>
      </c>
      <c r="AX1590" s="15">
        <v>81.709999999999994</v>
      </c>
      <c r="AY1590" s="15">
        <v>97</v>
      </c>
      <c r="AZ1590" s="15">
        <v>120</v>
      </c>
      <c r="BB1590" s="15">
        <v>85</v>
      </c>
      <c r="BC1590" s="15">
        <v>80</v>
      </c>
      <c r="BF1590" s="15">
        <v>277.95999999999998</v>
      </c>
      <c r="BG1590" s="15">
        <v>263.39999999999998</v>
      </c>
    </row>
    <row r="1591" spans="1:59">
      <c r="A1591" s="71">
        <v>44702</v>
      </c>
      <c r="B1591" s="16">
        <v>169.53</v>
      </c>
      <c r="C1591" s="75"/>
      <c r="D1591" s="75"/>
      <c r="F1591" s="16">
        <v>356.41</v>
      </c>
      <c r="G1591" s="15">
        <v>333.74</v>
      </c>
      <c r="H1591" s="15">
        <v>210.33</v>
      </c>
      <c r="I1591" s="15">
        <v>189.01</v>
      </c>
      <c r="J1591" s="15">
        <v>72.48</v>
      </c>
      <c r="K1591" s="15">
        <v>52.95</v>
      </c>
      <c r="L1591" s="15">
        <v>53.17</v>
      </c>
      <c r="M1591" s="15">
        <v>81.96</v>
      </c>
      <c r="N1591" s="15">
        <v>218.93</v>
      </c>
      <c r="O1591" s="16">
        <v>185.93</v>
      </c>
      <c r="P1591" s="15">
        <v>14.12</v>
      </c>
      <c r="Q1591" s="15">
        <v>66.83</v>
      </c>
      <c r="R1591" s="15">
        <v>78.12</v>
      </c>
      <c r="T1591" s="16">
        <v>145.43</v>
      </c>
      <c r="U1591" s="16">
        <v>145.74</v>
      </c>
      <c r="V1591" s="16">
        <v>148.37</v>
      </c>
      <c r="X1591" s="75"/>
      <c r="Y1591" s="75"/>
      <c r="AA1591" s="15">
        <v>210</v>
      </c>
      <c r="AB1591" s="15">
        <v>215</v>
      </c>
      <c r="AC1591" s="15">
        <v>200</v>
      </c>
      <c r="AD1591" s="15">
        <v>93.19</v>
      </c>
      <c r="AE1591" s="15">
        <v>98</v>
      </c>
      <c r="AG1591" s="15">
        <v>102.39</v>
      </c>
      <c r="AI1591" s="15">
        <v>96.21</v>
      </c>
      <c r="AK1591" s="15">
        <v>74</v>
      </c>
      <c r="AL1591" s="15">
        <v>73</v>
      </c>
      <c r="AN1591" s="15">
        <v>613.75</v>
      </c>
      <c r="AO1591" s="15">
        <v>202</v>
      </c>
      <c r="AP1591" s="15">
        <v>207</v>
      </c>
      <c r="AR1591" s="15">
        <v>259</v>
      </c>
      <c r="AU1591" s="15">
        <v>520</v>
      </c>
      <c r="AV1591" s="15">
        <v>531.79999999999995</v>
      </c>
      <c r="AW1591" s="15">
        <v>84</v>
      </c>
      <c r="AY1591" s="15">
        <v>92</v>
      </c>
      <c r="BB1591" s="15">
        <v>82</v>
      </c>
      <c r="BC1591" s="15">
        <v>81</v>
      </c>
      <c r="BF1591" s="15">
        <v>248.19</v>
      </c>
      <c r="BG1591" s="15">
        <v>224</v>
      </c>
    </row>
    <row r="1592" spans="1:59">
      <c r="A1592" s="71">
        <v>44709</v>
      </c>
      <c r="B1592" s="16">
        <v>169.45</v>
      </c>
      <c r="C1592" s="75"/>
      <c r="D1592" s="75"/>
      <c r="F1592" s="16">
        <v>362.05</v>
      </c>
      <c r="G1592" s="15">
        <v>341.71</v>
      </c>
      <c r="H1592" s="15">
        <v>212.39</v>
      </c>
      <c r="I1592" s="15">
        <v>193.62</v>
      </c>
      <c r="J1592" s="15">
        <v>79.64</v>
      </c>
      <c r="K1592" s="15">
        <v>56.68</v>
      </c>
      <c r="L1592" s="15">
        <v>60.41</v>
      </c>
      <c r="M1592" s="15">
        <v>85.38</v>
      </c>
      <c r="N1592" s="15">
        <v>227.54</v>
      </c>
      <c r="O1592" s="16">
        <v>184.54</v>
      </c>
      <c r="P1592" s="15">
        <v>14</v>
      </c>
      <c r="Q1592" s="15">
        <v>66.84</v>
      </c>
      <c r="R1592" s="15">
        <v>78.98</v>
      </c>
      <c r="T1592" s="16">
        <v>143.53</v>
      </c>
      <c r="U1592" s="16">
        <v>145</v>
      </c>
      <c r="V1592" s="16">
        <v>151.5</v>
      </c>
      <c r="W1592" s="16">
        <v>150</v>
      </c>
      <c r="X1592" s="75"/>
      <c r="Y1592" s="75"/>
      <c r="AA1592" s="15">
        <v>215</v>
      </c>
      <c r="AB1592" s="15">
        <v>220.29</v>
      </c>
      <c r="AC1592" s="15">
        <v>205</v>
      </c>
      <c r="AD1592" s="15">
        <v>94.95</v>
      </c>
      <c r="AE1592" s="15">
        <v>98.31</v>
      </c>
      <c r="AF1592" s="15">
        <v>106.69</v>
      </c>
      <c r="AG1592" s="15">
        <v>102.06</v>
      </c>
      <c r="AH1592" s="15">
        <v>97.59</v>
      </c>
      <c r="AI1592" s="15">
        <v>94.5</v>
      </c>
      <c r="AK1592" s="15">
        <v>75.150000000000006</v>
      </c>
      <c r="AL1592" s="15">
        <v>72.98</v>
      </c>
      <c r="AM1592" s="15">
        <v>635</v>
      </c>
      <c r="AN1592" s="15">
        <v>619.33000000000004</v>
      </c>
      <c r="AO1592" s="15">
        <v>202</v>
      </c>
      <c r="AP1592" s="15">
        <v>207</v>
      </c>
      <c r="AR1592" s="15">
        <v>267</v>
      </c>
      <c r="AV1592" s="15">
        <v>543.86</v>
      </c>
      <c r="AX1592" s="15">
        <v>85.2</v>
      </c>
      <c r="BC1592" s="15">
        <v>81</v>
      </c>
      <c r="BF1592" s="15">
        <v>213.43</v>
      </c>
      <c r="BG1592" s="15">
        <v>217</v>
      </c>
    </row>
    <row r="1593" spans="1:59">
      <c r="A1593" s="71">
        <v>44716</v>
      </c>
      <c r="B1593" s="16">
        <v>168.2</v>
      </c>
      <c r="C1593" s="75"/>
      <c r="D1593" s="75"/>
      <c r="F1593" s="16">
        <v>359.61</v>
      </c>
      <c r="G1593" s="15">
        <v>348.31</v>
      </c>
      <c r="H1593" s="15">
        <v>208.84</v>
      </c>
      <c r="I1593" s="15">
        <v>192.7</v>
      </c>
      <c r="J1593" s="15">
        <v>87.01</v>
      </c>
      <c r="K1593" s="15">
        <v>58.97</v>
      </c>
      <c r="L1593" s="15">
        <v>59.28</v>
      </c>
      <c r="M1593" s="15">
        <v>86.05</v>
      </c>
      <c r="N1593" s="15">
        <v>232.56</v>
      </c>
      <c r="O1593" s="16">
        <v>179.33</v>
      </c>
      <c r="P1593" s="15">
        <v>14.37</v>
      </c>
      <c r="Q1593" s="15">
        <v>66.599999999999994</v>
      </c>
      <c r="R1593" s="15">
        <v>78.86</v>
      </c>
      <c r="T1593" s="16">
        <v>149.6</v>
      </c>
      <c r="U1593" s="16">
        <v>150.08000000000001</v>
      </c>
      <c r="V1593" s="16">
        <v>153.9</v>
      </c>
      <c r="W1593" s="16">
        <v>153</v>
      </c>
      <c r="X1593" s="75"/>
      <c r="Y1593" s="75"/>
      <c r="AB1593" s="15">
        <v>213.33</v>
      </c>
      <c r="AC1593" s="15">
        <v>215</v>
      </c>
      <c r="AD1593" s="15">
        <v>92</v>
      </c>
      <c r="AE1593" s="15">
        <v>98.33</v>
      </c>
      <c r="AF1593" s="15">
        <v>106</v>
      </c>
      <c r="AG1593" s="15">
        <v>103.01</v>
      </c>
      <c r="AH1593" s="15">
        <v>95.5</v>
      </c>
      <c r="AI1593" s="15">
        <v>90</v>
      </c>
      <c r="AK1593" s="15">
        <v>79.87</v>
      </c>
      <c r="AL1593" s="15">
        <v>73</v>
      </c>
      <c r="AN1593" s="15">
        <v>623.75</v>
      </c>
      <c r="AO1593" s="15">
        <v>202</v>
      </c>
      <c r="AP1593" s="15">
        <v>203.15</v>
      </c>
      <c r="AQ1593" s="15">
        <v>238</v>
      </c>
      <c r="AR1593" s="15">
        <v>265</v>
      </c>
      <c r="AV1593" s="15">
        <v>546.11</v>
      </c>
      <c r="AW1593" s="15">
        <v>80</v>
      </c>
      <c r="AX1593" s="15">
        <v>84.6</v>
      </c>
      <c r="AY1593" s="15">
        <v>100</v>
      </c>
      <c r="BB1593" s="15">
        <v>82</v>
      </c>
      <c r="BC1593" s="15">
        <v>82</v>
      </c>
      <c r="BF1593" s="15">
        <v>209.38</v>
      </c>
      <c r="BG1593" s="15">
        <v>213.75</v>
      </c>
    </row>
    <row r="1594" spans="1:59">
      <c r="A1594" s="71">
        <v>44723</v>
      </c>
      <c r="B1594" s="16">
        <v>167.06</v>
      </c>
      <c r="C1594" s="75"/>
      <c r="D1594" s="75"/>
      <c r="F1594" s="16">
        <v>350.33</v>
      </c>
      <c r="G1594" s="15">
        <v>351.8</v>
      </c>
      <c r="H1594" s="15">
        <v>208.16</v>
      </c>
      <c r="I1594" s="15">
        <v>192.6</v>
      </c>
      <c r="J1594" s="15">
        <v>83.55</v>
      </c>
      <c r="K1594" s="15">
        <v>59.38</v>
      </c>
      <c r="L1594" s="15">
        <v>56.87</v>
      </c>
      <c r="M1594" s="15">
        <v>86.67</v>
      </c>
      <c r="N1594" s="15">
        <v>236.57</v>
      </c>
      <c r="O1594" s="16">
        <v>182.38</v>
      </c>
      <c r="P1594" s="15">
        <v>14</v>
      </c>
      <c r="Q1594" s="15">
        <v>66.12</v>
      </c>
      <c r="R1594" s="15">
        <v>79.5</v>
      </c>
      <c r="T1594" s="16">
        <v>146</v>
      </c>
      <c r="U1594" s="16">
        <v>141.81</v>
      </c>
      <c r="V1594" s="16">
        <v>153.9</v>
      </c>
      <c r="W1594" s="16">
        <v>153</v>
      </c>
      <c r="X1594" s="75"/>
      <c r="Y1594" s="75"/>
      <c r="AA1594" s="15">
        <v>227</v>
      </c>
      <c r="AB1594" s="15">
        <v>219.63</v>
      </c>
      <c r="AC1594" s="15">
        <v>210</v>
      </c>
      <c r="AD1594" s="15">
        <v>92.34</v>
      </c>
      <c r="AE1594" s="15">
        <v>98.4</v>
      </c>
      <c r="AF1594" s="15">
        <v>106</v>
      </c>
      <c r="AG1594" s="15">
        <v>106.99</v>
      </c>
      <c r="AK1594" s="15">
        <v>81.02</v>
      </c>
      <c r="AM1594" s="15">
        <v>620</v>
      </c>
      <c r="AN1594" s="15">
        <v>626.79</v>
      </c>
      <c r="AO1594" s="15">
        <v>201.18</v>
      </c>
      <c r="AP1594" s="15">
        <v>202</v>
      </c>
      <c r="AQ1594" s="15">
        <v>240</v>
      </c>
      <c r="AR1594" s="15">
        <v>267</v>
      </c>
      <c r="AT1594" s="15">
        <v>530</v>
      </c>
      <c r="AV1594" s="15">
        <v>550</v>
      </c>
      <c r="AW1594" s="15">
        <v>82</v>
      </c>
      <c r="AX1594" s="15">
        <v>85.24</v>
      </c>
      <c r="AY1594" s="15">
        <v>97</v>
      </c>
      <c r="BF1594" s="15">
        <v>205.38</v>
      </c>
      <c r="BG1594" s="15">
        <v>206.8</v>
      </c>
    </row>
    <row r="1595" spans="1:59">
      <c r="A1595" s="71">
        <v>44730</v>
      </c>
      <c r="B1595" s="16">
        <v>166.16</v>
      </c>
      <c r="C1595" s="75"/>
      <c r="D1595" s="75"/>
      <c r="F1595" s="16">
        <v>331.11</v>
      </c>
      <c r="G1595" s="15">
        <v>351.65</v>
      </c>
      <c r="H1595" s="15">
        <v>209.65</v>
      </c>
      <c r="I1595" s="15">
        <v>192.41</v>
      </c>
      <c r="J1595" s="15">
        <v>85</v>
      </c>
      <c r="K1595" s="15">
        <v>59.71</v>
      </c>
      <c r="L1595" s="15">
        <v>56.4</v>
      </c>
      <c r="M1595" s="15">
        <v>81.92</v>
      </c>
      <c r="N1595" s="15">
        <v>239.94</v>
      </c>
      <c r="O1595" s="16">
        <v>177.3</v>
      </c>
      <c r="P1595" s="15">
        <v>14</v>
      </c>
      <c r="Q1595" s="15">
        <v>66.52</v>
      </c>
      <c r="R1595" s="15">
        <v>78.989999999999995</v>
      </c>
      <c r="T1595" s="16">
        <v>154.24</v>
      </c>
      <c r="U1595" s="16">
        <v>151.47999999999999</v>
      </c>
      <c r="V1595" s="16">
        <v>172.45</v>
      </c>
      <c r="W1595" s="16">
        <v>153</v>
      </c>
      <c r="X1595" s="75"/>
      <c r="Y1595" s="75"/>
      <c r="AA1595" s="15">
        <v>232</v>
      </c>
      <c r="AB1595" s="15">
        <v>218.2</v>
      </c>
      <c r="AD1595" s="15">
        <v>92</v>
      </c>
      <c r="AE1595" s="15">
        <v>98</v>
      </c>
      <c r="AF1595" s="15">
        <v>106</v>
      </c>
      <c r="AG1595" s="15">
        <v>107.15</v>
      </c>
      <c r="AH1595" s="15">
        <v>97</v>
      </c>
      <c r="AI1595" s="15">
        <v>105</v>
      </c>
      <c r="AJ1595" s="15">
        <v>218</v>
      </c>
      <c r="AK1595" s="15">
        <v>81.819999999999993</v>
      </c>
      <c r="AL1595" s="15">
        <v>75</v>
      </c>
      <c r="AM1595" s="15">
        <v>640</v>
      </c>
      <c r="AN1595" s="15">
        <v>644.44000000000005</v>
      </c>
      <c r="AO1595" s="15">
        <v>202.67</v>
      </c>
      <c r="AP1595" s="15">
        <v>202</v>
      </c>
      <c r="AR1595" s="15">
        <v>270</v>
      </c>
      <c r="AT1595" s="15">
        <v>551.11</v>
      </c>
      <c r="AU1595" s="15">
        <v>545</v>
      </c>
      <c r="AV1595" s="15">
        <v>554.44000000000005</v>
      </c>
      <c r="AW1595" s="15">
        <v>81</v>
      </c>
      <c r="AX1595" s="15">
        <v>85</v>
      </c>
      <c r="AY1595" s="15">
        <v>97</v>
      </c>
      <c r="BF1595" s="15">
        <v>198.37</v>
      </c>
      <c r="BG1595" s="15">
        <v>217.4</v>
      </c>
    </row>
    <row r="1596" spans="1:59">
      <c r="A1596" s="71">
        <v>44737</v>
      </c>
      <c r="B1596" s="16">
        <v>164.35</v>
      </c>
      <c r="C1596" s="75"/>
      <c r="D1596" s="75"/>
      <c r="F1596" s="16">
        <v>314.49</v>
      </c>
      <c r="G1596" s="15">
        <v>351.36</v>
      </c>
      <c r="H1596" s="15">
        <v>214.57</v>
      </c>
      <c r="I1596" s="15">
        <v>191.92</v>
      </c>
      <c r="J1596" s="15">
        <v>89.27</v>
      </c>
      <c r="K1596" s="15">
        <v>60.23</v>
      </c>
      <c r="L1596" s="15">
        <v>62.13</v>
      </c>
      <c r="M1596" s="15">
        <v>82.88</v>
      </c>
      <c r="N1596" s="15">
        <v>239.82</v>
      </c>
      <c r="O1596" s="16">
        <v>182.48</v>
      </c>
      <c r="P1596" s="15">
        <v>14.11</v>
      </c>
      <c r="Q1596" s="15">
        <v>66.28</v>
      </c>
      <c r="R1596" s="15">
        <v>78.55</v>
      </c>
      <c r="T1596" s="16">
        <v>156.80000000000001</v>
      </c>
      <c r="U1596" s="16">
        <v>152.4</v>
      </c>
      <c r="V1596" s="16">
        <v>174</v>
      </c>
      <c r="W1596" s="16">
        <v>174.5</v>
      </c>
      <c r="X1596" s="75"/>
      <c r="Y1596" s="75"/>
      <c r="AA1596" s="15">
        <v>240</v>
      </c>
      <c r="AB1596" s="15">
        <v>224</v>
      </c>
      <c r="AC1596" s="15">
        <v>174</v>
      </c>
      <c r="AD1596" s="15">
        <v>92.34</v>
      </c>
      <c r="AE1596" s="15">
        <v>98.43</v>
      </c>
      <c r="AF1596" s="15">
        <v>98.84</v>
      </c>
      <c r="AG1596" s="15">
        <v>117.18</v>
      </c>
      <c r="AH1596" s="15">
        <v>93.5</v>
      </c>
      <c r="AI1596" s="15">
        <v>108.8</v>
      </c>
      <c r="AJ1596" s="15">
        <v>218</v>
      </c>
      <c r="AK1596" s="15">
        <v>85.05</v>
      </c>
      <c r="AL1596" s="15">
        <v>77</v>
      </c>
      <c r="AN1596" s="15">
        <v>650</v>
      </c>
      <c r="AP1596" s="15">
        <v>202.73</v>
      </c>
      <c r="AS1596" s="15">
        <v>156</v>
      </c>
      <c r="AV1596" s="15">
        <v>565</v>
      </c>
      <c r="AW1596" s="15">
        <v>85</v>
      </c>
      <c r="AX1596" s="15">
        <v>85</v>
      </c>
      <c r="BF1596" s="15">
        <v>214.37</v>
      </c>
      <c r="BG1596" s="15">
        <v>260.25</v>
      </c>
    </row>
    <row r="1597" spans="1:59">
      <c r="A1597" s="71">
        <v>44744</v>
      </c>
      <c r="B1597" s="16">
        <v>163.4</v>
      </c>
      <c r="C1597" s="75"/>
      <c r="D1597" s="75"/>
      <c r="F1597" s="16">
        <v>302.45</v>
      </c>
      <c r="G1597" s="15">
        <v>351.78</v>
      </c>
      <c r="H1597" s="15">
        <v>213.75</v>
      </c>
      <c r="I1597" s="15">
        <v>192.34</v>
      </c>
      <c r="J1597" s="15">
        <v>87.78</v>
      </c>
      <c r="K1597" s="15">
        <v>60.81</v>
      </c>
      <c r="L1597" s="15">
        <v>62.42</v>
      </c>
      <c r="M1597" s="15">
        <v>85.44</v>
      </c>
      <c r="N1597" s="15">
        <v>237.42</v>
      </c>
      <c r="O1597" s="16">
        <v>181.21</v>
      </c>
      <c r="P1597" s="15">
        <v>14</v>
      </c>
      <c r="Q1597" s="15">
        <v>66.36</v>
      </c>
      <c r="R1597" s="15">
        <v>78.03</v>
      </c>
      <c r="T1597" s="16">
        <v>157.85</v>
      </c>
      <c r="U1597" s="16">
        <v>153.71</v>
      </c>
      <c r="V1597" s="16">
        <v>173.04</v>
      </c>
      <c r="W1597" s="16">
        <v>175.5</v>
      </c>
      <c r="X1597" s="75"/>
      <c r="Y1597" s="75"/>
      <c r="AB1597" s="15">
        <v>223.75</v>
      </c>
      <c r="AD1597" s="15">
        <v>95.28</v>
      </c>
      <c r="AE1597" s="15">
        <v>98.67</v>
      </c>
      <c r="AG1597" s="15">
        <v>121.86</v>
      </c>
      <c r="AI1597" s="15">
        <v>113.13</v>
      </c>
      <c r="AK1597" s="15">
        <v>92.79</v>
      </c>
      <c r="AM1597" s="15">
        <v>650</v>
      </c>
      <c r="AN1597" s="15">
        <v>656.8</v>
      </c>
      <c r="AO1597" s="15">
        <v>204</v>
      </c>
      <c r="AP1597" s="15">
        <v>202</v>
      </c>
      <c r="AS1597" s="15">
        <v>158</v>
      </c>
      <c r="AT1597" s="15">
        <v>571.13</v>
      </c>
      <c r="AU1597" s="15">
        <v>550</v>
      </c>
      <c r="AV1597" s="15">
        <v>570</v>
      </c>
      <c r="AX1597" s="15">
        <v>85.25</v>
      </c>
      <c r="BB1597" s="15">
        <v>82</v>
      </c>
      <c r="BF1597" s="15">
        <v>261.55</v>
      </c>
      <c r="BG1597" s="15">
        <v>301</v>
      </c>
    </row>
    <row r="1598" spans="1:59">
      <c r="A1598" s="71">
        <v>44751</v>
      </c>
      <c r="B1598" s="16">
        <v>162.47999999999999</v>
      </c>
      <c r="C1598" s="75"/>
      <c r="D1598" s="75"/>
      <c r="F1598" s="16">
        <v>295.95999999999998</v>
      </c>
      <c r="G1598" s="15">
        <v>352.07</v>
      </c>
      <c r="H1598" s="15">
        <v>210.22</v>
      </c>
      <c r="I1598" s="15">
        <v>192.91</v>
      </c>
      <c r="J1598" s="15">
        <v>86.4</v>
      </c>
      <c r="K1598" s="15">
        <v>60.79</v>
      </c>
      <c r="L1598" s="15">
        <v>62.16</v>
      </c>
      <c r="M1598" s="15">
        <v>84.54</v>
      </c>
      <c r="N1598" s="15">
        <v>235.74</v>
      </c>
      <c r="O1598" s="16">
        <v>178.41</v>
      </c>
      <c r="P1598" s="15">
        <v>13.78</v>
      </c>
      <c r="Q1598" s="15">
        <v>66.5</v>
      </c>
      <c r="R1598" s="15">
        <v>78.56</v>
      </c>
      <c r="T1598" s="16">
        <v>156</v>
      </c>
      <c r="U1598" s="16">
        <v>156</v>
      </c>
      <c r="V1598" s="16">
        <v>173.64</v>
      </c>
      <c r="W1598" s="16">
        <v>176.5</v>
      </c>
      <c r="X1598" s="75"/>
      <c r="Y1598" s="75"/>
      <c r="AA1598" s="15">
        <v>247</v>
      </c>
      <c r="AB1598" s="15">
        <v>220.3</v>
      </c>
      <c r="AC1598" s="15">
        <v>233</v>
      </c>
      <c r="AD1598" s="15">
        <v>96.9</v>
      </c>
      <c r="AE1598" s="15">
        <v>98.4</v>
      </c>
      <c r="AF1598" s="15">
        <v>105.7</v>
      </c>
      <c r="AG1598" s="15">
        <v>121.1</v>
      </c>
      <c r="AI1598" s="15">
        <v>116</v>
      </c>
      <c r="AK1598" s="15">
        <v>89</v>
      </c>
      <c r="AN1598" s="15">
        <v>660</v>
      </c>
      <c r="AP1598" s="15">
        <v>201.5</v>
      </c>
      <c r="AV1598" s="15">
        <v>565.70000000000005</v>
      </c>
      <c r="AW1598" s="15">
        <v>81</v>
      </c>
      <c r="AX1598" s="15">
        <v>84.4</v>
      </c>
      <c r="BF1598" s="15">
        <v>300.75</v>
      </c>
      <c r="BG1598" s="15">
        <v>317.75</v>
      </c>
    </row>
    <row r="1599" spans="1:59">
      <c r="A1599" s="71">
        <v>44758</v>
      </c>
      <c r="B1599" s="16">
        <v>156.53</v>
      </c>
      <c r="C1599" s="75"/>
      <c r="D1599" s="75"/>
      <c r="F1599" s="16">
        <v>289.51</v>
      </c>
      <c r="G1599" s="15">
        <v>351.43</v>
      </c>
      <c r="H1599" s="15">
        <v>210.18</v>
      </c>
      <c r="I1599" s="15">
        <v>193.48</v>
      </c>
      <c r="J1599" s="15">
        <v>86.61</v>
      </c>
      <c r="K1599" s="15">
        <v>60.79</v>
      </c>
      <c r="L1599" s="15">
        <v>62.08</v>
      </c>
      <c r="M1599" s="15">
        <v>83.84</v>
      </c>
      <c r="N1599" s="15">
        <v>232.32</v>
      </c>
      <c r="O1599" s="16">
        <v>175.85</v>
      </c>
      <c r="P1599" s="15">
        <v>14</v>
      </c>
      <c r="Q1599" s="15">
        <v>66.41</v>
      </c>
      <c r="R1599" s="15">
        <v>78.58</v>
      </c>
      <c r="T1599" s="16">
        <v>166</v>
      </c>
      <c r="U1599" s="16">
        <v>152</v>
      </c>
      <c r="V1599" s="16">
        <v>170.9</v>
      </c>
      <c r="W1599" s="16">
        <v>177.22</v>
      </c>
      <c r="X1599" s="75"/>
      <c r="Y1599" s="75"/>
      <c r="AB1599" s="15">
        <v>223.75</v>
      </c>
      <c r="AD1599" s="15">
        <v>98.77</v>
      </c>
      <c r="AE1599" s="15">
        <v>99.56</v>
      </c>
      <c r="AF1599" s="15">
        <v>107</v>
      </c>
      <c r="AG1599" s="15">
        <v>128.19999999999999</v>
      </c>
      <c r="AH1599" s="15">
        <v>113</v>
      </c>
      <c r="AI1599" s="15">
        <v>116.3</v>
      </c>
      <c r="AK1599" s="15">
        <v>95.3</v>
      </c>
      <c r="AL1599" s="15">
        <v>83</v>
      </c>
      <c r="AO1599" s="15">
        <v>202</v>
      </c>
      <c r="AR1599" s="15">
        <v>285</v>
      </c>
      <c r="AX1599" s="15">
        <v>84.78</v>
      </c>
      <c r="BC1599" s="15">
        <v>82</v>
      </c>
      <c r="BF1599" s="15">
        <v>312.14</v>
      </c>
      <c r="BG1599" s="15">
        <v>330.2</v>
      </c>
    </row>
    <row r="1600" spans="1:59">
      <c r="A1600" s="71">
        <v>44765</v>
      </c>
      <c r="B1600" s="16">
        <v>151.85</v>
      </c>
      <c r="C1600" s="75"/>
      <c r="D1600" s="75"/>
      <c r="F1600" s="16">
        <v>279.60000000000002</v>
      </c>
      <c r="G1600" s="15">
        <v>341.41</v>
      </c>
      <c r="H1600" s="15">
        <v>211.6</v>
      </c>
      <c r="I1600" s="15">
        <v>192.06</v>
      </c>
      <c r="J1600" s="15">
        <v>81.569999999999993</v>
      </c>
      <c r="K1600" s="15">
        <v>61.64</v>
      </c>
      <c r="L1600" s="15">
        <v>65.39</v>
      </c>
      <c r="M1600" s="15">
        <v>84.07</v>
      </c>
      <c r="N1600" s="15">
        <v>231.07</v>
      </c>
      <c r="O1600" s="16">
        <v>164.77</v>
      </c>
      <c r="P1600" s="15">
        <v>14.03</v>
      </c>
      <c r="Q1600" s="15">
        <v>66.599999999999994</v>
      </c>
      <c r="R1600" s="15">
        <v>78.430000000000007</v>
      </c>
      <c r="T1600" s="16">
        <v>154.57</v>
      </c>
      <c r="U1600" s="16">
        <v>157.19999999999999</v>
      </c>
      <c r="V1600" s="16">
        <v>178.63</v>
      </c>
      <c r="W1600" s="16">
        <v>179.5</v>
      </c>
      <c r="X1600" s="75"/>
      <c r="Y1600" s="75"/>
      <c r="AB1600" s="15">
        <v>225</v>
      </c>
      <c r="AD1600" s="15">
        <v>105.25</v>
      </c>
      <c r="AE1600" s="15">
        <v>100</v>
      </c>
      <c r="AF1600" s="15">
        <v>108.33</v>
      </c>
      <c r="AG1600" s="15">
        <v>125.41</v>
      </c>
      <c r="AH1600" s="15">
        <v>114</v>
      </c>
      <c r="AI1600" s="15">
        <v>118</v>
      </c>
      <c r="AK1600" s="15">
        <v>99.69</v>
      </c>
      <c r="AL1600" s="15">
        <v>91.2</v>
      </c>
      <c r="AN1600" s="15">
        <v>665</v>
      </c>
      <c r="AO1600" s="15">
        <v>204.8</v>
      </c>
      <c r="AP1600" s="15">
        <v>202.5</v>
      </c>
      <c r="AQ1600" s="15">
        <v>249</v>
      </c>
      <c r="AV1600" s="15">
        <v>570</v>
      </c>
      <c r="AX1600" s="15">
        <v>84.68</v>
      </c>
      <c r="BB1600" s="15">
        <v>81.5</v>
      </c>
      <c r="BF1600" s="15">
        <v>326.14</v>
      </c>
      <c r="BG1600" s="15">
        <v>339.2</v>
      </c>
    </row>
    <row r="1601" spans="1:59">
      <c r="A1601" s="71">
        <v>44772</v>
      </c>
      <c r="B1601" s="16">
        <v>143.22</v>
      </c>
      <c r="C1601" s="75"/>
      <c r="D1601" s="75"/>
      <c r="F1601" s="16">
        <v>259.20999999999998</v>
      </c>
      <c r="G1601" s="15">
        <v>351.54</v>
      </c>
      <c r="H1601" s="15">
        <v>210.58</v>
      </c>
      <c r="I1601" s="15">
        <v>192.72</v>
      </c>
      <c r="J1601" s="15">
        <v>75.84</v>
      </c>
      <c r="K1601" s="15">
        <v>61.77</v>
      </c>
      <c r="L1601" s="15">
        <v>59.79</v>
      </c>
      <c r="M1601" s="15">
        <v>75.209999999999994</v>
      </c>
      <c r="N1601" s="15">
        <v>226.43</v>
      </c>
      <c r="O1601" s="16">
        <v>149.79</v>
      </c>
      <c r="P1601" s="15">
        <v>14.1</v>
      </c>
      <c r="Q1601" s="15">
        <v>66.03</v>
      </c>
      <c r="R1601" s="15">
        <v>79.2</v>
      </c>
      <c r="T1601" s="16">
        <v>154</v>
      </c>
      <c r="U1601" s="16">
        <v>153.5</v>
      </c>
      <c r="V1601" s="16">
        <v>177.18</v>
      </c>
      <c r="W1601" s="16">
        <v>179.5</v>
      </c>
      <c r="X1601" s="75"/>
      <c r="Y1601" s="75"/>
      <c r="AA1601" s="15">
        <v>277</v>
      </c>
      <c r="AB1601" s="15">
        <v>223.75</v>
      </c>
      <c r="AC1601" s="15">
        <v>225</v>
      </c>
      <c r="AD1601" s="15">
        <v>100.9</v>
      </c>
      <c r="AE1601" s="15">
        <v>103.04</v>
      </c>
      <c r="AF1601" s="15">
        <v>111.45</v>
      </c>
      <c r="AG1601" s="15">
        <v>125.77</v>
      </c>
      <c r="AI1601" s="15">
        <v>120</v>
      </c>
      <c r="AJ1601" s="15">
        <v>234</v>
      </c>
      <c r="AK1601" s="15">
        <v>99.97</v>
      </c>
      <c r="AM1601" s="15">
        <v>669</v>
      </c>
      <c r="AN1601" s="15">
        <v>665.02</v>
      </c>
      <c r="AO1601" s="15">
        <v>207</v>
      </c>
      <c r="AP1601" s="15">
        <v>201.13</v>
      </c>
      <c r="AQ1601" s="15">
        <v>252</v>
      </c>
      <c r="AS1601" s="15">
        <v>158</v>
      </c>
      <c r="AT1601" s="15">
        <v>582</v>
      </c>
      <c r="AU1601" s="15">
        <v>550</v>
      </c>
      <c r="AV1601" s="15">
        <v>565.5</v>
      </c>
      <c r="AX1601" s="15">
        <v>84.38</v>
      </c>
      <c r="BF1601" s="15">
        <v>334.15</v>
      </c>
      <c r="BG1601" s="15">
        <v>334.6</v>
      </c>
    </row>
    <row r="1602" spans="1:59">
      <c r="A1602" s="71">
        <v>44779</v>
      </c>
      <c r="B1602" s="16">
        <v>138.43</v>
      </c>
      <c r="C1602" s="75"/>
      <c r="D1602" s="75"/>
      <c r="F1602" s="16">
        <v>243.88</v>
      </c>
      <c r="G1602" s="15">
        <v>352.26</v>
      </c>
      <c r="H1602" s="15">
        <v>200.42</v>
      </c>
      <c r="I1602" s="15">
        <v>192</v>
      </c>
      <c r="J1602" s="15">
        <v>77.180000000000007</v>
      </c>
      <c r="K1602" s="15">
        <v>60.67</v>
      </c>
      <c r="L1602" s="15">
        <v>62.43</v>
      </c>
      <c r="M1602" s="15">
        <v>81.31</v>
      </c>
      <c r="N1602" s="15">
        <v>214.97</v>
      </c>
      <c r="O1602" s="16">
        <v>134.21</v>
      </c>
      <c r="P1602" s="15">
        <v>14</v>
      </c>
      <c r="Q1602" s="15">
        <v>65.81</v>
      </c>
      <c r="R1602" s="15">
        <v>79.25</v>
      </c>
      <c r="T1602" s="16">
        <v>167</v>
      </c>
      <c r="U1602" s="16">
        <v>161.5</v>
      </c>
      <c r="X1602" s="75"/>
      <c r="Y1602" s="75"/>
      <c r="AD1602" s="15">
        <v>105</v>
      </c>
      <c r="AE1602" s="15">
        <v>105</v>
      </c>
      <c r="AG1602" s="15">
        <v>127.33</v>
      </c>
      <c r="AI1602" s="15">
        <v>121.6</v>
      </c>
      <c r="AK1602" s="15">
        <v>104</v>
      </c>
      <c r="AN1602" s="15">
        <v>665</v>
      </c>
      <c r="AP1602" s="15">
        <v>202</v>
      </c>
      <c r="AV1602" s="15">
        <v>565</v>
      </c>
      <c r="AX1602" s="15">
        <v>85</v>
      </c>
      <c r="BC1602" s="15">
        <v>82</v>
      </c>
      <c r="BF1602" s="15">
        <v>324.14</v>
      </c>
      <c r="BG1602" s="15">
        <v>282</v>
      </c>
    </row>
    <row r="1603" spans="1:59">
      <c r="A1603" s="71">
        <v>44786</v>
      </c>
      <c r="B1603" s="16">
        <v>132.25</v>
      </c>
      <c r="C1603" s="75"/>
      <c r="D1603" s="75"/>
      <c r="F1603" s="16">
        <v>226.66</v>
      </c>
      <c r="G1603" s="15">
        <v>348.63</v>
      </c>
      <c r="H1603" s="15">
        <v>193.55</v>
      </c>
      <c r="I1603" s="15">
        <v>191.79</v>
      </c>
      <c r="J1603" s="15">
        <v>78.27</v>
      </c>
      <c r="K1603" s="15">
        <v>60.57</v>
      </c>
      <c r="L1603" s="15">
        <v>63.76</v>
      </c>
      <c r="M1603" s="15">
        <v>81.94</v>
      </c>
      <c r="N1603" s="15">
        <v>198.35</v>
      </c>
      <c r="O1603" s="16">
        <v>131.21</v>
      </c>
      <c r="P1603" s="15">
        <v>14.12</v>
      </c>
      <c r="Q1603" s="15">
        <v>65.17</v>
      </c>
      <c r="R1603" s="15">
        <v>78.66</v>
      </c>
      <c r="T1603" s="16">
        <v>165.89</v>
      </c>
      <c r="U1603" s="16">
        <v>159.85</v>
      </c>
      <c r="V1603" s="16">
        <v>177.18</v>
      </c>
      <c r="W1603" s="16">
        <v>179.5</v>
      </c>
      <c r="X1603" s="75"/>
      <c r="Y1603" s="75"/>
      <c r="AB1603" s="15">
        <v>223.75</v>
      </c>
      <c r="AD1603" s="15">
        <v>106.02</v>
      </c>
      <c r="AE1603" s="15">
        <v>104.76</v>
      </c>
      <c r="AF1603" s="15">
        <v>112</v>
      </c>
      <c r="AG1603" s="15">
        <v>130.72999999999999</v>
      </c>
      <c r="AI1603" s="15">
        <v>125.32</v>
      </c>
      <c r="AK1603" s="15">
        <v>107.86</v>
      </c>
      <c r="AL1603" s="15">
        <v>90</v>
      </c>
      <c r="AN1603" s="15">
        <v>665</v>
      </c>
      <c r="AO1603" s="15">
        <v>202</v>
      </c>
      <c r="AP1603" s="15">
        <v>201.94</v>
      </c>
      <c r="AQ1603" s="15">
        <v>254</v>
      </c>
      <c r="AR1603" s="15">
        <v>285</v>
      </c>
      <c r="AS1603" s="15">
        <v>160</v>
      </c>
      <c r="AU1603" s="15">
        <v>550</v>
      </c>
      <c r="AV1603" s="15">
        <v>570</v>
      </c>
      <c r="AX1603" s="15">
        <v>84.88</v>
      </c>
      <c r="BF1603" s="15">
        <v>259.14999999999998</v>
      </c>
      <c r="BG1603" s="15">
        <v>228.8</v>
      </c>
    </row>
    <row r="1604" spans="1:59">
      <c r="A1604" s="71">
        <v>44793</v>
      </c>
      <c r="B1604" s="16">
        <v>129.16999999999999</v>
      </c>
      <c r="C1604" s="75"/>
      <c r="D1604" s="75"/>
      <c r="F1604" s="16">
        <v>227.49</v>
      </c>
      <c r="G1604" s="15">
        <v>345.85</v>
      </c>
      <c r="H1604" s="15">
        <v>199.3</v>
      </c>
      <c r="I1604" s="15">
        <v>191.3</v>
      </c>
      <c r="J1604" s="15">
        <v>79.84</v>
      </c>
      <c r="K1604" s="15">
        <v>59.51</v>
      </c>
      <c r="L1604" s="15">
        <v>62.38</v>
      </c>
      <c r="M1604" s="15">
        <v>83.41</v>
      </c>
      <c r="N1604" s="15">
        <v>189.58</v>
      </c>
      <c r="O1604" s="16">
        <v>130.71</v>
      </c>
      <c r="P1604" s="15">
        <v>14</v>
      </c>
      <c r="Q1604" s="15">
        <v>66.22</v>
      </c>
      <c r="R1604" s="15">
        <v>78.87</v>
      </c>
      <c r="T1604" s="16">
        <v>161</v>
      </c>
      <c r="U1604" s="16">
        <v>160</v>
      </c>
      <c r="V1604" s="16">
        <v>177.18</v>
      </c>
      <c r="W1604" s="16">
        <v>179.5</v>
      </c>
      <c r="X1604" s="75"/>
      <c r="Y1604" s="75"/>
      <c r="AD1604" s="15">
        <v>105.04</v>
      </c>
      <c r="AE1604" s="15">
        <v>105</v>
      </c>
      <c r="AF1604" s="15">
        <v>113</v>
      </c>
      <c r="AG1604" s="15">
        <v>130.26</v>
      </c>
      <c r="AH1604" s="15">
        <v>119</v>
      </c>
      <c r="AI1604" s="15">
        <v>123</v>
      </c>
      <c r="AK1604" s="15">
        <v>106.51</v>
      </c>
      <c r="AL1604" s="15">
        <v>90</v>
      </c>
      <c r="AN1604" s="15">
        <v>665</v>
      </c>
      <c r="AO1604" s="15">
        <v>202</v>
      </c>
      <c r="AP1604" s="15">
        <v>201.5</v>
      </c>
      <c r="AR1604" s="15">
        <v>285</v>
      </c>
      <c r="AX1604" s="15">
        <v>85.69</v>
      </c>
      <c r="BF1604" s="15">
        <v>212.14</v>
      </c>
      <c r="BG1604" s="15">
        <v>217</v>
      </c>
    </row>
    <row r="1605" spans="1:59">
      <c r="A1605" s="71">
        <v>44800</v>
      </c>
      <c r="B1605" s="16">
        <v>125.97</v>
      </c>
      <c r="C1605" s="75"/>
      <c r="D1605" s="75"/>
      <c r="F1605" s="16">
        <v>221.45</v>
      </c>
      <c r="G1605" s="15">
        <v>339.43</v>
      </c>
      <c r="H1605" s="15">
        <v>208.22</v>
      </c>
      <c r="I1605" s="15">
        <v>191.42</v>
      </c>
      <c r="J1605" s="15">
        <v>78.09</v>
      </c>
      <c r="K1605" s="15">
        <v>56.13</v>
      </c>
      <c r="L1605" s="15">
        <v>63.7</v>
      </c>
      <c r="M1605" s="15">
        <v>82.38</v>
      </c>
      <c r="N1605" s="15">
        <v>188.82</v>
      </c>
      <c r="O1605" s="16">
        <v>130.15</v>
      </c>
      <c r="P1605" s="15">
        <v>14.1</v>
      </c>
      <c r="Q1605" s="15">
        <v>66.790000000000006</v>
      </c>
      <c r="R1605" s="15">
        <v>78.52</v>
      </c>
      <c r="T1605" s="16">
        <v>159</v>
      </c>
      <c r="U1605" s="16">
        <v>160.6</v>
      </c>
      <c r="V1605" s="16">
        <v>177.86</v>
      </c>
      <c r="W1605" s="16">
        <v>179.5</v>
      </c>
      <c r="X1605" s="75"/>
      <c r="Y1605" s="75"/>
      <c r="AD1605" s="15">
        <v>107.33</v>
      </c>
      <c r="AG1605" s="15">
        <v>131.66999999999999</v>
      </c>
      <c r="AK1605" s="15">
        <v>105.18</v>
      </c>
      <c r="AP1605" s="15">
        <v>201</v>
      </c>
      <c r="AR1605" s="15">
        <v>285</v>
      </c>
      <c r="AV1605" s="15">
        <v>565</v>
      </c>
      <c r="AX1605" s="15">
        <v>85</v>
      </c>
      <c r="BB1605" s="15">
        <v>82</v>
      </c>
      <c r="BF1605" s="15">
        <v>210.14</v>
      </c>
      <c r="BG1605" s="15">
        <v>222.4</v>
      </c>
    </row>
    <row r="1606" spans="1:59">
      <c r="A1606" s="71"/>
      <c r="B1606" s="166"/>
      <c r="C1606" s="166"/>
      <c r="D1606" s="166"/>
      <c r="E1606" s="167" t="s">
        <v>226</v>
      </c>
      <c r="F1606" s="167"/>
      <c r="G1606" s="168"/>
      <c r="H1606" s="168"/>
      <c r="I1606" s="168"/>
      <c r="J1606" s="168"/>
      <c r="K1606" s="168"/>
      <c r="L1606" s="168"/>
      <c r="M1606" s="168"/>
      <c r="N1606" s="168"/>
      <c r="O1606" s="166"/>
      <c r="P1606" s="168"/>
      <c r="Q1606" s="168"/>
      <c r="R1606" s="168"/>
      <c r="S1606" s="167" t="s">
        <v>226</v>
      </c>
      <c r="T1606" s="166"/>
      <c r="U1606" s="166"/>
      <c r="V1606" s="166"/>
      <c r="W1606" s="166"/>
      <c r="X1606" s="166"/>
      <c r="Y1606" s="166"/>
      <c r="Z1606" s="167" t="s">
        <v>226</v>
      </c>
      <c r="AA1606" s="168"/>
      <c r="AB1606" s="168"/>
      <c r="AC1606" s="168"/>
      <c r="AD1606" s="168"/>
      <c r="AE1606" s="168"/>
      <c r="AF1606" s="168"/>
      <c r="AG1606" s="168"/>
      <c r="AH1606" s="168"/>
      <c r="AI1606" s="168"/>
      <c r="AJ1606" s="168"/>
      <c r="AK1606" s="168"/>
      <c r="AL1606" s="168"/>
      <c r="AM1606" s="168"/>
      <c r="AN1606" s="168"/>
      <c r="AO1606" s="168"/>
      <c r="AP1606" s="168"/>
      <c r="AQ1606" s="168"/>
      <c r="AR1606" s="168"/>
      <c r="AS1606" s="168"/>
      <c r="AT1606" s="168"/>
      <c r="AU1606" s="168"/>
      <c r="AV1606" s="168"/>
      <c r="AW1606" s="168"/>
      <c r="AX1606" s="168"/>
      <c r="AY1606" s="168"/>
      <c r="AZ1606" s="168"/>
      <c r="BA1606" s="168"/>
      <c r="BB1606" s="168"/>
      <c r="BC1606" s="168"/>
      <c r="BD1606" s="168"/>
      <c r="BE1606" s="169"/>
      <c r="BF1606" s="168"/>
      <c r="BG1606" s="168"/>
    </row>
    <row r="1607" spans="1:59">
      <c r="A1607" s="71"/>
      <c r="B1607" s="166"/>
      <c r="C1607" s="166"/>
      <c r="D1607" s="166"/>
      <c r="E1607" s="166"/>
      <c r="F1607" s="166"/>
      <c r="G1607" s="168"/>
      <c r="H1607" s="168"/>
      <c r="I1607" s="168"/>
      <c r="J1607" s="168"/>
      <c r="K1607" s="168"/>
      <c r="L1607" s="168"/>
      <c r="M1607" s="168"/>
      <c r="N1607" s="168"/>
      <c r="O1607" s="166"/>
      <c r="P1607" s="168"/>
      <c r="Q1607" s="168"/>
      <c r="R1607" s="168"/>
      <c r="S1607" s="166"/>
      <c r="T1607" s="166"/>
      <c r="U1607" s="166"/>
      <c r="V1607" s="166"/>
      <c r="W1607" s="166"/>
      <c r="X1607" s="166"/>
      <c r="Y1607" s="166"/>
      <c r="Z1607" s="169"/>
      <c r="AA1607" s="168"/>
      <c r="AB1607" s="168"/>
      <c r="AC1607" s="168"/>
      <c r="AD1607" s="168"/>
      <c r="AE1607" s="168"/>
      <c r="AF1607" s="168"/>
      <c r="AG1607" s="168"/>
      <c r="AH1607" s="168"/>
      <c r="AI1607" s="168"/>
      <c r="AJ1607" s="168"/>
      <c r="AK1607" s="168"/>
      <c r="AL1607" s="168"/>
      <c r="AM1607" s="168"/>
      <c r="AN1607" s="168"/>
      <c r="AO1607" s="168"/>
      <c r="AP1607" s="168"/>
      <c r="AQ1607" s="168"/>
      <c r="AR1607" s="168"/>
      <c r="AS1607" s="168"/>
      <c r="AT1607" s="168"/>
      <c r="AU1607" s="168"/>
      <c r="AV1607" s="168"/>
      <c r="AW1607" s="168"/>
      <c r="AX1607" s="168"/>
      <c r="AY1607" s="168"/>
      <c r="AZ1607" s="168"/>
      <c r="BA1607" s="168"/>
      <c r="BB1607" s="168"/>
      <c r="BC1607" s="168"/>
      <c r="BD1607" s="168"/>
      <c r="BE1607" s="169"/>
      <c r="BF1607" s="168"/>
      <c r="BG1607" s="168"/>
    </row>
    <row r="1608" spans="1:59">
      <c r="A1608" s="71"/>
      <c r="B1608" s="166"/>
      <c r="C1608" s="166"/>
      <c r="D1608" s="166"/>
      <c r="E1608" s="166"/>
      <c r="F1608" s="166"/>
      <c r="G1608" s="168"/>
      <c r="H1608" s="168"/>
      <c r="I1608" s="168"/>
      <c r="J1608" s="168"/>
      <c r="K1608" s="168"/>
      <c r="L1608" s="168"/>
      <c r="M1608" s="168"/>
      <c r="N1608" s="168"/>
      <c r="O1608" s="166"/>
      <c r="P1608" s="168"/>
      <c r="Q1608" s="168"/>
      <c r="R1608" s="168"/>
      <c r="S1608" s="166"/>
      <c r="T1608" s="166"/>
      <c r="U1608" s="166"/>
      <c r="V1608" s="166"/>
      <c r="W1608" s="166"/>
      <c r="X1608" s="166"/>
      <c r="Y1608" s="166"/>
      <c r="Z1608" s="169"/>
      <c r="AA1608" s="168"/>
      <c r="AB1608" s="168"/>
      <c r="AC1608" s="168"/>
      <c r="AD1608" s="168"/>
      <c r="AE1608" s="168"/>
      <c r="AF1608" s="168"/>
      <c r="AG1608" s="168"/>
      <c r="AH1608" s="168"/>
      <c r="AI1608" s="168"/>
      <c r="AJ1608" s="168"/>
      <c r="AK1608" s="168"/>
      <c r="AL1608" s="168"/>
      <c r="AM1608" s="168"/>
      <c r="AN1608" s="168"/>
      <c r="AO1608" s="168"/>
      <c r="AP1608" s="168"/>
      <c r="AQ1608" s="168"/>
      <c r="AR1608" s="168"/>
      <c r="AS1608" s="168"/>
      <c r="AT1608" s="168"/>
      <c r="AU1608" s="168"/>
      <c r="AV1608" s="168"/>
      <c r="AW1608" s="168"/>
      <c r="AX1608" s="168"/>
      <c r="AY1608" s="168"/>
      <c r="AZ1608" s="168"/>
      <c r="BA1608" s="168"/>
      <c r="BB1608" s="168"/>
      <c r="BC1608" s="168"/>
      <c r="BD1608" s="168"/>
      <c r="BE1608" s="169"/>
      <c r="BF1608" s="168"/>
      <c r="BG1608" s="168"/>
    </row>
    <row r="1609" spans="1:59">
      <c r="A1609" s="71"/>
      <c r="B1609" s="166"/>
      <c r="C1609" s="166"/>
      <c r="D1609" s="166"/>
      <c r="E1609" s="166"/>
      <c r="F1609" s="166"/>
      <c r="G1609" s="168"/>
      <c r="H1609" s="168"/>
      <c r="I1609" s="168"/>
      <c r="J1609" s="168"/>
      <c r="K1609" s="168"/>
      <c r="L1609" s="168"/>
      <c r="M1609" s="168"/>
      <c r="N1609" s="168"/>
      <c r="O1609" s="166"/>
      <c r="P1609" s="168"/>
      <c r="Q1609" s="168"/>
      <c r="R1609" s="168"/>
      <c r="S1609" s="166"/>
      <c r="T1609" s="166"/>
      <c r="U1609" s="166"/>
      <c r="V1609" s="166"/>
      <c r="W1609" s="166"/>
      <c r="X1609" s="166"/>
      <c r="Y1609" s="166"/>
      <c r="Z1609" s="169"/>
      <c r="AA1609" s="168"/>
      <c r="AB1609" s="168"/>
      <c r="AC1609" s="168"/>
      <c r="AD1609" s="168"/>
      <c r="AE1609" s="168"/>
      <c r="AF1609" s="168"/>
      <c r="AG1609" s="168"/>
      <c r="AH1609" s="168"/>
      <c r="AI1609" s="168"/>
      <c r="AJ1609" s="168"/>
      <c r="AK1609" s="168"/>
      <c r="AL1609" s="168"/>
      <c r="AM1609" s="168"/>
      <c r="AN1609" s="168"/>
      <c r="AO1609" s="168"/>
      <c r="AP1609" s="168"/>
      <c r="AQ1609" s="168"/>
      <c r="AR1609" s="168"/>
      <c r="AS1609" s="168"/>
      <c r="AT1609" s="168"/>
      <c r="AU1609" s="168"/>
      <c r="AV1609" s="168"/>
      <c r="AW1609" s="168"/>
      <c r="AX1609" s="168"/>
      <c r="AY1609" s="168"/>
      <c r="AZ1609" s="168"/>
      <c r="BA1609" s="168"/>
      <c r="BB1609" s="168"/>
      <c r="BC1609" s="168"/>
      <c r="BD1609" s="168"/>
      <c r="BE1609" s="169"/>
      <c r="BF1609" s="168"/>
      <c r="BG1609" s="168"/>
    </row>
    <row r="1610" spans="1:59">
      <c r="A1610" s="71"/>
      <c r="B1610" s="166"/>
      <c r="C1610" s="166"/>
      <c r="D1610" s="166"/>
      <c r="E1610" s="166"/>
      <c r="F1610" s="166"/>
      <c r="G1610" s="168"/>
      <c r="H1610" s="168"/>
      <c r="I1610" s="168"/>
      <c r="J1610" s="168"/>
      <c r="K1610" s="168"/>
      <c r="L1610" s="168"/>
      <c r="M1610" s="168"/>
      <c r="N1610" s="168"/>
      <c r="O1610" s="166"/>
      <c r="P1610" s="168"/>
      <c r="Q1610" s="168"/>
      <c r="R1610" s="168"/>
      <c r="S1610" s="166"/>
      <c r="T1610" s="166"/>
      <c r="U1610" s="166"/>
      <c r="V1610" s="166"/>
      <c r="W1610" s="166"/>
      <c r="X1610" s="166"/>
      <c r="Y1610" s="166"/>
      <c r="Z1610" s="169"/>
      <c r="AA1610" s="168"/>
      <c r="AB1610" s="168"/>
      <c r="AC1610" s="168"/>
      <c r="AD1610" s="168"/>
      <c r="AE1610" s="168"/>
      <c r="AF1610" s="168"/>
      <c r="AG1610" s="168"/>
      <c r="AH1610" s="168"/>
      <c r="AI1610" s="168"/>
      <c r="AJ1610" s="168"/>
      <c r="AK1610" s="168"/>
      <c r="AL1610" s="168"/>
      <c r="AM1610" s="168"/>
      <c r="AN1610" s="168"/>
      <c r="AO1610" s="168"/>
      <c r="AP1610" s="168"/>
      <c r="AQ1610" s="168"/>
      <c r="AR1610" s="168"/>
      <c r="AS1610" s="168"/>
      <c r="AT1610" s="168"/>
      <c r="AU1610" s="168"/>
      <c r="AV1610" s="168"/>
      <c r="AW1610" s="168"/>
      <c r="AX1610" s="168"/>
      <c r="AY1610" s="168"/>
      <c r="AZ1610" s="168"/>
      <c r="BA1610" s="168"/>
      <c r="BB1610" s="168"/>
      <c r="BC1610" s="168"/>
      <c r="BD1610" s="168"/>
      <c r="BE1610" s="169"/>
      <c r="BF1610" s="168"/>
      <c r="BG1610" s="168"/>
    </row>
  </sheetData>
  <hyperlinks>
    <hyperlink ref="BF5" r:id="rId1" xr:uid="{03F3512E-96DB-4875-86D3-65F99299431C}"/>
    <hyperlink ref="F5" r:id="rId2" xr:uid="{E50046BD-C462-418E-BC1E-2B64C96DBCE7}"/>
    <hyperlink ref="AA5" r:id="rId3" xr:uid="{D810B7FC-4EFF-4188-BE9A-2B4A20D8981C}"/>
    <hyperlink ref="BG5" r:id="rId4" xr:uid="{2A8A36C1-1492-4A38-8FDD-D3BCBB783D22}"/>
  </hyperlinks>
  <pageMargins left="0.5" right="0.5" top="0.5" bottom="0.5" header="0.5" footer="0.5"/>
  <pageSetup scale="15" orientation="portrait" r:id="rId5"/>
  <headerFooter alignWithMargins="0"/>
  <legacy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C9F5B-AEB3-41DF-9044-F19C07D45BC6}">
  <sheetPr codeName="Sheet4"/>
  <dimension ref="A2:E757"/>
  <sheetViews>
    <sheetView workbookViewId="0">
      <pane xSplit="1" ySplit="5" topLeftCell="B730" activePane="bottomRight" state="frozen"/>
      <selection pane="topRight" activeCell="B1" sqref="B1"/>
      <selection pane="bottomLeft" activeCell="A6" sqref="A6"/>
      <selection pane="bottomRight" sqref="A1:AZ768"/>
    </sheetView>
  </sheetViews>
  <sheetFormatPr defaultRowHeight="12.75"/>
  <cols>
    <col min="1" max="1" width="8.88671875" style="11"/>
    <col min="2" max="5" width="8" style="11" customWidth="1"/>
    <col min="6" max="16384" width="8.88671875" style="11"/>
  </cols>
  <sheetData>
    <row r="2" spans="1:5" ht="15">
      <c r="B2" s="82" t="s">
        <v>108</v>
      </c>
      <c r="C2" s="149"/>
      <c r="D2" s="149"/>
      <c r="E2" s="149"/>
    </row>
    <row r="3" spans="1:5" ht="72.75" customHeight="1">
      <c r="B3" s="155" t="s">
        <v>194</v>
      </c>
      <c r="C3" s="155" t="s">
        <v>195</v>
      </c>
      <c r="D3" s="155" t="s">
        <v>196</v>
      </c>
      <c r="E3" s="155" t="s">
        <v>197</v>
      </c>
    </row>
    <row r="4" spans="1:5">
      <c r="B4" s="124" t="s">
        <v>223</v>
      </c>
      <c r="C4" s="124"/>
      <c r="D4" s="124"/>
      <c r="E4" s="124"/>
    </row>
    <row r="5" spans="1:5">
      <c r="B5" s="170" t="s">
        <v>178</v>
      </c>
      <c r="C5" s="162"/>
      <c r="D5" s="162"/>
      <c r="E5" s="162"/>
    </row>
    <row r="6" spans="1:5">
      <c r="A6" s="71">
        <v>40187</v>
      </c>
    </row>
    <row r="7" spans="1:5">
      <c r="A7" s="71">
        <v>40194</v>
      </c>
      <c r="D7" s="11">
        <v>57.5</v>
      </c>
      <c r="E7" s="11">
        <v>5</v>
      </c>
    </row>
    <row r="8" spans="1:5">
      <c r="A8" s="71">
        <v>40201</v>
      </c>
      <c r="D8" s="11">
        <v>57.5</v>
      </c>
      <c r="E8" s="11">
        <v>5</v>
      </c>
    </row>
    <row r="9" spans="1:5">
      <c r="A9" s="71">
        <v>40208</v>
      </c>
      <c r="B9" s="11">
        <v>80</v>
      </c>
      <c r="D9" s="11">
        <v>57.5</v>
      </c>
      <c r="E9" s="11">
        <v>5</v>
      </c>
    </row>
    <row r="10" spans="1:5">
      <c r="A10" s="71">
        <v>40215</v>
      </c>
      <c r="C10" s="11">
        <v>20</v>
      </c>
      <c r="D10" s="11">
        <v>57.5</v>
      </c>
      <c r="E10" s="11">
        <v>20</v>
      </c>
    </row>
    <row r="11" spans="1:5">
      <c r="A11" s="71">
        <v>40222</v>
      </c>
      <c r="B11" s="11">
        <v>1000</v>
      </c>
      <c r="C11" s="11">
        <v>1000</v>
      </c>
      <c r="D11" s="11">
        <v>136.5</v>
      </c>
      <c r="E11" s="11">
        <v>40</v>
      </c>
    </row>
    <row r="12" spans="1:5">
      <c r="A12" s="71">
        <v>40229</v>
      </c>
      <c r="B12" s="11">
        <v>20</v>
      </c>
      <c r="C12" s="11">
        <v>100</v>
      </c>
      <c r="D12" s="11">
        <v>130</v>
      </c>
      <c r="E12" s="11">
        <v>50</v>
      </c>
    </row>
    <row r="13" spans="1:5">
      <c r="A13" s="71">
        <v>40236</v>
      </c>
      <c r="B13" s="11">
        <v>1320</v>
      </c>
      <c r="C13" s="11">
        <v>500</v>
      </c>
      <c r="D13" s="11">
        <v>158</v>
      </c>
      <c r="E13" s="11">
        <v>60</v>
      </c>
    </row>
    <row r="14" spans="1:5">
      <c r="A14" s="71">
        <v>40243</v>
      </c>
      <c r="B14" s="11">
        <v>40</v>
      </c>
      <c r="C14" s="11">
        <v>40</v>
      </c>
      <c r="D14" s="11">
        <v>198</v>
      </c>
      <c r="E14" s="11">
        <v>60</v>
      </c>
    </row>
    <row r="15" spans="1:5">
      <c r="A15" s="71">
        <v>40250</v>
      </c>
      <c r="C15" s="11">
        <v>120</v>
      </c>
      <c r="D15" s="11">
        <v>231</v>
      </c>
      <c r="E15" s="11">
        <v>75</v>
      </c>
    </row>
    <row r="16" spans="1:5">
      <c r="A16" s="71">
        <v>40257</v>
      </c>
      <c r="B16" s="11">
        <v>80</v>
      </c>
      <c r="C16" s="11">
        <v>160</v>
      </c>
      <c r="D16" s="11">
        <v>222</v>
      </c>
      <c r="E16" s="11">
        <v>70</v>
      </c>
    </row>
    <row r="17" spans="1:5">
      <c r="A17" s="71">
        <v>40264</v>
      </c>
      <c r="B17" s="11">
        <v>840</v>
      </c>
      <c r="C17" s="11">
        <v>200</v>
      </c>
      <c r="D17" s="11">
        <v>564</v>
      </c>
      <c r="E17" s="11">
        <v>100</v>
      </c>
    </row>
    <row r="18" spans="1:5">
      <c r="A18" s="71">
        <v>40271</v>
      </c>
      <c r="C18" s="11">
        <v>320</v>
      </c>
      <c r="D18" s="11">
        <v>475</v>
      </c>
      <c r="E18" s="11">
        <v>250</v>
      </c>
    </row>
    <row r="19" spans="1:5">
      <c r="A19" s="71">
        <v>40278</v>
      </c>
      <c r="B19" s="11">
        <v>20</v>
      </c>
      <c r="C19" s="11">
        <v>300</v>
      </c>
      <c r="D19" s="11">
        <v>250</v>
      </c>
      <c r="E19" s="11">
        <v>95</v>
      </c>
    </row>
    <row r="20" spans="1:5">
      <c r="A20" s="71">
        <v>40285</v>
      </c>
      <c r="B20" s="11">
        <v>340</v>
      </c>
      <c r="C20" s="11">
        <v>360</v>
      </c>
      <c r="D20" s="11">
        <v>196.5</v>
      </c>
      <c r="E20" s="11">
        <v>95</v>
      </c>
    </row>
    <row r="21" spans="1:5">
      <c r="A21" s="71">
        <v>40292</v>
      </c>
      <c r="B21" s="11">
        <v>340</v>
      </c>
      <c r="C21" s="11">
        <v>500</v>
      </c>
      <c r="D21" s="11">
        <v>209.5</v>
      </c>
      <c r="E21" s="11">
        <v>90</v>
      </c>
    </row>
    <row r="22" spans="1:5">
      <c r="A22" s="71">
        <v>40299</v>
      </c>
      <c r="D22" s="11">
        <v>198</v>
      </c>
      <c r="E22" s="11">
        <v>90</v>
      </c>
    </row>
    <row r="23" spans="1:5">
      <c r="A23" s="71">
        <v>40306</v>
      </c>
      <c r="B23" s="11">
        <v>40</v>
      </c>
      <c r="C23" s="11">
        <v>80</v>
      </c>
      <c r="D23" s="11">
        <v>187</v>
      </c>
      <c r="E23" s="11">
        <v>70</v>
      </c>
    </row>
    <row r="24" spans="1:5">
      <c r="A24" s="71">
        <v>40313</v>
      </c>
      <c r="B24" s="11">
        <v>840</v>
      </c>
      <c r="C24" s="11">
        <v>1240</v>
      </c>
      <c r="D24" s="11">
        <v>167</v>
      </c>
      <c r="E24" s="11">
        <v>90</v>
      </c>
    </row>
    <row r="25" spans="1:5">
      <c r="A25" s="71">
        <v>40320</v>
      </c>
      <c r="B25" s="11">
        <v>201</v>
      </c>
      <c r="C25" s="11">
        <v>40</v>
      </c>
      <c r="D25" s="11">
        <v>209</v>
      </c>
      <c r="E25" s="11">
        <v>85</v>
      </c>
    </row>
    <row r="26" spans="1:5">
      <c r="A26" s="71">
        <v>40327</v>
      </c>
      <c r="B26" s="11">
        <v>220</v>
      </c>
      <c r="D26" s="11">
        <v>173</v>
      </c>
      <c r="E26" s="11">
        <v>80</v>
      </c>
    </row>
    <row r="27" spans="1:5">
      <c r="A27" s="71">
        <v>40334</v>
      </c>
      <c r="B27" s="11">
        <v>80</v>
      </c>
      <c r="D27" s="11">
        <v>180</v>
      </c>
      <c r="E27" s="11">
        <v>85</v>
      </c>
    </row>
    <row r="28" spans="1:5">
      <c r="A28" s="71">
        <v>40341</v>
      </c>
      <c r="B28" s="11">
        <v>42</v>
      </c>
      <c r="C28" s="11">
        <v>20</v>
      </c>
      <c r="D28" s="11">
        <v>175</v>
      </c>
      <c r="E28" s="11">
        <v>85</v>
      </c>
    </row>
    <row r="29" spans="1:5">
      <c r="A29" s="71">
        <v>40348</v>
      </c>
      <c r="B29" s="11">
        <v>840</v>
      </c>
      <c r="C29" s="11">
        <v>725</v>
      </c>
      <c r="D29" s="11">
        <v>164</v>
      </c>
      <c r="E29" s="11">
        <v>90</v>
      </c>
    </row>
    <row r="30" spans="1:5">
      <c r="A30" s="71">
        <v>40355</v>
      </c>
      <c r="B30" s="11">
        <v>135</v>
      </c>
      <c r="C30" s="11">
        <v>288</v>
      </c>
      <c r="D30" s="11">
        <v>140</v>
      </c>
      <c r="E30" s="11">
        <v>45</v>
      </c>
    </row>
    <row r="31" spans="1:5">
      <c r="A31" s="71">
        <v>40362</v>
      </c>
      <c r="B31" s="11">
        <v>235</v>
      </c>
      <c r="C31" s="11">
        <v>68</v>
      </c>
      <c r="D31" s="11">
        <v>161</v>
      </c>
      <c r="E31" s="11">
        <v>65</v>
      </c>
    </row>
    <row r="32" spans="1:5">
      <c r="A32" s="71">
        <v>40369</v>
      </c>
      <c r="D32" s="11">
        <v>144</v>
      </c>
      <c r="E32" s="11">
        <v>65</v>
      </c>
    </row>
    <row r="33" spans="1:5">
      <c r="A33" s="71">
        <v>40376</v>
      </c>
      <c r="B33" s="11">
        <v>1620</v>
      </c>
      <c r="C33" s="11">
        <v>865</v>
      </c>
      <c r="D33" s="11">
        <v>148</v>
      </c>
      <c r="E33" s="11">
        <v>65</v>
      </c>
    </row>
    <row r="34" spans="1:5">
      <c r="A34" s="71">
        <v>40383</v>
      </c>
      <c r="B34" s="11">
        <v>120</v>
      </c>
      <c r="C34" s="11">
        <v>285</v>
      </c>
      <c r="D34" s="171">
        <v>127.5</v>
      </c>
      <c r="E34" s="171">
        <v>47.5</v>
      </c>
    </row>
    <row r="35" spans="1:5">
      <c r="A35" s="71">
        <v>40390</v>
      </c>
      <c r="D35" s="171">
        <v>127</v>
      </c>
      <c r="E35" s="171">
        <v>65</v>
      </c>
    </row>
    <row r="36" spans="1:5">
      <c r="A36" s="71">
        <v>40397</v>
      </c>
      <c r="C36" s="11">
        <v>10</v>
      </c>
      <c r="D36" s="171">
        <v>134.5</v>
      </c>
      <c r="E36" s="171">
        <v>47.5</v>
      </c>
    </row>
    <row r="37" spans="1:5">
      <c r="A37" s="71">
        <v>40404</v>
      </c>
      <c r="B37" s="11">
        <v>240</v>
      </c>
      <c r="D37" s="171">
        <v>132.5</v>
      </c>
      <c r="E37" s="171">
        <v>47.5</v>
      </c>
    </row>
    <row r="38" spans="1:5">
      <c r="A38" s="71">
        <v>40411</v>
      </c>
      <c r="C38" s="11">
        <v>60</v>
      </c>
      <c r="D38" s="171">
        <v>137.5</v>
      </c>
      <c r="E38" s="171">
        <v>47.5</v>
      </c>
    </row>
    <row r="39" spans="1:5">
      <c r="A39" s="71">
        <v>40418</v>
      </c>
      <c r="B39" s="11">
        <v>120</v>
      </c>
      <c r="C39" s="11">
        <v>40</v>
      </c>
      <c r="D39" s="171">
        <v>171.2</v>
      </c>
      <c r="E39" s="171">
        <v>45</v>
      </c>
    </row>
    <row r="40" spans="1:5">
      <c r="A40" s="71">
        <v>40425</v>
      </c>
      <c r="B40" s="11">
        <v>401</v>
      </c>
      <c r="C40" s="11">
        <v>40</v>
      </c>
      <c r="D40" s="171">
        <v>169.9</v>
      </c>
      <c r="E40" s="171">
        <v>50</v>
      </c>
    </row>
    <row r="41" spans="1:5">
      <c r="A41" s="71">
        <v>40432</v>
      </c>
      <c r="C41" s="11">
        <v>80</v>
      </c>
      <c r="D41" s="171">
        <v>153.5</v>
      </c>
      <c r="E41" s="171">
        <v>58.5</v>
      </c>
    </row>
    <row r="42" spans="1:5">
      <c r="A42" s="71">
        <v>40439</v>
      </c>
      <c r="B42" s="11">
        <v>280</v>
      </c>
      <c r="C42" s="11">
        <v>120</v>
      </c>
      <c r="D42" s="171">
        <v>143.30000000000001</v>
      </c>
      <c r="E42" s="171">
        <v>52.5</v>
      </c>
    </row>
    <row r="43" spans="1:5">
      <c r="A43" s="71">
        <v>40446</v>
      </c>
      <c r="B43" s="11">
        <v>80</v>
      </c>
      <c r="D43" s="171">
        <v>171.5</v>
      </c>
      <c r="E43" s="171">
        <v>57.5</v>
      </c>
    </row>
    <row r="44" spans="1:5">
      <c r="A44" s="71">
        <v>40453</v>
      </c>
      <c r="B44" s="11">
        <v>178</v>
      </c>
      <c r="C44" s="11">
        <v>12</v>
      </c>
      <c r="D44" s="171">
        <v>141</v>
      </c>
      <c r="E44" s="171">
        <v>55</v>
      </c>
    </row>
    <row r="45" spans="1:5">
      <c r="A45" s="71">
        <v>40460</v>
      </c>
      <c r="B45" s="11">
        <v>39</v>
      </c>
      <c r="C45" s="11">
        <v>12</v>
      </c>
      <c r="D45" s="171">
        <v>171</v>
      </c>
      <c r="E45" s="171">
        <v>60</v>
      </c>
    </row>
    <row r="46" spans="1:5">
      <c r="A46" s="71">
        <v>40467</v>
      </c>
      <c r="B46" s="11">
        <v>80</v>
      </c>
      <c r="C46" s="11">
        <v>160</v>
      </c>
      <c r="D46" s="171">
        <v>173</v>
      </c>
      <c r="E46" s="171">
        <v>70</v>
      </c>
    </row>
    <row r="47" spans="1:5">
      <c r="A47" s="71">
        <v>40474</v>
      </c>
      <c r="B47" s="11">
        <v>21</v>
      </c>
      <c r="D47" s="171">
        <v>196</v>
      </c>
      <c r="E47" s="171">
        <v>70</v>
      </c>
    </row>
    <row r="48" spans="1:5">
      <c r="A48" s="71">
        <v>40481</v>
      </c>
      <c r="B48" s="11">
        <v>40</v>
      </c>
      <c r="C48" s="11">
        <v>120</v>
      </c>
      <c r="D48" s="171">
        <v>6076.7</v>
      </c>
      <c r="E48" s="171">
        <v>7488.5</v>
      </c>
    </row>
    <row r="49" spans="1:5">
      <c r="A49" s="71">
        <v>40488</v>
      </c>
      <c r="B49" s="11">
        <v>180</v>
      </c>
      <c r="C49" s="11">
        <v>240</v>
      </c>
      <c r="D49" s="171">
        <v>7512</v>
      </c>
      <c r="E49" s="171">
        <v>8948</v>
      </c>
    </row>
    <row r="50" spans="1:5">
      <c r="A50" s="71">
        <v>40495</v>
      </c>
      <c r="B50" s="11">
        <v>80</v>
      </c>
      <c r="D50" s="171">
        <v>8387</v>
      </c>
      <c r="E50" s="171">
        <v>9923</v>
      </c>
    </row>
    <row r="51" spans="1:5">
      <c r="A51" s="71">
        <v>40502</v>
      </c>
      <c r="B51" s="11">
        <v>1120</v>
      </c>
      <c r="C51" s="11">
        <v>760</v>
      </c>
      <c r="D51" s="171">
        <v>8152</v>
      </c>
      <c r="E51" s="171">
        <v>9648</v>
      </c>
    </row>
    <row r="52" spans="1:5">
      <c r="A52" s="71">
        <v>40509</v>
      </c>
      <c r="B52" s="11">
        <v>1242</v>
      </c>
      <c r="C52" s="11">
        <v>414</v>
      </c>
      <c r="D52" s="171">
        <v>8152</v>
      </c>
      <c r="E52" s="171">
        <v>9648</v>
      </c>
    </row>
    <row r="53" spans="1:5">
      <c r="A53" s="71">
        <v>40516</v>
      </c>
      <c r="B53" s="11">
        <v>638</v>
      </c>
      <c r="C53" s="11">
        <v>130</v>
      </c>
      <c r="D53" s="171">
        <v>320</v>
      </c>
      <c r="E53" s="171">
        <v>400</v>
      </c>
    </row>
    <row r="54" spans="1:5">
      <c r="A54" s="71">
        <v>40523</v>
      </c>
      <c r="B54" s="11">
        <v>20</v>
      </c>
      <c r="C54" s="11">
        <v>20</v>
      </c>
      <c r="D54" s="171">
        <v>1386</v>
      </c>
      <c r="E54" s="171">
        <v>884</v>
      </c>
    </row>
    <row r="55" spans="1:5">
      <c r="A55" s="71">
        <v>40530</v>
      </c>
      <c r="B55" s="11">
        <v>90</v>
      </c>
      <c r="C55" s="11">
        <v>10</v>
      </c>
      <c r="D55" s="171">
        <v>1442</v>
      </c>
      <c r="E55" s="171">
        <v>996</v>
      </c>
    </row>
    <row r="56" spans="1:5">
      <c r="A56" s="71">
        <v>40537</v>
      </c>
      <c r="B56" s="11">
        <v>20</v>
      </c>
      <c r="C56" s="11">
        <v>60</v>
      </c>
      <c r="D56" s="171">
        <v>25</v>
      </c>
      <c r="E56" s="171">
        <v>25</v>
      </c>
    </row>
    <row r="57" spans="1:5">
      <c r="A57" s="71">
        <v>40544</v>
      </c>
      <c r="D57" s="171"/>
      <c r="E57" s="171"/>
    </row>
    <row r="58" spans="1:5">
      <c r="A58" s="71">
        <v>40551</v>
      </c>
      <c r="B58" s="11">
        <v>60</v>
      </c>
      <c r="C58" s="11">
        <v>70</v>
      </c>
      <c r="D58" s="171">
        <v>17.899999999999999</v>
      </c>
      <c r="E58" s="171"/>
    </row>
    <row r="59" spans="1:5">
      <c r="A59" s="71">
        <v>40558</v>
      </c>
      <c r="B59" s="11">
        <v>1780</v>
      </c>
      <c r="C59" s="11">
        <v>1044</v>
      </c>
      <c r="D59" s="171">
        <v>68</v>
      </c>
      <c r="E59" s="171">
        <v>25</v>
      </c>
    </row>
    <row r="60" spans="1:5">
      <c r="A60" s="71">
        <v>40565</v>
      </c>
      <c r="B60" s="11">
        <v>20</v>
      </c>
      <c r="C60" s="11">
        <v>20</v>
      </c>
      <c r="D60" s="171">
        <v>79.599999999999994</v>
      </c>
      <c r="E60" s="171">
        <v>31</v>
      </c>
    </row>
    <row r="61" spans="1:5">
      <c r="A61" s="71">
        <v>40572</v>
      </c>
      <c r="B61" s="11">
        <v>2015</v>
      </c>
      <c r="C61" s="11">
        <v>885</v>
      </c>
      <c r="D61" s="171">
        <v>80</v>
      </c>
      <c r="E61" s="171">
        <v>47</v>
      </c>
    </row>
    <row r="62" spans="1:5">
      <c r="A62" s="71">
        <v>40579</v>
      </c>
      <c r="B62" s="11">
        <v>27</v>
      </c>
      <c r="C62" s="11">
        <v>10</v>
      </c>
      <c r="D62" s="171">
        <v>86</v>
      </c>
      <c r="E62" s="171">
        <v>57</v>
      </c>
    </row>
    <row r="63" spans="1:5">
      <c r="A63" s="71">
        <v>40586</v>
      </c>
      <c r="B63" s="11">
        <v>1020</v>
      </c>
      <c r="C63" s="11">
        <v>1100</v>
      </c>
      <c r="D63" s="171">
        <v>86</v>
      </c>
      <c r="E63" s="171">
        <v>57</v>
      </c>
    </row>
    <row r="64" spans="1:5">
      <c r="A64" s="71">
        <v>40593</v>
      </c>
      <c r="D64" s="171">
        <v>81</v>
      </c>
      <c r="E64" s="171">
        <v>52.5</v>
      </c>
    </row>
    <row r="65" spans="1:5">
      <c r="A65" s="71">
        <v>40600</v>
      </c>
      <c r="B65" s="11">
        <v>960</v>
      </c>
      <c r="C65" s="11">
        <v>680</v>
      </c>
      <c r="D65" s="171">
        <v>140.5</v>
      </c>
      <c r="E65" s="171">
        <v>72.5</v>
      </c>
    </row>
    <row r="66" spans="1:5">
      <c r="A66" s="71">
        <v>40607</v>
      </c>
      <c r="B66" s="11">
        <v>120</v>
      </c>
      <c r="D66" s="171">
        <v>120</v>
      </c>
      <c r="E66" s="171">
        <v>75</v>
      </c>
    </row>
    <row r="67" spans="1:5">
      <c r="A67" s="71">
        <v>40614</v>
      </c>
      <c r="B67" s="11">
        <v>400</v>
      </c>
      <c r="C67" s="11">
        <v>400</v>
      </c>
      <c r="D67" s="171">
        <v>131</v>
      </c>
      <c r="E67" s="171">
        <v>85</v>
      </c>
    </row>
    <row r="68" spans="1:5">
      <c r="A68" s="71">
        <v>40621</v>
      </c>
      <c r="D68" s="171">
        <v>133</v>
      </c>
      <c r="E68" s="171">
        <v>85</v>
      </c>
    </row>
    <row r="69" spans="1:5">
      <c r="A69" s="71">
        <v>40628</v>
      </c>
      <c r="B69" s="11">
        <v>40</v>
      </c>
      <c r="D69" s="171">
        <v>148.80000000000001</v>
      </c>
      <c r="E69" s="171">
        <v>89</v>
      </c>
    </row>
    <row r="70" spans="1:5">
      <c r="A70" s="71">
        <v>40635</v>
      </c>
      <c r="C70" s="11">
        <v>80</v>
      </c>
      <c r="D70" s="171">
        <v>496.5</v>
      </c>
      <c r="E70" s="171">
        <v>431.5</v>
      </c>
    </row>
    <row r="71" spans="1:5">
      <c r="A71" s="71">
        <v>40642</v>
      </c>
      <c r="C71" s="11">
        <v>160</v>
      </c>
      <c r="D71" s="171">
        <v>536.5</v>
      </c>
      <c r="E71" s="171">
        <v>471.5</v>
      </c>
    </row>
    <row r="72" spans="1:5">
      <c r="A72" s="71">
        <v>40649</v>
      </c>
      <c r="C72" s="11">
        <v>10</v>
      </c>
      <c r="D72" s="171">
        <v>526.5</v>
      </c>
      <c r="E72" s="171">
        <v>461.5</v>
      </c>
    </row>
    <row r="73" spans="1:5">
      <c r="A73" s="71">
        <v>40656</v>
      </c>
      <c r="C73" s="11">
        <v>27</v>
      </c>
      <c r="D73" s="171">
        <v>93</v>
      </c>
      <c r="E73" s="171">
        <v>68</v>
      </c>
    </row>
    <row r="74" spans="1:5">
      <c r="A74" s="71">
        <v>40663</v>
      </c>
      <c r="B74" s="11">
        <v>31</v>
      </c>
      <c r="C74" s="11">
        <v>17</v>
      </c>
      <c r="D74" s="171">
        <v>79</v>
      </c>
      <c r="E74" s="171">
        <v>53</v>
      </c>
    </row>
    <row r="75" spans="1:5">
      <c r="A75" s="71">
        <v>40670</v>
      </c>
      <c r="B75" s="11">
        <v>12</v>
      </c>
      <c r="C75" s="11">
        <v>12</v>
      </c>
      <c r="D75" s="171">
        <v>96</v>
      </c>
      <c r="E75" s="171">
        <v>61</v>
      </c>
    </row>
    <row r="76" spans="1:5">
      <c r="A76" s="71">
        <v>40677</v>
      </c>
      <c r="B76" s="11">
        <v>10</v>
      </c>
      <c r="C76" s="11">
        <v>108</v>
      </c>
      <c r="D76" s="171">
        <v>106</v>
      </c>
      <c r="E76" s="171">
        <v>61</v>
      </c>
    </row>
    <row r="77" spans="1:5">
      <c r="A77" s="71">
        <v>40684</v>
      </c>
      <c r="B77" s="11">
        <v>80</v>
      </c>
      <c r="D77" s="171">
        <v>104</v>
      </c>
      <c r="E77" s="171">
        <v>61</v>
      </c>
    </row>
    <row r="78" spans="1:5">
      <c r="A78" s="71">
        <v>40691</v>
      </c>
      <c r="B78" s="11">
        <v>50</v>
      </c>
      <c r="C78" s="11">
        <v>12</v>
      </c>
      <c r="D78" s="171">
        <v>108.7</v>
      </c>
      <c r="E78" s="171">
        <v>61</v>
      </c>
    </row>
    <row r="79" spans="1:5">
      <c r="A79" s="71">
        <v>40698</v>
      </c>
      <c r="D79" s="171">
        <v>100.1</v>
      </c>
      <c r="E79" s="171">
        <v>57</v>
      </c>
    </row>
    <row r="80" spans="1:5">
      <c r="A80" s="71">
        <v>40705</v>
      </c>
      <c r="D80" s="171">
        <v>103.8</v>
      </c>
      <c r="E80" s="171">
        <v>56</v>
      </c>
    </row>
    <row r="81" spans="1:5">
      <c r="A81" s="71">
        <v>40712</v>
      </c>
      <c r="B81" s="11">
        <v>82</v>
      </c>
      <c r="C81" s="11">
        <v>106</v>
      </c>
      <c r="D81" s="171">
        <v>101</v>
      </c>
      <c r="E81" s="171">
        <v>56</v>
      </c>
    </row>
    <row r="82" spans="1:5">
      <c r="A82" s="71">
        <v>40719</v>
      </c>
      <c r="B82" s="11">
        <v>20</v>
      </c>
      <c r="C82" s="11">
        <v>100</v>
      </c>
      <c r="D82" s="171">
        <v>92</v>
      </c>
      <c r="E82" s="171">
        <v>56</v>
      </c>
    </row>
    <row r="83" spans="1:5">
      <c r="A83" s="71">
        <v>40726</v>
      </c>
      <c r="B83" s="11">
        <v>160</v>
      </c>
      <c r="D83" s="171">
        <v>92.8</v>
      </c>
      <c r="E83" s="171">
        <v>56</v>
      </c>
    </row>
    <row r="84" spans="1:5">
      <c r="A84" s="71">
        <v>40733</v>
      </c>
      <c r="D84" s="171">
        <v>87</v>
      </c>
      <c r="E84" s="171">
        <v>50</v>
      </c>
    </row>
    <row r="85" spans="1:5">
      <c r="A85" s="71">
        <v>40740</v>
      </c>
      <c r="C85" s="11">
        <v>82</v>
      </c>
      <c r="D85" s="171">
        <v>92</v>
      </c>
      <c r="E85" s="171">
        <v>55</v>
      </c>
    </row>
    <row r="86" spans="1:5">
      <c r="A86" s="71">
        <v>40747</v>
      </c>
      <c r="D86" s="171">
        <v>86</v>
      </c>
      <c r="E86" s="171">
        <v>50</v>
      </c>
    </row>
    <row r="87" spans="1:5">
      <c r="A87" s="71">
        <v>40754</v>
      </c>
      <c r="D87" s="171">
        <v>75</v>
      </c>
      <c r="E87" s="171">
        <v>50</v>
      </c>
    </row>
    <row r="88" spans="1:5">
      <c r="A88" s="71">
        <v>40761</v>
      </c>
      <c r="B88" s="11">
        <v>200</v>
      </c>
      <c r="D88" s="171">
        <v>85</v>
      </c>
      <c r="E88" s="171">
        <v>50</v>
      </c>
    </row>
    <row r="89" spans="1:5">
      <c r="A89" s="71">
        <v>40768</v>
      </c>
      <c r="D89" s="171">
        <v>95.7</v>
      </c>
      <c r="E89" s="171">
        <v>60.5</v>
      </c>
    </row>
    <row r="90" spans="1:5">
      <c r="A90" s="71">
        <v>40775</v>
      </c>
      <c r="B90" s="11">
        <v>80</v>
      </c>
      <c r="C90" s="11">
        <v>80</v>
      </c>
      <c r="D90" s="171">
        <v>94.7</v>
      </c>
      <c r="E90" s="171">
        <v>60.5</v>
      </c>
    </row>
    <row r="91" spans="1:5">
      <c r="A91" s="71">
        <v>40782</v>
      </c>
      <c r="B91" s="11">
        <v>360</v>
      </c>
      <c r="C91" s="11">
        <v>20</v>
      </c>
      <c r="D91" s="171">
        <v>94.7</v>
      </c>
      <c r="E91" s="171">
        <v>60.5</v>
      </c>
    </row>
    <row r="92" spans="1:5">
      <c r="A92" s="71">
        <v>40789</v>
      </c>
      <c r="D92" s="171">
        <v>99.4</v>
      </c>
      <c r="E92" s="171">
        <v>60.5</v>
      </c>
    </row>
    <row r="93" spans="1:5">
      <c r="A93" s="71">
        <v>40796</v>
      </c>
      <c r="B93" s="11">
        <v>62</v>
      </c>
      <c r="C93" s="11">
        <v>60</v>
      </c>
      <c r="D93" s="171">
        <v>99.8</v>
      </c>
      <c r="E93" s="171">
        <v>52.5</v>
      </c>
    </row>
    <row r="94" spans="1:5">
      <c r="A94" s="71">
        <v>40803</v>
      </c>
      <c r="B94" s="11">
        <v>40</v>
      </c>
      <c r="D94" s="171">
        <v>104.8</v>
      </c>
      <c r="E94" s="171">
        <v>55</v>
      </c>
    </row>
    <row r="95" spans="1:5">
      <c r="A95" s="71">
        <v>40810</v>
      </c>
      <c r="B95" s="11">
        <v>280</v>
      </c>
      <c r="C95" s="11">
        <v>320</v>
      </c>
      <c r="D95" s="171">
        <v>108.2</v>
      </c>
      <c r="E95" s="171">
        <v>65</v>
      </c>
    </row>
    <row r="96" spans="1:5">
      <c r="A96" s="71">
        <v>40817</v>
      </c>
      <c r="D96" s="171">
        <v>116.5</v>
      </c>
      <c r="E96" s="171">
        <v>71</v>
      </c>
    </row>
    <row r="97" spans="1:5">
      <c r="A97" s="71">
        <v>40824</v>
      </c>
      <c r="B97" s="11">
        <v>240</v>
      </c>
      <c r="C97" s="11">
        <v>160</v>
      </c>
      <c r="D97" s="171">
        <v>118.2</v>
      </c>
      <c r="E97" s="171">
        <v>65</v>
      </c>
    </row>
    <row r="98" spans="1:5">
      <c r="A98" s="71">
        <v>40831</v>
      </c>
      <c r="D98" s="171">
        <v>123.2</v>
      </c>
      <c r="E98" s="171">
        <v>71</v>
      </c>
    </row>
    <row r="99" spans="1:5">
      <c r="A99" s="71">
        <v>40838</v>
      </c>
      <c r="B99" s="11">
        <v>80</v>
      </c>
      <c r="C99" s="11">
        <v>240</v>
      </c>
      <c r="D99" s="171">
        <v>135.69999999999999</v>
      </c>
      <c r="E99" s="171">
        <v>83.5</v>
      </c>
    </row>
    <row r="100" spans="1:5">
      <c r="A100" s="71">
        <v>40845</v>
      </c>
      <c r="B100" s="11">
        <v>128</v>
      </c>
      <c r="C100" s="11">
        <v>410</v>
      </c>
      <c r="D100" s="171">
        <v>138.19999999999999</v>
      </c>
      <c r="E100" s="171">
        <v>105</v>
      </c>
    </row>
    <row r="101" spans="1:5">
      <c r="A101" s="71">
        <v>40852</v>
      </c>
      <c r="B101" s="11">
        <v>130</v>
      </c>
      <c r="C101" s="11">
        <v>1027</v>
      </c>
      <c r="D101" s="171">
        <v>13459.5</v>
      </c>
      <c r="E101" s="171">
        <v>21629.7</v>
      </c>
    </row>
    <row r="102" spans="1:5">
      <c r="A102" s="71">
        <v>40859</v>
      </c>
      <c r="B102" s="11">
        <v>125</v>
      </c>
      <c r="C102" s="11">
        <v>50</v>
      </c>
      <c r="D102" s="171">
        <v>11212</v>
      </c>
      <c r="E102" s="171">
        <v>18158</v>
      </c>
    </row>
    <row r="103" spans="1:5">
      <c r="A103" s="71">
        <v>40866</v>
      </c>
      <c r="B103" s="11">
        <v>260</v>
      </c>
      <c r="C103" s="11">
        <v>100</v>
      </c>
      <c r="D103" s="171">
        <v>336.2</v>
      </c>
      <c r="E103" s="171">
        <v>451.6</v>
      </c>
    </row>
    <row r="104" spans="1:5">
      <c r="A104" s="71">
        <v>40873</v>
      </c>
      <c r="B104" s="11">
        <v>200</v>
      </c>
      <c r="C104" s="11">
        <v>218</v>
      </c>
      <c r="D104" s="171">
        <v>28.4</v>
      </c>
      <c r="E104" s="171">
        <v>4</v>
      </c>
    </row>
    <row r="105" spans="1:5">
      <c r="A105" s="71">
        <v>40880</v>
      </c>
      <c r="B105" s="11">
        <v>160</v>
      </c>
      <c r="C105" s="11">
        <v>499</v>
      </c>
      <c r="D105" s="171">
        <v>405</v>
      </c>
      <c r="E105" s="171">
        <v>405</v>
      </c>
    </row>
    <row r="106" spans="1:5">
      <c r="A106" s="71">
        <v>40887</v>
      </c>
      <c r="B106" s="11">
        <v>197</v>
      </c>
      <c r="C106" s="11">
        <v>15</v>
      </c>
      <c r="D106" s="171">
        <v>3555</v>
      </c>
      <c r="E106" s="171">
        <v>3486</v>
      </c>
    </row>
    <row r="107" spans="1:5">
      <c r="A107" s="71">
        <v>40894</v>
      </c>
      <c r="B107" s="11">
        <v>61</v>
      </c>
      <c r="C107" s="11">
        <v>293</v>
      </c>
      <c r="D107" s="171">
        <v>3355</v>
      </c>
      <c r="E107" s="171">
        <v>3286</v>
      </c>
    </row>
    <row r="108" spans="1:5">
      <c r="A108" s="71">
        <v>40901</v>
      </c>
      <c r="B108" s="11">
        <v>960</v>
      </c>
      <c r="C108" s="11">
        <v>846</v>
      </c>
      <c r="D108" s="171">
        <v>60</v>
      </c>
      <c r="E108" s="171">
        <v>40</v>
      </c>
    </row>
    <row r="109" spans="1:5">
      <c r="A109" s="71">
        <v>40908</v>
      </c>
      <c r="D109" s="171">
        <v>109.3</v>
      </c>
      <c r="E109" s="171">
        <v>20</v>
      </c>
    </row>
    <row r="110" spans="1:5">
      <c r="A110" s="71">
        <v>40915</v>
      </c>
      <c r="B110" s="11">
        <v>3110</v>
      </c>
      <c r="C110" s="11">
        <v>2512</v>
      </c>
      <c r="D110" s="171">
        <v>139.19999999999999</v>
      </c>
      <c r="E110" s="171">
        <v>70</v>
      </c>
    </row>
    <row r="111" spans="1:5">
      <c r="A111" s="71">
        <v>40922</v>
      </c>
      <c r="B111" s="11">
        <v>4980</v>
      </c>
      <c r="C111" s="11">
        <v>1985</v>
      </c>
      <c r="D111" s="171">
        <v>142.30000000000001</v>
      </c>
      <c r="E111" s="171">
        <v>65</v>
      </c>
    </row>
    <row r="112" spans="1:5">
      <c r="A112" s="71">
        <v>40929</v>
      </c>
      <c r="B112" s="11">
        <v>1120</v>
      </c>
      <c r="C112" s="11">
        <v>586</v>
      </c>
      <c r="D112" s="171">
        <v>131.4</v>
      </c>
      <c r="E112" s="171">
        <v>78.5</v>
      </c>
    </row>
    <row r="113" spans="1:5">
      <c r="A113" s="71">
        <v>40936</v>
      </c>
      <c r="B113" s="11">
        <v>1990</v>
      </c>
      <c r="C113" s="11">
        <v>487</v>
      </c>
      <c r="D113" s="171">
        <v>116.9</v>
      </c>
      <c r="E113" s="171">
        <v>67.5</v>
      </c>
    </row>
    <row r="114" spans="1:5">
      <c r="A114" s="71">
        <v>40943</v>
      </c>
      <c r="B114" s="11">
        <v>3040</v>
      </c>
      <c r="C114" s="11">
        <v>2349</v>
      </c>
      <c r="D114" s="171">
        <v>143.69999999999999</v>
      </c>
      <c r="E114" s="171">
        <v>65</v>
      </c>
    </row>
    <row r="115" spans="1:5">
      <c r="A115" s="71">
        <v>40950</v>
      </c>
      <c r="B115" s="11">
        <v>387</v>
      </c>
      <c r="C115" s="11">
        <v>226</v>
      </c>
      <c r="D115" s="171">
        <v>143.69999999999999</v>
      </c>
      <c r="E115" s="171">
        <v>65</v>
      </c>
    </row>
    <row r="116" spans="1:5">
      <c r="A116" s="71">
        <v>40957</v>
      </c>
      <c r="D116" s="171">
        <v>145.5</v>
      </c>
      <c r="E116" s="171">
        <v>65</v>
      </c>
    </row>
    <row r="117" spans="1:5">
      <c r="A117" s="71">
        <v>40964</v>
      </c>
      <c r="B117" s="11">
        <v>600</v>
      </c>
      <c r="C117" s="11">
        <v>954</v>
      </c>
      <c r="D117" s="171">
        <v>139.5</v>
      </c>
      <c r="E117" s="171">
        <v>65</v>
      </c>
    </row>
    <row r="118" spans="1:5">
      <c r="A118" s="71">
        <v>40971</v>
      </c>
      <c r="B118" s="11">
        <v>820</v>
      </c>
      <c r="C118" s="11">
        <v>919</v>
      </c>
      <c r="D118" s="171">
        <v>138.19999999999999</v>
      </c>
      <c r="E118" s="171">
        <v>65</v>
      </c>
    </row>
    <row r="119" spans="1:5">
      <c r="A119" s="71">
        <v>40978</v>
      </c>
      <c r="B119" s="11">
        <v>200</v>
      </c>
      <c r="C119" s="11">
        <v>72</v>
      </c>
      <c r="D119" s="171">
        <v>138.19999999999999</v>
      </c>
      <c r="E119" s="171">
        <v>65</v>
      </c>
    </row>
    <row r="120" spans="1:5">
      <c r="A120" s="71">
        <v>40985</v>
      </c>
      <c r="B120" s="11">
        <v>60</v>
      </c>
      <c r="C120" s="11">
        <v>172</v>
      </c>
      <c r="D120" s="171">
        <v>140.69999999999999</v>
      </c>
      <c r="E120" s="171">
        <v>65</v>
      </c>
    </row>
    <row r="121" spans="1:5">
      <c r="A121" s="71">
        <v>40992</v>
      </c>
      <c r="B121" s="11">
        <v>40</v>
      </c>
      <c r="C121" s="11">
        <v>30</v>
      </c>
      <c r="D121" s="171">
        <v>1023.2</v>
      </c>
      <c r="E121" s="171">
        <v>630</v>
      </c>
    </row>
    <row r="122" spans="1:5">
      <c r="A122" s="71">
        <v>40999</v>
      </c>
      <c r="B122" s="11">
        <v>133</v>
      </c>
      <c r="C122" s="11">
        <v>553</v>
      </c>
      <c r="D122" s="171">
        <v>1315.2</v>
      </c>
      <c r="E122" s="171">
        <v>842</v>
      </c>
    </row>
    <row r="123" spans="1:5">
      <c r="A123" s="71">
        <v>41006</v>
      </c>
      <c r="C123" s="11">
        <v>162</v>
      </c>
      <c r="D123" s="171">
        <v>177.5</v>
      </c>
      <c r="E123" s="171">
        <v>105</v>
      </c>
    </row>
    <row r="124" spans="1:5">
      <c r="A124" s="71">
        <v>41013</v>
      </c>
      <c r="B124" s="11">
        <v>200</v>
      </c>
      <c r="C124" s="11">
        <v>560</v>
      </c>
      <c r="D124" s="171">
        <v>129.5</v>
      </c>
      <c r="E124" s="171">
        <v>82.5</v>
      </c>
    </row>
    <row r="125" spans="1:5">
      <c r="A125" s="71">
        <v>41020</v>
      </c>
      <c r="B125" s="11">
        <v>480</v>
      </c>
      <c r="C125" s="11">
        <v>436</v>
      </c>
      <c r="D125" s="171">
        <v>118.5</v>
      </c>
      <c r="E125" s="171">
        <v>60</v>
      </c>
    </row>
    <row r="126" spans="1:5">
      <c r="A126" s="71">
        <v>41027</v>
      </c>
      <c r="B126" s="11">
        <v>122</v>
      </c>
      <c r="C126" s="11">
        <v>516</v>
      </c>
      <c r="D126" s="171">
        <v>58.5</v>
      </c>
      <c r="E126" s="171">
        <v>40</v>
      </c>
    </row>
    <row r="127" spans="1:5">
      <c r="A127" s="71">
        <v>41034</v>
      </c>
      <c r="C127" s="11">
        <v>249</v>
      </c>
      <c r="D127" s="171">
        <v>112.6</v>
      </c>
      <c r="E127" s="171">
        <v>60</v>
      </c>
    </row>
    <row r="128" spans="1:5">
      <c r="A128" s="71">
        <v>41041</v>
      </c>
      <c r="C128" s="11">
        <v>40</v>
      </c>
      <c r="D128" s="171">
        <v>112.6</v>
      </c>
      <c r="E128" s="171">
        <v>60</v>
      </c>
    </row>
    <row r="129" spans="1:5">
      <c r="A129" s="71">
        <v>41048</v>
      </c>
      <c r="C129" s="11">
        <v>722</v>
      </c>
      <c r="D129" s="171">
        <v>130.30000000000001</v>
      </c>
      <c r="E129" s="171">
        <v>30</v>
      </c>
    </row>
    <row r="130" spans="1:5">
      <c r="A130" s="71">
        <v>41055</v>
      </c>
      <c r="B130" s="11">
        <v>86</v>
      </c>
      <c r="C130" s="11">
        <v>27</v>
      </c>
      <c r="D130" s="171">
        <v>117.3</v>
      </c>
      <c r="E130" s="171">
        <v>60</v>
      </c>
    </row>
    <row r="131" spans="1:5">
      <c r="A131" s="71">
        <v>41062</v>
      </c>
      <c r="B131" s="11">
        <v>42</v>
      </c>
      <c r="C131" s="11">
        <v>32</v>
      </c>
      <c r="D131" s="171">
        <v>115</v>
      </c>
      <c r="E131" s="171">
        <v>60</v>
      </c>
    </row>
    <row r="132" spans="1:5">
      <c r="A132" s="71">
        <v>41069</v>
      </c>
      <c r="B132" s="11">
        <v>20</v>
      </c>
      <c r="C132" s="11">
        <v>25</v>
      </c>
      <c r="D132" s="171">
        <v>118</v>
      </c>
      <c r="E132" s="171">
        <v>60</v>
      </c>
    </row>
    <row r="133" spans="1:5">
      <c r="A133" s="71">
        <v>41076</v>
      </c>
      <c r="B133" s="11">
        <v>80</v>
      </c>
      <c r="D133" s="171">
        <v>123</v>
      </c>
      <c r="E133" s="171">
        <v>55</v>
      </c>
    </row>
    <row r="134" spans="1:5">
      <c r="A134" s="71">
        <v>41083</v>
      </c>
      <c r="B134" s="11">
        <v>20</v>
      </c>
      <c r="C134" s="11">
        <v>10</v>
      </c>
      <c r="D134" s="171">
        <v>125</v>
      </c>
      <c r="E134" s="171">
        <v>55</v>
      </c>
    </row>
    <row r="135" spans="1:5">
      <c r="A135" s="71">
        <v>41090</v>
      </c>
      <c r="D135" s="171">
        <v>125</v>
      </c>
      <c r="E135" s="171">
        <v>55</v>
      </c>
    </row>
    <row r="136" spans="1:5">
      <c r="A136" s="71">
        <v>41097</v>
      </c>
      <c r="B136" s="11">
        <v>140</v>
      </c>
      <c r="C136" s="11">
        <v>82</v>
      </c>
      <c r="D136" s="171">
        <v>111</v>
      </c>
      <c r="E136" s="171">
        <v>55</v>
      </c>
    </row>
    <row r="137" spans="1:5">
      <c r="A137" s="71">
        <v>41104</v>
      </c>
      <c r="C137" s="11">
        <v>80</v>
      </c>
      <c r="D137" s="171">
        <v>116.5</v>
      </c>
      <c r="E137" s="171">
        <v>56</v>
      </c>
    </row>
    <row r="138" spans="1:5">
      <c r="A138" s="71">
        <v>41111</v>
      </c>
      <c r="D138" s="171">
        <v>116.5</v>
      </c>
      <c r="E138" s="171">
        <v>56</v>
      </c>
    </row>
    <row r="139" spans="1:5">
      <c r="A139" s="71">
        <v>41118</v>
      </c>
      <c r="B139" s="11">
        <v>80</v>
      </c>
      <c r="C139" s="11">
        <v>19</v>
      </c>
      <c r="D139" s="171">
        <v>116.5</v>
      </c>
      <c r="E139" s="171">
        <v>56</v>
      </c>
    </row>
    <row r="140" spans="1:5">
      <c r="A140" s="71">
        <v>41125</v>
      </c>
      <c r="B140" s="11">
        <v>580</v>
      </c>
      <c r="C140" s="11">
        <v>135</v>
      </c>
      <c r="D140" s="171">
        <v>105.5</v>
      </c>
      <c r="E140" s="171">
        <v>20</v>
      </c>
    </row>
    <row r="141" spans="1:5">
      <c r="A141" s="71">
        <v>41132</v>
      </c>
      <c r="C141" s="11">
        <v>10</v>
      </c>
      <c r="D141" s="171">
        <v>112.5</v>
      </c>
      <c r="E141" s="171">
        <v>56</v>
      </c>
    </row>
    <row r="142" spans="1:5">
      <c r="A142" s="71">
        <v>41139</v>
      </c>
      <c r="B142" s="11">
        <v>258</v>
      </c>
      <c r="C142" s="11">
        <v>385</v>
      </c>
      <c r="D142" s="171">
        <v>112.5</v>
      </c>
      <c r="E142" s="171">
        <v>56</v>
      </c>
    </row>
    <row r="143" spans="1:5">
      <c r="A143" s="71">
        <v>41146</v>
      </c>
      <c r="B143" s="11">
        <v>260</v>
      </c>
      <c r="C143" s="11">
        <v>150</v>
      </c>
      <c r="D143" s="171">
        <v>112.5</v>
      </c>
      <c r="E143" s="171">
        <v>56</v>
      </c>
    </row>
    <row r="144" spans="1:5">
      <c r="A144" s="71">
        <v>41153</v>
      </c>
      <c r="B144" s="11">
        <v>280</v>
      </c>
      <c r="C144" s="11">
        <v>21</v>
      </c>
      <c r="D144" s="171">
        <v>106.2</v>
      </c>
      <c r="E144" s="171">
        <v>55</v>
      </c>
    </row>
    <row r="145" spans="1:5">
      <c r="A145" s="71">
        <v>41160</v>
      </c>
      <c r="D145" s="171">
        <v>108</v>
      </c>
      <c r="E145" s="171">
        <v>55</v>
      </c>
    </row>
    <row r="146" spans="1:5">
      <c r="A146" s="71">
        <v>41167</v>
      </c>
      <c r="B146" s="11">
        <v>80</v>
      </c>
      <c r="D146" s="171">
        <v>109</v>
      </c>
      <c r="E146" s="171">
        <v>55</v>
      </c>
    </row>
    <row r="147" spans="1:5">
      <c r="A147" s="71">
        <v>41174</v>
      </c>
      <c r="B147" s="11">
        <v>80</v>
      </c>
      <c r="D147" s="171">
        <v>110</v>
      </c>
      <c r="E147" s="171">
        <v>55</v>
      </c>
    </row>
    <row r="148" spans="1:5">
      <c r="A148" s="71">
        <v>41181</v>
      </c>
      <c r="B148" s="11">
        <v>301</v>
      </c>
      <c r="C148" s="11">
        <v>25</v>
      </c>
      <c r="D148" s="171">
        <v>108</v>
      </c>
      <c r="E148" s="171">
        <v>55</v>
      </c>
    </row>
    <row r="149" spans="1:5">
      <c r="A149" s="71">
        <v>41188</v>
      </c>
      <c r="B149" s="11">
        <v>317</v>
      </c>
      <c r="C149" s="11">
        <v>129</v>
      </c>
      <c r="D149" s="171">
        <v>194</v>
      </c>
      <c r="E149" s="171">
        <v>81</v>
      </c>
    </row>
    <row r="150" spans="1:5">
      <c r="A150" s="71">
        <v>41195</v>
      </c>
      <c r="B150" s="11">
        <v>1725</v>
      </c>
      <c r="C150" s="11">
        <v>1481</v>
      </c>
      <c r="D150" s="171">
        <v>184.5</v>
      </c>
      <c r="E150" s="171">
        <v>61</v>
      </c>
    </row>
    <row r="151" spans="1:5">
      <c r="A151" s="71">
        <v>41202</v>
      </c>
      <c r="B151" s="11">
        <v>164</v>
      </c>
      <c r="C151" s="11">
        <v>164</v>
      </c>
      <c r="D151" s="171">
        <v>114</v>
      </c>
      <c r="E151" s="171">
        <v>61</v>
      </c>
    </row>
    <row r="152" spans="1:5">
      <c r="A152" s="71">
        <v>41209</v>
      </c>
      <c r="B152" s="11">
        <v>1637</v>
      </c>
      <c r="C152" s="11">
        <v>1292</v>
      </c>
      <c r="D152" s="171">
        <v>138</v>
      </c>
      <c r="E152" s="171">
        <v>80</v>
      </c>
    </row>
    <row r="153" spans="1:5">
      <c r="A153" s="71">
        <v>41216</v>
      </c>
      <c r="B153" s="11">
        <v>314</v>
      </c>
      <c r="C153" s="11">
        <v>90</v>
      </c>
      <c r="D153" s="171">
        <v>16564</v>
      </c>
      <c r="E153" s="171">
        <v>13960.5</v>
      </c>
    </row>
    <row r="154" spans="1:5">
      <c r="A154" s="71">
        <v>41223</v>
      </c>
      <c r="B154" s="11">
        <v>804</v>
      </c>
      <c r="C154" s="11">
        <v>449</v>
      </c>
      <c r="D154" s="171">
        <v>21579.5</v>
      </c>
      <c r="E154" s="171">
        <v>22477.5</v>
      </c>
    </row>
    <row r="155" spans="1:5">
      <c r="A155" s="71">
        <v>41230</v>
      </c>
      <c r="B155" s="11">
        <v>266</v>
      </c>
      <c r="C155" s="11">
        <v>125</v>
      </c>
      <c r="D155" s="171">
        <v>2261</v>
      </c>
      <c r="E155" s="171">
        <v>1949.5</v>
      </c>
    </row>
    <row r="156" spans="1:5">
      <c r="A156" s="71">
        <v>41237</v>
      </c>
      <c r="B156" s="11">
        <v>219</v>
      </c>
      <c r="C156" s="11">
        <v>270</v>
      </c>
      <c r="D156" s="171">
        <v>138.30000000000001</v>
      </c>
      <c r="E156" s="171">
        <v>0</v>
      </c>
    </row>
    <row r="157" spans="1:5">
      <c r="A157" s="71">
        <v>41244</v>
      </c>
      <c r="B157" s="11">
        <v>502</v>
      </c>
      <c r="C157" s="11">
        <v>747</v>
      </c>
      <c r="D157" s="171">
        <v>95</v>
      </c>
      <c r="E157" s="171">
        <v>95</v>
      </c>
    </row>
    <row r="158" spans="1:5">
      <c r="A158" s="71">
        <v>41251</v>
      </c>
      <c r="B158" s="11">
        <v>3840</v>
      </c>
      <c r="C158" s="11">
        <v>2580</v>
      </c>
      <c r="D158" s="171">
        <v>4468</v>
      </c>
      <c r="E158" s="171">
        <v>2125</v>
      </c>
    </row>
    <row r="159" spans="1:5">
      <c r="A159" s="71">
        <v>41258</v>
      </c>
      <c r="B159" s="11">
        <v>80</v>
      </c>
      <c r="C159" s="11">
        <v>60</v>
      </c>
      <c r="D159" s="171">
        <v>4107</v>
      </c>
      <c r="E159" s="171">
        <v>1925</v>
      </c>
    </row>
    <row r="160" spans="1:5">
      <c r="A160" s="71">
        <v>41265</v>
      </c>
      <c r="B160" s="11">
        <v>120</v>
      </c>
      <c r="C160" s="11">
        <v>146</v>
      </c>
      <c r="D160" s="171">
        <v>37</v>
      </c>
      <c r="E160" s="171">
        <v>35</v>
      </c>
    </row>
    <row r="161" spans="1:5">
      <c r="A161" s="71">
        <v>41272</v>
      </c>
      <c r="B161" s="11">
        <v>0</v>
      </c>
      <c r="C161" s="11">
        <v>20</v>
      </c>
      <c r="D161" s="171">
        <v>37</v>
      </c>
      <c r="E161" s="171">
        <v>35</v>
      </c>
    </row>
    <row r="162" spans="1:5">
      <c r="A162" s="71">
        <v>41279</v>
      </c>
      <c r="B162" s="11">
        <v>0</v>
      </c>
      <c r="C162" s="11">
        <v>18</v>
      </c>
      <c r="D162" s="171">
        <v>32</v>
      </c>
      <c r="E162" s="171">
        <v>30</v>
      </c>
    </row>
    <row r="163" spans="1:5">
      <c r="A163" s="71">
        <v>41286</v>
      </c>
      <c r="B163" s="11">
        <v>7021</v>
      </c>
      <c r="C163" s="11">
        <v>7018</v>
      </c>
      <c r="D163" s="171">
        <v>144.5</v>
      </c>
      <c r="E163" s="171">
        <v>50</v>
      </c>
    </row>
    <row r="164" spans="1:5">
      <c r="A164" s="71">
        <v>41293</v>
      </c>
      <c r="B164" s="11">
        <v>40</v>
      </c>
      <c r="C164" s="11">
        <v>10</v>
      </c>
      <c r="D164" s="171">
        <v>122</v>
      </c>
      <c r="E164" s="171">
        <v>62</v>
      </c>
    </row>
    <row r="165" spans="1:5">
      <c r="A165" s="71">
        <v>41300</v>
      </c>
      <c r="D165" s="171">
        <v>122</v>
      </c>
      <c r="E165" s="171">
        <v>62</v>
      </c>
    </row>
    <row r="166" spans="1:5">
      <c r="A166" s="71">
        <v>41307</v>
      </c>
      <c r="B166" s="11">
        <v>120</v>
      </c>
      <c r="C166" s="11">
        <v>947</v>
      </c>
      <c r="D166" s="171">
        <v>122.8</v>
      </c>
      <c r="E166" s="171">
        <v>54</v>
      </c>
    </row>
    <row r="167" spans="1:5">
      <c r="A167" s="71">
        <v>41314</v>
      </c>
      <c r="D167" s="171">
        <v>122</v>
      </c>
      <c r="E167" s="171">
        <v>62</v>
      </c>
    </row>
    <row r="168" spans="1:5">
      <c r="A168" s="71">
        <v>41321</v>
      </c>
      <c r="C168" s="11">
        <v>19</v>
      </c>
      <c r="D168" s="171">
        <v>139</v>
      </c>
      <c r="E168" s="171">
        <v>78</v>
      </c>
    </row>
    <row r="169" spans="1:5">
      <c r="A169" s="71">
        <v>41328</v>
      </c>
      <c r="B169" s="11">
        <v>205</v>
      </c>
      <c r="C169" s="11">
        <v>209</v>
      </c>
      <c r="D169" s="171">
        <v>139</v>
      </c>
      <c r="E169" s="171">
        <v>78</v>
      </c>
    </row>
    <row r="170" spans="1:5">
      <c r="A170" s="71">
        <v>41335</v>
      </c>
      <c r="B170" s="11">
        <v>10</v>
      </c>
      <c r="C170" s="11">
        <v>34</v>
      </c>
      <c r="D170" s="171">
        <v>144</v>
      </c>
      <c r="E170" s="171">
        <v>73</v>
      </c>
    </row>
    <row r="171" spans="1:5">
      <c r="A171" s="71">
        <v>41342</v>
      </c>
      <c r="B171" s="11">
        <v>13</v>
      </c>
      <c r="C171" s="11">
        <v>141</v>
      </c>
      <c r="D171" s="171">
        <v>511</v>
      </c>
      <c r="E171" s="171">
        <v>375</v>
      </c>
    </row>
    <row r="172" spans="1:5">
      <c r="A172" s="71">
        <v>41349</v>
      </c>
      <c r="B172" s="11">
        <v>30</v>
      </c>
      <c r="C172" s="11">
        <v>60</v>
      </c>
      <c r="D172" s="171">
        <v>429.6</v>
      </c>
      <c r="E172" s="171">
        <v>299</v>
      </c>
    </row>
    <row r="173" spans="1:5">
      <c r="A173" s="71">
        <v>41356</v>
      </c>
      <c r="B173" s="11">
        <v>20</v>
      </c>
      <c r="C173" s="11">
        <v>10</v>
      </c>
      <c r="D173" s="171">
        <v>298.60000000000002</v>
      </c>
      <c r="E173" s="171">
        <v>194</v>
      </c>
    </row>
    <row r="174" spans="1:5">
      <c r="A174" s="71">
        <v>41363</v>
      </c>
      <c r="B174" s="11">
        <v>240</v>
      </c>
      <c r="C174" s="11">
        <v>185</v>
      </c>
      <c r="D174" s="171">
        <v>135</v>
      </c>
      <c r="E174" s="171">
        <v>62</v>
      </c>
    </row>
    <row r="175" spans="1:5">
      <c r="A175" s="71">
        <v>41370</v>
      </c>
      <c r="C175" s="11">
        <v>24</v>
      </c>
      <c r="D175" s="171">
        <v>127</v>
      </c>
      <c r="E175" s="171">
        <v>57</v>
      </c>
    </row>
    <row r="176" spans="1:5">
      <c r="A176" s="71">
        <v>41377</v>
      </c>
      <c r="B176" s="11">
        <v>1170</v>
      </c>
      <c r="C176" s="11">
        <v>831</v>
      </c>
      <c r="D176" s="171">
        <v>132</v>
      </c>
      <c r="E176" s="171">
        <v>59</v>
      </c>
    </row>
    <row r="177" spans="1:5">
      <c r="A177" s="71">
        <v>41384</v>
      </c>
      <c r="B177" s="11">
        <v>22</v>
      </c>
      <c r="C177" s="11">
        <v>10</v>
      </c>
      <c r="D177" s="171">
        <v>132.4</v>
      </c>
      <c r="E177" s="171">
        <v>55</v>
      </c>
    </row>
    <row r="178" spans="1:5">
      <c r="A178" s="71">
        <v>41391</v>
      </c>
      <c r="B178" s="11">
        <v>2546</v>
      </c>
      <c r="C178" s="11">
        <v>1124</v>
      </c>
      <c r="D178" s="171">
        <v>118</v>
      </c>
      <c r="E178" s="171">
        <v>55</v>
      </c>
    </row>
    <row r="179" spans="1:5">
      <c r="A179" s="71">
        <v>41398</v>
      </c>
      <c r="B179" s="11">
        <v>127</v>
      </c>
      <c r="C179" s="11">
        <v>90</v>
      </c>
      <c r="D179" s="171">
        <v>57</v>
      </c>
      <c r="E179" s="171">
        <v>48</v>
      </c>
    </row>
    <row r="180" spans="1:5">
      <c r="A180" s="71">
        <v>41405</v>
      </c>
      <c r="B180" s="11">
        <v>210</v>
      </c>
      <c r="C180" s="11">
        <v>156</v>
      </c>
      <c r="D180" s="171">
        <v>57</v>
      </c>
      <c r="E180" s="171">
        <v>48</v>
      </c>
    </row>
    <row r="181" spans="1:5">
      <c r="A181" s="71">
        <v>41412</v>
      </c>
      <c r="B181" s="11">
        <v>63</v>
      </c>
      <c r="C181" s="11">
        <v>17</v>
      </c>
      <c r="D181" s="171">
        <v>60</v>
      </c>
      <c r="E181" s="171">
        <v>48</v>
      </c>
    </row>
    <row r="182" spans="1:5">
      <c r="A182" s="71">
        <v>41419</v>
      </c>
      <c r="B182" s="11">
        <v>200</v>
      </c>
      <c r="C182" s="11">
        <v>44</v>
      </c>
      <c r="D182" s="171">
        <v>104.7</v>
      </c>
      <c r="E182" s="171">
        <v>48</v>
      </c>
    </row>
    <row r="183" spans="1:5">
      <c r="A183" s="71">
        <v>41426</v>
      </c>
      <c r="B183" s="11">
        <v>19</v>
      </c>
      <c r="C183" s="11">
        <v>11</v>
      </c>
      <c r="D183" s="171">
        <v>53</v>
      </c>
      <c r="E183" s="171">
        <v>44</v>
      </c>
    </row>
    <row r="184" spans="1:5">
      <c r="A184" s="71">
        <v>41433</v>
      </c>
      <c r="C184" s="11">
        <v>10</v>
      </c>
      <c r="D184" s="171">
        <v>130.5</v>
      </c>
      <c r="E184" s="171">
        <v>59</v>
      </c>
    </row>
    <row r="185" spans="1:5">
      <c r="A185" s="71">
        <v>41440</v>
      </c>
      <c r="B185" s="11">
        <v>310</v>
      </c>
      <c r="C185" s="11">
        <v>100</v>
      </c>
      <c r="D185" s="171">
        <v>112.5</v>
      </c>
      <c r="E185" s="171">
        <v>63.5</v>
      </c>
    </row>
    <row r="186" spans="1:5">
      <c r="A186" s="71">
        <v>41447</v>
      </c>
      <c r="D186" s="171">
        <v>124</v>
      </c>
      <c r="E186" s="171">
        <v>72</v>
      </c>
    </row>
    <row r="187" spans="1:5">
      <c r="A187" s="71">
        <v>41454</v>
      </c>
      <c r="B187" s="11">
        <v>78</v>
      </c>
      <c r="C187" s="11">
        <v>58</v>
      </c>
      <c r="D187" s="171">
        <v>124</v>
      </c>
      <c r="E187" s="171">
        <v>72</v>
      </c>
    </row>
    <row r="188" spans="1:5">
      <c r="A188" s="71">
        <v>41461</v>
      </c>
      <c r="B188" s="11">
        <v>44</v>
      </c>
      <c r="C188" s="11">
        <v>90</v>
      </c>
      <c r="D188" s="171">
        <v>124</v>
      </c>
      <c r="E188" s="171">
        <v>72</v>
      </c>
    </row>
    <row r="189" spans="1:5">
      <c r="A189" s="71">
        <v>41468</v>
      </c>
      <c r="B189" s="11">
        <v>252</v>
      </c>
      <c r="C189" s="11">
        <v>288</v>
      </c>
      <c r="D189" s="171">
        <v>124</v>
      </c>
      <c r="E189" s="171">
        <v>72</v>
      </c>
    </row>
    <row r="190" spans="1:5">
      <c r="A190" s="71">
        <v>41475</v>
      </c>
      <c r="B190" s="11">
        <v>1271</v>
      </c>
      <c r="C190" s="11">
        <v>215</v>
      </c>
      <c r="D190" s="171">
        <v>125</v>
      </c>
      <c r="E190" s="171">
        <v>72</v>
      </c>
    </row>
    <row r="191" spans="1:5">
      <c r="A191" s="71">
        <v>41482</v>
      </c>
      <c r="B191" s="11">
        <v>120</v>
      </c>
      <c r="C191" s="11">
        <v>40</v>
      </c>
      <c r="D191" s="171">
        <v>125</v>
      </c>
      <c r="E191" s="171">
        <v>79</v>
      </c>
    </row>
    <row r="192" spans="1:5">
      <c r="A192" s="71">
        <v>41489</v>
      </c>
      <c r="C192" s="11">
        <v>20</v>
      </c>
      <c r="D192" s="171">
        <v>125</v>
      </c>
      <c r="E192" s="171">
        <v>79</v>
      </c>
    </row>
    <row r="193" spans="1:5">
      <c r="A193" s="71">
        <v>41496</v>
      </c>
      <c r="C193" s="11">
        <v>59</v>
      </c>
      <c r="D193" s="171">
        <v>126.4</v>
      </c>
      <c r="E193" s="171">
        <v>30</v>
      </c>
    </row>
    <row r="194" spans="1:5">
      <c r="A194" s="71">
        <v>41503</v>
      </c>
      <c r="C194" s="11">
        <v>80</v>
      </c>
      <c r="D194" s="171">
        <v>125</v>
      </c>
      <c r="E194" s="171">
        <v>79</v>
      </c>
    </row>
    <row r="195" spans="1:5">
      <c r="A195" s="71">
        <v>41510</v>
      </c>
      <c r="B195" s="11">
        <v>180</v>
      </c>
      <c r="C195" s="11">
        <v>140</v>
      </c>
      <c r="D195" s="171">
        <v>119</v>
      </c>
      <c r="E195" s="171">
        <v>73</v>
      </c>
    </row>
    <row r="196" spans="1:5">
      <c r="A196" s="71">
        <v>41517</v>
      </c>
      <c r="B196" s="11">
        <v>130</v>
      </c>
      <c r="C196" s="11">
        <v>23</v>
      </c>
      <c r="D196" s="171">
        <v>125</v>
      </c>
      <c r="E196" s="171">
        <v>79</v>
      </c>
    </row>
    <row r="197" spans="1:5">
      <c r="A197" s="71">
        <v>41524</v>
      </c>
      <c r="B197" s="11">
        <v>66</v>
      </c>
      <c r="C197" s="11">
        <v>75</v>
      </c>
      <c r="D197" s="171">
        <v>104</v>
      </c>
      <c r="E197" s="171">
        <v>62</v>
      </c>
    </row>
    <row r="198" spans="1:5">
      <c r="A198" s="71">
        <v>41531</v>
      </c>
      <c r="B198" s="11">
        <v>121</v>
      </c>
      <c r="C198" s="11">
        <v>47</v>
      </c>
      <c r="D198" s="171">
        <v>124.8</v>
      </c>
      <c r="E198" s="171">
        <v>62</v>
      </c>
    </row>
    <row r="199" spans="1:5">
      <c r="A199" s="71">
        <v>41538</v>
      </c>
      <c r="B199" s="11">
        <v>176</v>
      </c>
      <c r="C199" s="11">
        <v>220</v>
      </c>
      <c r="D199" s="171">
        <v>103</v>
      </c>
      <c r="E199" s="171">
        <v>61</v>
      </c>
    </row>
    <row r="200" spans="1:5">
      <c r="A200" s="71">
        <v>41545</v>
      </c>
      <c r="B200" s="11">
        <v>321</v>
      </c>
      <c r="C200" s="11">
        <v>206</v>
      </c>
      <c r="D200" s="171">
        <v>123.8</v>
      </c>
      <c r="E200" s="171">
        <v>10</v>
      </c>
    </row>
    <row r="201" spans="1:5">
      <c r="A201" s="71">
        <v>41552</v>
      </c>
    </row>
    <row r="202" spans="1:5">
      <c r="A202" s="71">
        <v>41559</v>
      </c>
    </row>
    <row r="203" spans="1:5">
      <c r="A203" s="71">
        <v>41566</v>
      </c>
      <c r="B203" s="11">
        <v>200</v>
      </c>
      <c r="C203" s="11">
        <v>9</v>
      </c>
      <c r="D203" s="171">
        <v>44</v>
      </c>
      <c r="E203" s="171">
        <v>42</v>
      </c>
    </row>
    <row r="204" spans="1:5">
      <c r="A204" s="71">
        <v>41573</v>
      </c>
      <c r="D204" s="171">
        <v>93.3</v>
      </c>
      <c r="E204" s="171">
        <v>62</v>
      </c>
    </row>
    <row r="205" spans="1:5">
      <c r="A205" s="71">
        <v>41580</v>
      </c>
      <c r="B205" s="11">
        <v>252</v>
      </c>
      <c r="C205" s="11">
        <v>281</v>
      </c>
      <c r="D205" s="171">
        <v>48</v>
      </c>
      <c r="E205" s="171">
        <v>46</v>
      </c>
    </row>
    <row r="206" spans="1:5">
      <c r="A206" s="71">
        <v>41587</v>
      </c>
      <c r="B206" s="11">
        <v>90</v>
      </c>
      <c r="C206" s="11">
        <v>20</v>
      </c>
      <c r="D206" s="171">
        <v>21292</v>
      </c>
      <c r="E206" s="171">
        <v>18942</v>
      </c>
    </row>
    <row r="207" spans="1:5">
      <c r="A207" s="71">
        <v>41594</v>
      </c>
      <c r="B207" s="11">
        <v>330</v>
      </c>
      <c r="C207" s="11">
        <v>1693</v>
      </c>
      <c r="D207" s="171">
        <v>20018</v>
      </c>
      <c r="E207" s="171">
        <v>16023</v>
      </c>
    </row>
    <row r="208" spans="1:5">
      <c r="A208" s="71">
        <v>41601</v>
      </c>
      <c r="B208" s="11">
        <v>829</v>
      </c>
      <c r="C208" s="11">
        <v>9004</v>
      </c>
      <c r="D208" s="171">
        <v>565</v>
      </c>
      <c r="E208" s="171">
        <v>558</v>
      </c>
    </row>
    <row r="209" spans="1:5">
      <c r="A209" s="71">
        <v>41608</v>
      </c>
      <c r="B209" s="11">
        <v>1602</v>
      </c>
      <c r="C209" s="11">
        <v>120</v>
      </c>
      <c r="D209" s="171">
        <v>29.4</v>
      </c>
      <c r="E209" s="171">
        <v>2</v>
      </c>
    </row>
    <row r="210" spans="1:5">
      <c r="A210" s="71">
        <v>41615</v>
      </c>
      <c r="B210" s="11">
        <v>1209</v>
      </c>
      <c r="C210" s="11">
        <v>530</v>
      </c>
      <c r="D210" s="171">
        <v>53</v>
      </c>
      <c r="E210" s="171">
        <v>48</v>
      </c>
    </row>
    <row r="211" spans="1:5">
      <c r="A211" s="71">
        <v>41622</v>
      </c>
      <c r="B211" s="11">
        <v>152</v>
      </c>
      <c r="C211" s="11">
        <v>186</v>
      </c>
      <c r="D211" s="171">
        <v>1111</v>
      </c>
      <c r="E211" s="171">
        <v>966</v>
      </c>
    </row>
    <row r="212" spans="1:5">
      <c r="A212" s="71">
        <v>41629</v>
      </c>
      <c r="B212" s="11">
        <v>20</v>
      </c>
      <c r="C212" s="11">
        <v>64</v>
      </c>
      <c r="D212" s="171">
        <v>152</v>
      </c>
      <c r="E212" s="171">
        <v>147</v>
      </c>
    </row>
    <row r="213" spans="1:5">
      <c r="A213" s="71">
        <v>41636</v>
      </c>
      <c r="C213" s="11">
        <v>20</v>
      </c>
      <c r="D213" s="171">
        <v>37</v>
      </c>
      <c r="E213" s="171">
        <v>32</v>
      </c>
    </row>
    <row r="214" spans="1:5">
      <c r="A214" s="71">
        <v>41643</v>
      </c>
      <c r="C214" s="11">
        <v>10</v>
      </c>
      <c r="D214" s="171">
        <v>31</v>
      </c>
      <c r="E214" s="171">
        <v>27</v>
      </c>
    </row>
    <row r="215" spans="1:5">
      <c r="A215" s="71">
        <v>41650</v>
      </c>
      <c r="C215" s="11">
        <v>10</v>
      </c>
      <c r="D215" s="171">
        <v>42.5</v>
      </c>
      <c r="E215" s="171">
        <v>32</v>
      </c>
    </row>
    <row r="216" spans="1:5">
      <c r="A216" s="71">
        <v>41657</v>
      </c>
      <c r="B216" s="11">
        <v>1760</v>
      </c>
      <c r="C216" s="11">
        <v>107</v>
      </c>
      <c r="D216" s="171">
        <v>87</v>
      </c>
      <c r="E216" s="171">
        <v>40</v>
      </c>
    </row>
    <row r="217" spans="1:5">
      <c r="A217" s="71">
        <v>41664</v>
      </c>
      <c r="B217" s="11">
        <v>880</v>
      </c>
      <c r="C217" s="11">
        <v>570</v>
      </c>
      <c r="D217" s="171">
        <v>87</v>
      </c>
      <c r="E217" s="171">
        <v>40</v>
      </c>
    </row>
    <row r="218" spans="1:5">
      <c r="A218" s="71">
        <v>41671</v>
      </c>
      <c r="C218" s="11">
        <v>10</v>
      </c>
      <c r="D218" s="171">
        <v>92</v>
      </c>
      <c r="E218" s="171">
        <v>53</v>
      </c>
    </row>
    <row r="219" spans="1:5">
      <c r="A219" s="71">
        <v>41678</v>
      </c>
      <c r="B219" s="11">
        <v>520</v>
      </c>
      <c r="C219" s="11">
        <v>88</v>
      </c>
      <c r="D219" s="171">
        <v>90</v>
      </c>
      <c r="E219" s="171">
        <v>53</v>
      </c>
    </row>
    <row r="220" spans="1:5">
      <c r="A220" s="71">
        <v>41685</v>
      </c>
      <c r="B220" s="11">
        <v>3000</v>
      </c>
      <c r="C220" s="11">
        <v>2223</v>
      </c>
      <c r="D220" s="171">
        <v>97</v>
      </c>
      <c r="E220" s="171">
        <v>45</v>
      </c>
    </row>
    <row r="221" spans="1:5">
      <c r="A221" s="71">
        <v>41692</v>
      </c>
      <c r="B221" s="11">
        <v>8</v>
      </c>
      <c r="C221" s="11">
        <v>32</v>
      </c>
      <c r="D221" s="171">
        <v>97</v>
      </c>
      <c r="E221" s="171">
        <v>45</v>
      </c>
    </row>
    <row r="222" spans="1:5">
      <c r="A222" s="71">
        <v>41699</v>
      </c>
      <c r="B222" s="11">
        <v>370</v>
      </c>
      <c r="C222" s="11">
        <v>330</v>
      </c>
      <c r="D222" s="171">
        <v>103</v>
      </c>
      <c r="E222" s="171">
        <v>47</v>
      </c>
    </row>
    <row r="223" spans="1:5">
      <c r="A223" s="71">
        <v>41706</v>
      </c>
      <c r="B223" s="11">
        <v>1328</v>
      </c>
      <c r="C223" s="11">
        <v>1819</v>
      </c>
      <c r="D223" s="171">
        <v>103</v>
      </c>
      <c r="E223" s="171">
        <v>51</v>
      </c>
    </row>
    <row r="224" spans="1:5">
      <c r="A224" s="71">
        <v>41713</v>
      </c>
      <c r="B224" s="11">
        <v>1246</v>
      </c>
      <c r="C224" s="11">
        <v>1203</v>
      </c>
      <c r="D224" s="171">
        <v>103</v>
      </c>
      <c r="E224" s="171">
        <v>51</v>
      </c>
    </row>
    <row r="225" spans="1:5">
      <c r="A225" s="71">
        <v>41720</v>
      </c>
      <c r="D225" s="171">
        <v>103</v>
      </c>
      <c r="E225" s="171">
        <v>47</v>
      </c>
    </row>
    <row r="226" spans="1:5">
      <c r="A226" s="71">
        <v>41727</v>
      </c>
      <c r="B226" s="11">
        <v>3404</v>
      </c>
      <c r="C226" s="11">
        <v>1611</v>
      </c>
      <c r="D226" s="171">
        <v>99</v>
      </c>
      <c r="E226" s="171">
        <v>50</v>
      </c>
    </row>
    <row r="227" spans="1:5">
      <c r="A227" s="71">
        <v>41734</v>
      </c>
      <c r="B227" s="11">
        <v>44</v>
      </c>
      <c r="C227" s="11">
        <v>24</v>
      </c>
      <c r="D227" s="171">
        <v>1363</v>
      </c>
      <c r="E227" s="171">
        <v>724</v>
      </c>
    </row>
    <row r="228" spans="1:5">
      <c r="A228" s="71">
        <v>41741</v>
      </c>
      <c r="B228" s="11">
        <v>102</v>
      </c>
      <c r="C228" s="11">
        <v>100</v>
      </c>
      <c r="D228" s="171">
        <v>3713</v>
      </c>
      <c r="E228" s="171">
        <v>2274</v>
      </c>
    </row>
    <row r="229" spans="1:5">
      <c r="A229" s="71">
        <v>41748</v>
      </c>
      <c r="B229" s="11">
        <v>20</v>
      </c>
      <c r="C229" s="11">
        <v>47</v>
      </c>
      <c r="D229" s="171">
        <v>31</v>
      </c>
      <c r="E229" s="171">
        <v>31</v>
      </c>
    </row>
    <row r="230" spans="1:5">
      <c r="A230" s="71">
        <v>41755</v>
      </c>
      <c r="B230" s="11">
        <v>89</v>
      </c>
      <c r="C230" s="11">
        <v>13</v>
      </c>
      <c r="D230" s="171">
        <v>46</v>
      </c>
      <c r="E230" s="171">
        <v>46</v>
      </c>
    </row>
    <row r="231" spans="1:5">
      <c r="A231" s="71">
        <v>41762</v>
      </c>
      <c r="B231" s="11">
        <v>100</v>
      </c>
      <c r="C231" s="11">
        <v>103</v>
      </c>
      <c r="D231" s="171">
        <v>91</v>
      </c>
      <c r="E231" s="171">
        <v>20</v>
      </c>
    </row>
    <row r="232" spans="1:5">
      <c r="A232" s="71">
        <v>41769</v>
      </c>
      <c r="B232" s="11">
        <v>10</v>
      </c>
      <c r="D232" s="171">
        <v>48</v>
      </c>
      <c r="E232" s="171">
        <v>45</v>
      </c>
    </row>
    <row r="233" spans="1:5">
      <c r="A233" s="71">
        <v>41776</v>
      </c>
      <c r="B233" s="11">
        <v>200</v>
      </c>
      <c r="D233" s="171">
        <v>48</v>
      </c>
      <c r="E233" s="171">
        <v>45</v>
      </c>
    </row>
    <row r="234" spans="1:5">
      <c r="A234" s="71">
        <v>41783</v>
      </c>
      <c r="B234" s="11">
        <v>162</v>
      </c>
      <c r="C234" s="11">
        <v>124</v>
      </c>
      <c r="D234" s="171">
        <v>49</v>
      </c>
      <c r="E234" s="171">
        <v>46</v>
      </c>
    </row>
    <row r="235" spans="1:5">
      <c r="A235" s="71">
        <v>41790</v>
      </c>
      <c r="B235" s="11">
        <v>25</v>
      </c>
      <c r="C235" s="11">
        <v>16</v>
      </c>
      <c r="D235" s="171">
        <v>73</v>
      </c>
      <c r="E235" s="171">
        <v>55</v>
      </c>
    </row>
    <row r="236" spans="1:5">
      <c r="A236" s="71">
        <v>41797</v>
      </c>
      <c r="B236" s="11">
        <v>41</v>
      </c>
      <c r="D236" s="171">
        <v>69</v>
      </c>
      <c r="E236" s="171">
        <v>61</v>
      </c>
    </row>
    <row r="237" spans="1:5">
      <c r="A237" s="71">
        <v>41804</v>
      </c>
      <c r="B237" s="11">
        <v>20</v>
      </c>
      <c r="C237" s="11">
        <v>26</v>
      </c>
      <c r="D237" s="171">
        <v>69</v>
      </c>
      <c r="E237" s="171">
        <v>61</v>
      </c>
    </row>
    <row r="238" spans="1:5">
      <c r="A238" s="71">
        <v>41811</v>
      </c>
      <c r="B238" s="11">
        <v>117</v>
      </c>
      <c r="C238" s="11">
        <v>83</v>
      </c>
      <c r="D238" s="171">
        <v>69</v>
      </c>
      <c r="E238" s="171">
        <v>63</v>
      </c>
    </row>
    <row r="239" spans="1:5">
      <c r="A239" s="71">
        <v>41818</v>
      </c>
      <c r="B239" s="11">
        <v>21</v>
      </c>
      <c r="C239" s="11">
        <v>32</v>
      </c>
      <c r="D239" s="171">
        <v>98.5</v>
      </c>
      <c r="E239" s="171">
        <v>49</v>
      </c>
    </row>
    <row r="240" spans="1:5">
      <c r="A240" s="71">
        <v>41825</v>
      </c>
      <c r="B240" s="11">
        <v>806</v>
      </c>
      <c r="C240" s="11">
        <v>371</v>
      </c>
      <c r="D240" s="171">
        <v>94</v>
      </c>
      <c r="E240" s="171">
        <v>85</v>
      </c>
    </row>
    <row r="241" spans="1:5">
      <c r="A241" s="71">
        <v>41832</v>
      </c>
      <c r="B241" s="11">
        <v>41</v>
      </c>
      <c r="D241" s="171">
        <v>124</v>
      </c>
      <c r="E241" s="171">
        <v>115</v>
      </c>
    </row>
    <row r="242" spans="1:5">
      <c r="A242" s="71">
        <v>41839</v>
      </c>
      <c r="B242" s="11">
        <v>265</v>
      </c>
      <c r="C242" s="11">
        <v>286</v>
      </c>
      <c r="D242" s="171">
        <v>164</v>
      </c>
      <c r="E242" s="171">
        <v>155</v>
      </c>
    </row>
    <row r="243" spans="1:5">
      <c r="A243" s="71">
        <v>41846</v>
      </c>
      <c r="B243" s="11">
        <v>160</v>
      </c>
      <c r="D243" s="171">
        <v>164</v>
      </c>
      <c r="E243" s="171">
        <v>155</v>
      </c>
    </row>
    <row r="244" spans="1:5">
      <c r="A244" s="71">
        <v>41853</v>
      </c>
      <c r="B244" s="11">
        <v>119</v>
      </c>
      <c r="C244" s="11">
        <v>114</v>
      </c>
      <c r="D244" s="171">
        <v>164</v>
      </c>
      <c r="E244" s="171">
        <v>155</v>
      </c>
    </row>
    <row r="245" spans="1:5">
      <c r="A245" s="71">
        <v>41860</v>
      </c>
      <c r="B245" s="11">
        <v>44</v>
      </c>
      <c r="C245" s="11">
        <v>18</v>
      </c>
      <c r="D245" s="171">
        <v>161</v>
      </c>
      <c r="E245" s="171">
        <v>155</v>
      </c>
    </row>
    <row r="246" spans="1:5">
      <c r="A246" s="71">
        <v>41867</v>
      </c>
      <c r="B246" s="11">
        <v>122</v>
      </c>
      <c r="C246" s="11">
        <v>84</v>
      </c>
      <c r="D246" s="171">
        <v>151.5</v>
      </c>
      <c r="E246" s="171">
        <v>145</v>
      </c>
    </row>
    <row r="247" spans="1:5">
      <c r="A247" s="71">
        <v>41874</v>
      </c>
      <c r="B247" s="11">
        <v>42</v>
      </c>
      <c r="D247" s="171">
        <v>117.5</v>
      </c>
      <c r="E247" s="171">
        <v>105</v>
      </c>
    </row>
    <row r="248" spans="1:5">
      <c r="A248" s="71">
        <v>41881</v>
      </c>
      <c r="B248" s="11">
        <v>792</v>
      </c>
      <c r="C248" s="11">
        <v>611</v>
      </c>
      <c r="D248" s="171">
        <v>122.5</v>
      </c>
      <c r="E248" s="171">
        <v>110</v>
      </c>
    </row>
    <row r="249" spans="1:5">
      <c r="A249" s="71">
        <v>41888</v>
      </c>
      <c r="B249" s="11">
        <v>133</v>
      </c>
      <c r="C249" s="11">
        <v>19</v>
      </c>
      <c r="D249" s="171">
        <v>177.5</v>
      </c>
      <c r="E249" s="171">
        <v>125</v>
      </c>
    </row>
    <row r="250" spans="1:5">
      <c r="A250" s="71">
        <v>41895</v>
      </c>
      <c r="B250" s="11">
        <v>94</v>
      </c>
      <c r="C250" s="11">
        <v>112</v>
      </c>
      <c r="D250" s="171">
        <v>173.5</v>
      </c>
      <c r="E250" s="171">
        <v>121</v>
      </c>
    </row>
    <row r="251" spans="1:5">
      <c r="A251" s="71">
        <v>41902</v>
      </c>
      <c r="B251" s="11">
        <v>132</v>
      </c>
      <c r="C251" s="11">
        <v>536</v>
      </c>
      <c r="D251" s="171">
        <v>471</v>
      </c>
      <c r="E251" s="171">
        <v>206</v>
      </c>
    </row>
    <row r="252" spans="1:5">
      <c r="A252" s="71">
        <v>41909</v>
      </c>
      <c r="B252" s="11">
        <v>240</v>
      </c>
      <c r="C252" s="11">
        <v>20</v>
      </c>
      <c r="D252" s="171">
        <v>238.5</v>
      </c>
      <c r="E252" s="171">
        <v>216.5</v>
      </c>
    </row>
    <row r="253" spans="1:5">
      <c r="A253" s="71">
        <v>41916</v>
      </c>
      <c r="B253" s="11">
        <v>80</v>
      </c>
      <c r="C253" s="11">
        <v>27</v>
      </c>
      <c r="D253" s="171">
        <v>337.5</v>
      </c>
      <c r="E253" s="171">
        <v>216.5</v>
      </c>
    </row>
    <row r="254" spans="1:5">
      <c r="A254" s="71">
        <v>41923</v>
      </c>
      <c r="B254" s="11">
        <v>40</v>
      </c>
      <c r="C254" s="11">
        <v>247</v>
      </c>
      <c r="D254" s="171">
        <v>238</v>
      </c>
      <c r="E254" s="171">
        <v>216</v>
      </c>
    </row>
    <row r="255" spans="1:5">
      <c r="A255" s="71">
        <v>41930</v>
      </c>
      <c r="D255" s="171">
        <v>238</v>
      </c>
      <c r="E255" s="171">
        <v>216</v>
      </c>
    </row>
    <row r="256" spans="1:5">
      <c r="A256" s="71">
        <v>41937</v>
      </c>
      <c r="B256" s="11">
        <v>729</v>
      </c>
      <c r="C256" s="11">
        <v>140</v>
      </c>
      <c r="D256" s="171">
        <v>2833.4</v>
      </c>
      <c r="E256" s="171">
        <v>2691.4</v>
      </c>
    </row>
    <row r="257" spans="1:5">
      <c r="A257" s="71">
        <v>41944</v>
      </c>
      <c r="B257" s="11">
        <v>527</v>
      </c>
      <c r="C257" s="11">
        <v>112</v>
      </c>
      <c r="D257" s="171">
        <v>9725.2999999999993</v>
      </c>
      <c r="E257" s="171">
        <v>9770</v>
      </c>
    </row>
    <row r="258" spans="1:5">
      <c r="A258" s="71">
        <v>41951</v>
      </c>
      <c r="B258" s="11">
        <v>226</v>
      </c>
      <c r="C258" s="11">
        <v>73</v>
      </c>
      <c r="D258" s="171">
        <v>11067.8</v>
      </c>
      <c r="E258" s="171">
        <v>10367.799999999999</v>
      </c>
    </row>
    <row r="259" spans="1:5">
      <c r="A259" s="71">
        <v>41958</v>
      </c>
      <c r="B259" s="11">
        <v>192</v>
      </c>
      <c r="C259" s="11">
        <v>270</v>
      </c>
      <c r="D259" s="171">
        <v>11067.8</v>
      </c>
      <c r="E259" s="171">
        <v>11367.8</v>
      </c>
    </row>
    <row r="260" spans="1:5">
      <c r="A260" s="71">
        <v>41965</v>
      </c>
      <c r="B260" s="11">
        <v>364</v>
      </c>
      <c r="C260" s="11">
        <v>212</v>
      </c>
      <c r="D260" s="171">
        <v>232</v>
      </c>
      <c r="E260" s="171">
        <v>232</v>
      </c>
    </row>
    <row r="261" spans="1:5">
      <c r="A261" s="71">
        <v>41972</v>
      </c>
      <c r="B261" s="11">
        <v>536</v>
      </c>
      <c r="C261" s="11">
        <v>64</v>
      </c>
      <c r="D261" s="171">
        <v>45</v>
      </c>
      <c r="E261" s="171">
        <v>45</v>
      </c>
    </row>
    <row r="262" spans="1:5">
      <c r="A262" s="71">
        <v>41979</v>
      </c>
      <c r="B262" s="11">
        <v>470</v>
      </c>
      <c r="C262" s="11">
        <v>260</v>
      </c>
      <c r="D262" s="171">
        <v>173</v>
      </c>
      <c r="E262" s="171">
        <v>173</v>
      </c>
    </row>
    <row r="263" spans="1:5">
      <c r="A263" s="71">
        <v>41986</v>
      </c>
      <c r="B263" s="11">
        <v>40</v>
      </c>
      <c r="C263" s="11">
        <v>80</v>
      </c>
      <c r="D263" s="171">
        <v>188</v>
      </c>
      <c r="E263" s="171">
        <v>188</v>
      </c>
    </row>
    <row r="264" spans="1:5">
      <c r="A264" s="71">
        <v>41993</v>
      </c>
      <c r="B264" s="11">
        <v>938</v>
      </c>
      <c r="C264" s="11">
        <v>170</v>
      </c>
      <c r="D264" s="171">
        <v>88</v>
      </c>
      <c r="E264" s="171">
        <v>88</v>
      </c>
    </row>
    <row r="265" spans="1:5">
      <c r="A265" s="71">
        <v>42000</v>
      </c>
      <c r="D265" s="171">
        <v>68</v>
      </c>
      <c r="E265" s="171">
        <v>68</v>
      </c>
    </row>
    <row r="266" spans="1:5">
      <c r="A266" s="71">
        <v>42007</v>
      </c>
      <c r="C266" s="11">
        <v>72</v>
      </c>
      <c r="D266" s="171">
        <v>9</v>
      </c>
      <c r="E266" s="171">
        <v>2</v>
      </c>
    </row>
    <row r="267" spans="1:5">
      <c r="A267" s="71">
        <v>42014</v>
      </c>
      <c r="C267" s="11">
        <v>20</v>
      </c>
      <c r="D267" s="171">
        <v>27</v>
      </c>
      <c r="E267" s="171">
        <v>25</v>
      </c>
    </row>
    <row r="268" spans="1:5">
      <c r="A268" s="71">
        <v>42021</v>
      </c>
      <c r="B268" s="11">
        <v>11436</v>
      </c>
      <c r="C268" s="11">
        <v>6288</v>
      </c>
      <c r="D268" s="171">
        <v>20</v>
      </c>
      <c r="E268" s="171">
        <v>15</v>
      </c>
    </row>
    <row r="269" spans="1:5">
      <c r="A269" s="71">
        <v>42028</v>
      </c>
      <c r="B269" s="11">
        <v>6684</v>
      </c>
      <c r="C269" s="11">
        <v>4750</v>
      </c>
      <c r="D269" s="171">
        <v>24.5</v>
      </c>
      <c r="E269" s="171">
        <v>24.5</v>
      </c>
    </row>
    <row r="270" spans="1:5">
      <c r="A270" s="71">
        <v>42035</v>
      </c>
      <c r="D270" s="171">
        <v>39.5</v>
      </c>
      <c r="E270" s="171">
        <v>39.5</v>
      </c>
    </row>
    <row r="271" spans="1:5">
      <c r="A271" s="71">
        <v>42042</v>
      </c>
      <c r="B271" s="11">
        <v>341</v>
      </c>
      <c r="C271" s="11">
        <v>269</v>
      </c>
      <c r="D271" s="171">
        <v>44.5</v>
      </c>
      <c r="E271" s="171">
        <v>44.5</v>
      </c>
    </row>
    <row r="272" spans="1:5">
      <c r="A272" s="71">
        <v>42049</v>
      </c>
      <c r="B272" s="11">
        <v>694</v>
      </c>
      <c r="C272" s="11">
        <v>503</v>
      </c>
      <c r="D272" s="171">
        <v>44.5</v>
      </c>
      <c r="E272" s="171">
        <v>44.5</v>
      </c>
    </row>
    <row r="273" spans="1:5">
      <c r="A273" s="71">
        <v>42056</v>
      </c>
      <c r="C273" s="11">
        <v>40</v>
      </c>
      <c r="D273" s="171">
        <v>44.5</v>
      </c>
      <c r="E273" s="171">
        <v>42</v>
      </c>
    </row>
    <row r="274" spans="1:5">
      <c r="A274" s="71">
        <v>42063</v>
      </c>
      <c r="B274" s="11">
        <v>120</v>
      </c>
      <c r="C274" s="11">
        <v>92</v>
      </c>
      <c r="D274" s="171">
        <v>49</v>
      </c>
      <c r="E274" s="171">
        <v>44</v>
      </c>
    </row>
    <row r="275" spans="1:5">
      <c r="A275" s="71">
        <v>42070</v>
      </c>
      <c r="B275" s="11">
        <v>10</v>
      </c>
      <c r="C275" s="11">
        <v>24</v>
      </c>
      <c r="D275" s="171">
        <v>84</v>
      </c>
      <c r="E275" s="171">
        <v>60</v>
      </c>
    </row>
    <row r="276" spans="1:5">
      <c r="A276" s="71">
        <v>42077</v>
      </c>
      <c r="B276" s="11">
        <v>583</v>
      </c>
      <c r="C276" s="11">
        <v>519</v>
      </c>
      <c r="D276" s="171">
        <v>881.5</v>
      </c>
      <c r="E276" s="171">
        <v>345.5</v>
      </c>
    </row>
    <row r="277" spans="1:5">
      <c r="A277" s="71">
        <v>42084</v>
      </c>
      <c r="B277" s="11">
        <v>600</v>
      </c>
      <c r="C277" s="11">
        <v>720</v>
      </c>
      <c r="D277" s="171">
        <v>899.5</v>
      </c>
      <c r="E277" s="171">
        <v>363.5</v>
      </c>
    </row>
    <row r="278" spans="1:5">
      <c r="A278" s="71">
        <v>42091</v>
      </c>
      <c r="B278" s="11">
        <v>20</v>
      </c>
      <c r="C278" s="11">
        <v>43</v>
      </c>
      <c r="D278" s="171">
        <v>22</v>
      </c>
      <c r="E278" s="171">
        <v>22</v>
      </c>
    </row>
    <row r="279" spans="1:5">
      <c r="A279" s="71">
        <v>42098</v>
      </c>
      <c r="B279" s="11">
        <v>1042</v>
      </c>
      <c r="C279" s="11">
        <v>1286</v>
      </c>
      <c r="D279" s="171">
        <v>22</v>
      </c>
      <c r="E279" s="171">
        <v>22</v>
      </c>
    </row>
    <row r="280" spans="1:5">
      <c r="A280" s="71">
        <v>42105</v>
      </c>
      <c r="B280" s="11">
        <v>140</v>
      </c>
      <c r="C280" s="11">
        <v>222</v>
      </c>
      <c r="D280" s="171">
        <v>18</v>
      </c>
      <c r="E280" s="171">
        <v>18</v>
      </c>
    </row>
    <row r="281" spans="1:5">
      <c r="A281" s="71">
        <v>42112</v>
      </c>
      <c r="C281" s="11">
        <v>43</v>
      </c>
      <c r="D281" s="171">
        <v>18</v>
      </c>
      <c r="E281" s="171">
        <v>17</v>
      </c>
    </row>
    <row r="282" spans="1:5">
      <c r="A282" s="71">
        <v>42119</v>
      </c>
      <c r="B282" s="11">
        <v>281</v>
      </c>
      <c r="C282" s="11">
        <v>106</v>
      </c>
      <c r="D282" s="171">
        <v>20</v>
      </c>
      <c r="E282" s="171">
        <v>20</v>
      </c>
    </row>
    <row r="283" spans="1:5">
      <c r="A283" s="71">
        <v>42126</v>
      </c>
      <c r="C283" s="11">
        <v>105</v>
      </c>
      <c r="D283" s="171">
        <v>19</v>
      </c>
      <c r="E283" s="171">
        <v>19</v>
      </c>
    </row>
    <row r="284" spans="1:5">
      <c r="A284" s="71">
        <v>42133</v>
      </c>
      <c r="C284" s="11">
        <v>26</v>
      </c>
      <c r="D284" s="171">
        <v>19</v>
      </c>
      <c r="E284" s="171">
        <v>19</v>
      </c>
    </row>
    <row r="285" spans="1:5">
      <c r="A285" s="71">
        <v>42140</v>
      </c>
      <c r="B285" s="11">
        <v>320</v>
      </c>
      <c r="D285" s="171">
        <v>22.5</v>
      </c>
      <c r="E285" s="171">
        <v>21</v>
      </c>
    </row>
    <row r="286" spans="1:5">
      <c r="A286" s="71">
        <v>42147</v>
      </c>
      <c r="B286" s="11">
        <v>640</v>
      </c>
      <c r="C286" s="11">
        <v>880</v>
      </c>
      <c r="D286" s="171">
        <v>55.5</v>
      </c>
      <c r="E286" s="171">
        <v>31</v>
      </c>
    </row>
    <row r="287" spans="1:5">
      <c r="A287" s="71">
        <v>42154</v>
      </c>
      <c r="B287" s="11">
        <v>19</v>
      </c>
      <c r="C287" s="11">
        <v>113</v>
      </c>
      <c r="D287" s="171">
        <v>24.5</v>
      </c>
      <c r="E287" s="171">
        <v>23</v>
      </c>
    </row>
    <row r="288" spans="1:5">
      <c r="A288" s="71">
        <v>42161</v>
      </c>
      <c r="C288" s="11">
        <v>160</v>
      </c>
      <c r="D288" s="171">
        <v>34.5</v>
      </c>
      <c r="E288" s="171">
        <v>33</v>
      </c>
    </row>
    <row r="289" spans="1:5">
      <c r="A289" s="71">
        <v>42168</v>
      </c>
      <c r="B289" s="11">
        <v>150</v>
      </c>
      <c r="C289" s="11">
        <v>330</v>
      </c>
      <c r="D289" s="171">
        <v>37.5</v>
      </c>
      <c r="E289" s="171">
        <v>36</v>
      </c>
    </row>
    <row r="290" spans="1:5">
      <c r="A290" s="71">
        <v>42175</v>
      </c>
      <c r="B290" s="11">
        <v>241</v>
      </c>
      <c r="C290" s="11">
        <v>256</v>
      </c>
      <c r="D290" s="171">
        <v>42</v>
      </c>
      <c r="E290" s="171">
        <v>40</v>
      </c>
    </row>
    <row r="291" spans="1:5">
      <c r="A291" s="71">
        <v>42182</v>
      </c>
      <c r="B291" s="11">
        <v>101</v>
      </c>
      <c r="C291" s="11">
        <v>96</v>
      </c>
      <c r="D291" s="171">
        <v>242</v>
      </c>
      <c r="E291" s="171">
        <v>90</v>
      </c>
    </row>
    <row r="292" spans="1:5">
      <c r="A292" s="71">
        <v>42189</v>
      </c>
      <c r="B292" s="11">
        <v>482</v>
      </c>
      <c r="C292" s="11">
        <v>290</v>
      </c>
      <c r="D292" s="171">
        <v>125</v>
      </c>
      <c r="E292" s="171">
        <v>159</v>
      </c>
    </row>
    <row r="293" spans="1:5">
      <c r="A293" s="71">
        <v>42196</v>
      </c>
      <c r="B293" s="11">
        <v>94</v>
      </c>
      <c r="C293" s="11">
        <v>130</v>
      </c>
      <c r="D293" s="171">
        <v>257</v>
      </c>
      <c r="E293" s="171">
        <v>95</v>
      </c>
    </row>
    <row r="294" spans="1:5">
      <c r="A294" s="71">
        <v>42203</v>
      </c>
      <c r="B294" s="11">
        <v>100</v>
      </c>
      <c r="C294" s="11">
        <v>274</v>
      </c>
      <c r="D294" s="171">
        <v>254</v>
      </c>
      <c r="E294" s="171">
        <v>95</v>
      </c>
    </row>
    <row r="295" spans="1:5">
      <c r="A295" s="71">
        <v>42210</v>
      </c>
      <c r="C295" s="11">
        <v>240</v>
      </c>
      <c r="D295" s="171">
        <v>254</v>
      </c>
      <c r="E295" s="171">
        <v>95</v>
      </c>
    </row>
    <row r="296" spans="1:5">
      <c r="A296" s="71">
        <v>42217</v>
      </c>
      <c r="C296" s="11">
        <v>14</v>
      </c>
      <c r="D296" s="171">
        <v>248</v>
      </c>
      <c r="E296" s="171">
        <v>95</v>
      </c>
    </row>
    <row r="297" spans="1:5">
      <c r="A297" s="71">
        <v>42224</v>
      </c>
      <c r="B297" s="11">
        <v>60</v>
      </c>
      <c r="C297" s="11">
        <v>87</v>
      </c>
      <c r="D297" s="171">
        <v>140</v>
      </c>
      <c r="E297" s="171">
        <v>89</v>
      </c>
    </row>
    <row r="298" spans="1:5">
      <c r="A298" s="71">
        <v>42231</v>
      </c>
      <c r="B298" s="11">
        <v>81</v>
      </c>
      <c r="C298" s="11">
        <v>171</v>
      </c>
      <c r="D298" s="171">
        <v>142</v>
      </c>
      <c r="E298" s="171">
        <v>89</v>
      </c>
    </row>
    <row r="299" spans="1:5">
      <c r="A299" s="71">
        <v>42238</v>
      </c>
      <c r="B299" s="11">
        <v>33</v>
      </c>
      <c r="C299" s="11">
        <v>15</v>
      </c>
      <c r="D299" s="171">
        <v>146</v>
      </c>
      <c r="E299" s="171">
        <v>88</v>
      </c>
    </row>
    <row r="300" spans="1:5">
      <c r="A300" s="71">
        <v>42245</v>
      </c>
      <c r="C300" s="11">
        <v>12</v>
      </c>
      <c r="D300" s="171">
        <v>50</v>
      </c>
      <c r="E300" s="171">
        <v>38</v>
      </c>
    </row>
    <row r="301" spans="1:5">
      <c r="A301" s="71">
        <v>42252</v>
      </c>
      <c r="B301" s="11">
        <v>12</v>
      </c>
      <c r="D301" s="171">
        <v>50</v>
      </c>
      <c r="E301" s="171">
        <v>38</v>
      </c>
    </row>
    <row r="302" spans="1:5">
      <c r="A302" s="71">
        <v>42259</v>
      </c>
      <c r="B302" s="11">
        <v>80</v>
      </c>
      <c r="D302" s="171">
        <v>43</v>
      </c>
      <c r="E302" s="171">
        <v>41.5</v>
      </c>
    </row>
    <row r="303" spans="1:5">
      <c r="A303" s="71">
        <v>42266</v>
      </c>
      <c r="C303" s="11">
        <v>80</v>
      </c>
      <c r="D303" s="171">
        <v>40.700000000000003</v>
      </c>
      <c r="E303" s="171">
        <v>39.5</v>
      </c>
    </row>
    <row r="304" spans="1:5">
      <c r="A304" s="71">
        <v>42273</v>
      </c>
      <c r="B304" s="11">
        <v>120</v>
      </c>
      <c r="C304" s="11">
        <v>255</v>
      </c>
      <c r="D304" s="171">
        <v>286</v>
      </c>
      <c r="E304" s="171">
        <v>51</v>
      </c>
    </row>
    <row r="305" spans="1:5">
      <c r="A305" s="71">
        <v>42280</v>
      </c>
      <c r="B305" s="11">
        <v>101</v>
      </c>
      <c r="C305" s="11">
        <v>226</v>
      </c>
      <c r="D305" s="171">
        <v>155</v>
      </c>
      <c r="E305" s="171">
        <v>51</v>
      </c>
    </row>
    <row r="306" spans="1:5">
      <c r="A306" s="71">
        <v>42287</v>
      </c>
      <c r="B306" s="11">
        <v>80</v>
      </c>
      <c r="C306" s="11">
        <v>240</v>
      </c>
      <c r="D306" s="171">
        <v>203</v>
      </c>
      <c r="E306" s="171">
        <v>111</v>
      </c>
    </row>
    <row r="307" spans="1:5">
      <c r="A307" s="71">
        <v>42294</v>
      </c>
      <c r="D307" s="171">
        <v>257</v>
      </c>
      <c r="E307" s="171">
        <v>165</v>
      </c>
    </row>
    <row r="308" spans="1:5">
      <c r="A308" s="71">
        <v>42301</v>
      </c>
      <c r="B308" s="11">
        <v>280</v>
      </c>
      <c r="D308" s="171">
        <v>261</v>
      </c>
      <c r="E308" s="171">
        <v>169</v>
      </c>
    </row>
    <row r="309" spans="1:5">
      <c r="A309" s="71">
        <v>42308</v>
      </c>
      <c r="B309" s="11">
        <v>240</v>
      </c>
      <c r="D309" s="171">
        <v>6832</v>
      </c>
      <c r="E309" s="171">
        <v>5392.7</v>
      </c>
    </row>
    <row r="310" spans="1:5">
      <c r="A310" s="71">
        <v>42315</v>
      </c>
      <c r="D310" s="171">
        <v>11759.8</v>
      </c>
      <c r="E310" s="171">
        <v>9317.9</v>
      </c>
    </row>
    <row r="311" spans="1:5">
      <c r="A311" s="71">
        <v>42322</v>
      </c>
      <c r="B311" s="11">
        <v>240</v>
      </c>
      <c r="C311" s="11">
        <v>220</v>
      </c>
      <c r="D311" s="171">
        <v>12222.5</v>
      </c>
      <c r="E311" s="171">
        <v>9757.9</v>
      </c>
    </row>
    <row r="312" spans="1:5">
      <c r="A312" s="71">
        <v>42329</v>
      </c>
      <c r="B312" s="11">
        <v>760</v>
      </c>
      <c r="C312" s="11">
        <v>200</v>
      </c>
      <c r="D312" s="171">
        <v>4148.5</v>
      </c>
      <c r="E312" s="171">
        <v>3170.8</v>
      </c>
    </row>
    <row r="313" spans="1:5">
      <c r="A313" s="71">
        <v>42336</v>
      </c>
      <c r="B313" s="11">
        <v>600</v>
      </c>
      <c r="C313" s="11">
        <v>130</v>
      </c>
      <c r="D313" s="171">
        <v>77.2</v>
      </c>
      <c r="E313" s="171">
        <v>8</v>
      </c>
    </row>
    <row r="314" spans="1:5">
      <c r="A314" s="71">
        <v>42343</v>
      </c>
      <c r="B314" s="11">
        <v>506</v>
      </c>
      <c r="C314" s="11">
        <v>46</v>
      </c>
      <c r="D314" s="171">
        <v>90.6</v>
      </c>
      <c r="E314" s="171">
        <v>8</v>
      </c>
    </row>
    <row r="315" spans="1:5">
      <c r="A315" s="71">
        <v>42350</v>
      </c>
      <c r="B315" s="11">
        <v>20</v>
      </c>
      <c r="C315" s="11">
        <v>30</v>
      </c>
      <c r="D315" s="171">
        <v>5557</v>
      </c>
      <c r="E315" s="171">
        <v>2103.1999999999998</v>
      </c>
    </row>
    <row r="316" spans="1:5">
      <c r="A316" s="71">
        <v>42357</v>
      </c>
      <c r="B316" s="11">
        <v>400</v>
      </c>
      <c r="C316" s="11">
        <v>140</v>
      </c>
      <c r="D316" s="171">
        <v>4209</v>
      </c>
      <c r="E316" s="171">
        <v>1243.8</v>
      </c>
    </row>
    <row r="317" spans="1:5">
      <c r="A317" s="71">
        <v>42364</v>
      </c>
      <c r="B317" s="11">
        <v>10</v>
      </c>
      <c r="C317" s="11">
        <v>30</v>
      </c>
      <c r="D317" s="171">
        <v>45</v>
      </c>
      <c r="E317" s="171">
        <v>11</v>
      </c>
    </row>
    <row r="318" spans="1:5">
      <c r="A318" s="71">
        <v>42371</v>
      </c>
      <c r="C318" s="11">
        <v>20</v>
      </c>
      <c r="D318" s="171">
        <v>45</v>
      </c>
      <c r="E318" s="171">
        <v>10</v>
      </c>
    </row>
    <row r="319" spans="1:5">
      <c r="A319" s="71">
        <v>42378</v>
      </c>
      <c r="C319" s="11">
        <v>22</v>
      </c>
      <c r="D319" s="171">
        <v>38</v>
      </c>
      <c r="E319" s="171">
        <v>20</v>
      </c>
    </row>
    <row r="320" spans="1:5">
      <c r="A320" s="71">
        <v>42385</v>
      </c>
      <c r="B320" s="11">
        <v>650</v>
      </c>
      <c r="C320" s="11">
        <v>430</v>
      </c>
      <c r="D320" s="171">
        <v>7.4</v>
      </c>
      <c r="E320" s="171">
        <v>5</v>
      </c>
    </row>
    <row r="321" spans="1:5">
      <c r="A321" s="71">
        <v>42392</v>
      </c>
      <c r="B321" s="11">
        <v>6504</v>
      </c>
      <c r="C321" s="11">
        <v>2568</v>
      </c>
      <c r="D321" s="171">
        <v>86.4</v>
      </c>
      <c r="E321" s="171">
        <v>5</v>
      </c>
    </row>
    <row r="322" spans="1:5">
      <c r="A322" s="71">
        <v>42399</v>
      </c>
      <c r="D322" s="171">
        <v>38</v>
      </c>
      <c r="E322" s="171">
        <v>20</v>
      </c>
    </row>
    <row r="323" spans="1:5">
      <c r="A323" s="71">
        <v>42406</v>
      </c>
      <c r="B323" s="11">
        <v>2002</v>
      </c>
      <c r="C323" s="11">
        <v>660</v>
      </c>
      <c r="D323" s="171">
        <v>43</v>
      </c>
      <c r="E323" s="171">
        <v>25</v>
      </c>
    </row>
    <row r="324" spans="1:5">
      <c r="A324" s="71">
        <v>42413</v>
      </c>
      <c r="B324" s="11">
        <v>820</v>
      </c>
      <c r="C324" s="11">
        <v>340</v>
      </c>
      <c r="D324" s="171">
        <v>98</v>
      </c>
      <c r="E324" s="171">
        <v>53</v>
      </c>
    </row>
    <row r="325" spans="1:5">
      <c r="A325" s="71">
        <v>42420</v>
      </c>
      <c r="B325" s="11">
        <v>45</v>
      </c>
      <c r="C325" s="11">
        <v>105</v>
      </c>
      <c r="D325" s="171">
        <v>98</v>
      </c>
      <c r="E325" s="171">
        <v>53</v>
      </c>
    </row>
    <row r="326" spans="1:5">
      <c r="A326" s="71">
        <v>42427</v>
      </c>
      <c r="B326" s="11">
        <v>6376</v>
      </c>
      <c r="C326" s="11">
        <v>5278</v>
      </c>
      <c r="D326" s="171">
        <v>98</v>
      </c>
      <c r="E326" s="171">
        <v>53</v>
      </c>
    </row>
    <row r="327" spans="1:5">
      <c r="A327" s="71">
        <v>42434</v>
      </c>
      <c r="B327" s="11">
        <v>20</v>
      </c>
      <c r="C327" s="11">
        <v>240</v>
      </c>
      <c r="D327" s="171">
        <v>595</v>
      </c>
      <c r="E327" s="171">
        <v>530</v>
      </c>
    </row>
    <row r="328" spans="1:5">
      <c r="A328" s="71">
        <v>42441</v>
      </c>
      <c r="B328" s="11">
        <v>5427</v>
      </c>
      <c r="C328" s="11">
        <v>6841</v>
      </c>
      <c r="D328" s="171">
        <v>935</v>
      </c>
      <c r="E328" s="171">
        <v>852</v>
      </c>
    </row>
    <row r="329" spans="1:5">
      <c r="A329" s="71">
        <v>42448</v>
      </c>
      <c r="C329" s="11">
        <v>80</v>
      </c>
      <c r="D329" s="171">
        <v>1435</v>
      </c>
      <c r="E329" s="171">
        <v>1231</v>
      </c>
    </row>
    <row r="330" spans="1:5">
      <c r="A330" s="71">
        <v>42455</v>
      </c>
      <c r="D330" s="171">
        <v>90</v>
      </c>
      <c r="E330" s="171">
        <v>58</v>
      </c>
    </row>
    <row r="331" spans="1:5">
      <c r="A331" s="71">
        <v>42462</v>
      </c>
      <c r="B331" s="11">
        <v>160</v>
      </c>
      <c r="C331" s="11">
        <v>320</v>
      </c>
      <c r="D331" s="171">
        <v>90</v>
      </c>
      <c r="E331" s="171">
        <v>59</v>
      </c>
    </row>
    <row r="332" spans="1:5">
      <c r="A332" s="71">
        <v>42469</v>
      </c>
      <c r="B332" s="11">
        <v>40</v>
      </c>
      <c r="D332" s="171">
        <v>95</v>
      </c>
      <c r="E332" s="171">
        <v>64</v>
      </c>
    </row>
    <row r="333" spans="1:5">
      <c r="A333" s="71">
        <v>42476</v>
      </c>
      <c r="B333" s="11">
        <v>280</v>
      </c>
      <c r="C333" s="11">
        <v>234</v>
      </c>
      <c r="D333" s="171">
        <v>90</v>
      </c>
      <c r="E333" s="171">
        <v>59</v>
      </c>
    </row>
    <row r="334" spans="1:5">
      <c r="A334" s="71">
        <v>42483</v>
      </c>
      <c r="B334" s="11">
        <v>324</v>
      </c>
      <c r="C334" s="11">
        <v>280</v>
      </c>
      <c r="D334" s="171">
        <v>92</v>
      </c>
      <c r="E334" s="171">
        <v>59</v>
      </c>
    </row>
    <row r="335" spans="1:5">
      <c r="A335" s="71">
        <v>42490</v>
      </c>
      <c r="B335" s="11">
        <v>120</v>
      </c>
      <c r="C335" s="11">
        <v>500</v>
      </c>
      <c r="D335" s="171">
        <v>117</v>
      </c>
      <c r="E335" s="171">
        <v>58</v>
      </c>
    </row>
    <row r="336" spans="1:5">
      <c r="A336" s="71">
        <v>42497</v>
      </c>
      <c r="D336" s="171">
        <v>170</v>
      </c>
      <c r="E336" s="171">
        <v>80</v>
      </c>
    </row>
    <row r="337" spans="1:5">
      <c r="A337" s="71">
        <v>42504</v>
      </c>
      <c r="B337" s="11">
        <v>240</v>
      </c>
      <c r="C337" s="11">
        <v>470</v>
      </c>
      <c r="D337" s="171">
        <v>170</v>
      </c>
      <c r="E337" s="171">
        <v>80</v>
      </c>
    </row>
    <row r="338" spans="1:5">
      <c r="A338" s="71">
        <v>42511</v>
      </c>
      <c r="B338" s="11">
        <v>19</v>
      </c>
      <c r="C338" s="11">
        <v>282</v>
      </c>
      <c r="D338" s="171">
        <v>170</v>
      </c>
      <c r="E338" s="171">
        <v>80</v>
      </c>
    </row>
    <row r="339" spans="1:5">
      <c r="A339" s="71">
        <v>42518</v>
      </c>
      <c r="C339" s="11">
        <v>82</v>
      </c>
      <c r="D339" s="171">
        <v>148</v>
      </c>
      <c r="E339" s="171">
        <v>63</v>
      </c>
    </row>
    <row r="340" spans="1:5">
      <c r="A340" s="71">
        <v>42525</v>
      </c>
      <c r="C340" s="11">
        <v>120</v>
      </c>
      <c r="D340" s="171">
        <v>157</v>
      </c>
      <c r="E340" s="171">
        <v>82</v>
      </c>
    </row>
    <row r="341" spans="1:5">
      <c r="A341" s="71">
        <v>42532</v>
      </c>
      <c r="B341" s="11">
        <v>30</v>
      </c>
      <c r="D341" s="171">
        <v>150</v>
      </c>
      <c r="E341" s="171">
        <v>75</v>
      </c>
    </row>
    <row r="342" spans="1:5">
      <c r="A342" s="71">
        <v>42539</v>
      </c>
      <c r="D342" s="171">
        <v>150</v>
      </c>
      <c r="E342" s="171">
        <v>75</v>
      </c>
    </row>
    <row r="343" spans="1:5">
      <c r="A343" s="71">
        <v>42546</v>
      </c>
      <c r="C343" s="11">
        <v>40</v>
      </c>
      <c r="D343" s="171">
        <v>142</v>
      </c>
      <c r="E343" s="171">
        <v>63</v>
      </c>
    </row>
    <row r="344" spans="1:5">
      <c r="A344" s="71">
        <v>42553</v>
      </c>
      <c r="B344" s="11">
        <v>70</v>
      </c>
      <c r="C344" s="11">
        <v>114</v>
      </c>
      <c r="D344" s="171">
        <v>145</v>
      </c>
      <c r="E344" s="171">
        <v>73</v>
      </c>
    </row>
    <row r="345" spans="1:5">
      <c r="A345" s="71">
        <v>42560</v>
      </c>
      <c r="B345" s="11">
        <v>336</v>
      </c>
      <c r="C345" s="11">
        <v>210</v>
      </c>
      <c r="D345" s="171">
        <v>144</v>
      </c>
      <c r="E345" s="171">
        <v>68</v>
      </c>
    </row>
    <row r="346" spans="1:5">
      <c r="A346" s="71">
        <v>42567</v>
      </c>
      <c r="B346" s="11">
        <v>80</v>
      </c>
      <c r="D346" s="171">
        <v>144</v>
      </c>
      <c r="E346" s="171">
        <v>68</v>
      </c>
    </row>
    <row r="347" spans="1:5">
      <c r="A347" s="71">
        <v>42574</v>
      </c>
      <c r="D347" s="171">
        <v>144</v>
      </c>
      <c r="E347" s="171">
        <v>68</v>
      </c>
    </row>
    <row r="348" spans="1:5">
      <c r="A348" s="71">
        <v>42581</v>
      </c>
      <c r="D348" s="171">
        <v>144</v>
      </c>
      <c r="E348" s="171">
        <v>68</v>
      </c>
    </row>
    <row r="349" spans="1:5">
      <c r="A349" s="71">
        <v>42588</v>
      </c>
      <c r="D349" s="171">
        <v>144</v>
      </c>
      <c r="E349" s="171">
        <v>68</v>
      </c>
    </row>
    <row r="350" spans="1:5">
      <c r="A350" s="71">
        <v>42595</v>
      </c>
      <c r="C350" s="11">
        <v>100</v>
      </c>
      <c r="D350" s="171">
        <v>142</v>
      </c>
      <c r="E350" s="171">
        <v>68</v>
      </c>
    </row>
    <row r="351" spans="1:5">
      <c r="A351" s="71">
        <v>42602</v>
      </c>
      <c r="B351" s="11">
        <v>120</v>
      </c>
      <c r="C351" s="11">
        <v>80</v>
      </c>
      <c r="D351" s="171">
        <v>166</v>
      </c>
      <c r="E351" s="171">
        <v>103</v>
      </c>
    </row>
    <row r="352" spans="1:5">
      <c r="A352" s="71">
        <v>42609</v>
      </c>
      <c r="B352" s="11">
        <v>71</v>
      </c>
      <c r="C352" s="11">
        <v>49</v>
      </c>
      <c r="D352" s="171">
        <v>166</v>
      </c>
      <c r="E352" s="171">
        <v>103</v>
      </c>
    </row>
    <row r="353" spans="1:5">
      <c r="A353" s="71">
        <v>42616</v>
      </c>
      <c r="B353" s="11">
        <v>15</v>
      </c>
      <c r="D353" s="171">
        <v>172</v>
      </c>
      <c r="E353" s="171">
        <v>104</v>
      </c>
    </row>
    <row r="354" spans="1:5">
      <c r="A354" s="71">
        <v>42623</v>
      </c>
      <c r="D354" s="171">
        <v>166</v>
      </c>
      <c r="E354" s="171">
        <v>103</v>
      </c>
    </row>
    <row r="355" spans="1:5">
      <c r="A355" s="71">
        <v>42630</v>
      </c>
      <c r="B355" s="11">
        <v>656</v>
      </c>
      <c r="C355" s="11">
        <v>668</v>
      </c>
      <c r="D355" s="171">
        <v>166</v>
      </c>
      <c r="E355" s="171">
        <v>103</v>
      </c>
    </row>
    <row r="356" spans="1:5">
      <c r="A356" s="71">
        <v>42637</v>
      </c>
      <c r="B356" s="11">
        <v>360</v>
      </c>
      <c r="C356" s="11">
        <v>192</v>
      </c>
      <c r="D356" s="171">
        <v>161</v>
      </c>
      <c r="E356" s="171">
        <v>98</v>
      </c>
    </row>
    <row r="357" spans="1:5">
      <c r="A357" s="71">
        <v>42644</v>
      </c>
      <c r="B357" s="11">
        <v>136</v>
      </c>
      <c r="C357" s="11">
        <v>83</v>
      </c>
      <c r="D357" s="171">
        <v>166</v>
      </c>
      <c r="E357" s="171">
        <v>103</v>
      </c>
    </row>
    <row r="358" spans="1:5">
      <c r="A358" s="71">
        <v>42651</v>
      </c>
      <c r="B358" s="11">
        <v>120</v>
      </c>
      <c r="C358" s="11">
        <v>240</v>
      </c>
      <c r="D358" s="171">
        <v>170</v>
      </c>
      <c r="E358" s="171">
        <v>108</v>
      </c>
    </row>
    <row r="359" spans="1:5">
      <c r="A359" s="71">
        <v>42658</v>
      </c>
      <c r="B359" s="11">
        <v>137</v>
      </c>
      <c r="C359" s="11">
        <v>160</v>
      </c>
      <c r="D359" s="171">
        <v>183</v>
      </c>
      <c r="E359" s="171">
        <v>118</v>
      </c>
    </row>
    <row r="360" spans="1:5">
      <c r="A360" s="71">
        <v>42665</v>
      </c>
      <c r="B360" s="11">
        <v>78</v>
      </c>
      <c r="C360" s="11">
        <v>67</v>
      </c>
      <c r="D360" s="171">
        <v>6826</v>
      </c>
      <c r="E360" s="171">
        <v>7722</v>
      </c>
    </row>
    <row r="361" spans="1:5">
      <c r="A361" s="71">
        <v>42672</v>
      </c>
      <c r="D361" s="171">
        <v>23437</v>
      </c>
      <c r="E361" s="171">
        <v>19053</v>
      </c>
    </row>
    <row r="362" spans="1:5">
      <c r="A362" s="71">
        <v>42679</v>
      </c>
      <c r="B362" s="11">
        <v>260</v>
      </c>
      <c r="C362" s="11">
        <v>160</v>
      </c>
      <c r="D362" s="171">
        <v>7080</v>
      </c>
      <c r="E362" s="171">
        <v>7964</v>
      </c>
    </row>
    <row r="363" spans="1:5">
      <c r="A363" s="71">
        <v>42686</v>
      </c>
      <c r="B363" s="11">
        <v>60</v>
      </c>
      <c r="C363" s="11">
        <v>80</v>
      </c>
      <c r="D363" s="171">
        <v>3068</v>
      </c>
      <c r="E363" s="171">
        <v>3427</v>
      </c>
    </row>
    <row r="364" spans="1:5">
      <c r="A364" s="71">
        <v>42693</v>
      </c>
      <c r="B364" s="11">
        <v>220</v>
      </c>
      <c r="C364" s="11">
        <v>124</v>
      </c>
      <c r="D364" s="171">
        <v>1083</v>
      </c>
      <c r="E364" s="171">
        <v>838</v>
      </c>
    </row>
    <row r="365" spans="1:5">
      <c r="A365" s="71">
        <v>42700</v>
      </c>
      <c r="B365" s="11">
        <v>82</v>
      </c>
      <c r="C365" s="11">
        <v>60</v>
      </c>
      <c r="D365" s="171">
        <v>203</v>
      </c>
      <c r="E365" s="171">
        <v>138</v>
      </c>
    </row>
    <row r="366" spans="1:5">
      <c r="A366" s="71">
        <v>42707</v>
      </c>
      <c r="B366" s="11">
        <v>608</v>
      </c>
      <c r="C366" s="11">
        <v>620</v>
      </c>
      <c r="D366" s="171">
        <v>60</v>
      </c>
      <c r="E366" s="171">
        <v>40</v>
      </c>
    </row>
    <row r="367" spans="1:5">
      <c r="A367" s="71">
        <v>42714</v>
      </c>
      <c r="D367" s="171">
        <v>40</v>
      </c>
      <c r="E367" s="171">
        <v>30</v>
      </c>
    </row>
    <row r="368" spans="1:5">
      <c r="A368" s="71">
        <v>42721</v>
      </c>
      <c r="B368" s="11">
        <v>84</v>
      </c>
      <c r="C368" s="11">
        <v>80</v>
      </c>
      <c r="D368" s="171">
        <v>228</v>
      </c>
      <c r="E368" s="171">
        <v>154</v>
      </c>
    </row>
    <row r="369" spans="1:5">
      <c r="A369" s="71">
        <v>42728</v>
      </c>
      <c r="C369" s="11">
        <v>10</v>
      </c>
      <c r="D369" s="171">
        <v>40</v>
      </c>
      <c r="E369" s="171">
        <v>30</v>
      </c>
    </row>
    <row r="370" spans="1:5">
      <c r="A370" s="71">
        <v>42735</v>
      </c>
      <c r="C370" s="11">
        <v>12</v>
      </c>
      <c r="D370" s="171">
        <v>134</v>
      </c>
      <c r="E370" s="171">
        <v>75</v>
      </c>
    </row>
    <row r="371" spans="1:5">
      <c r="A371" s="71">
        <v>42742</v>
      </c>
      <c r="D371" s="171">
        <v>210</v>
      </c>
      <c r="E371" s="171">
        <v>90</v>
      </c>
    </row>
    <row r="372" spans="1:5">
      <c r="A372" s="71">
        <v>42749</v>
      </c>
      <c r="D372" s="171">
        <v>222</v>
      </c>
      <c r="E372" s="171">
        <v>102</v>
      </c>
    </row>
    <row r="373" spans="1:5">
      <c r="A373" s="71">
        <v>42756</v>
      </c>
      <c r="B373" s="11">
        <v>200</v>
      </c>
      <c r="C373" s="11">
        <v>320</v>
      </c>
      <c r="D373" s="171">
        <v>227</v>
      </c>
      <c r="E373" s="171">
        <v>107</v>
      </c>
    </row>
    <row r="374" spans="1:5">
      <c r="A374" s="71">
        <v>42763</v>
      </c>
      <c r="B374" s="11">
        <v>5120</v>
      </c>
      <c r="C374" s="11">
        <v>4132</v>
      </c>
      <c r="D374" s="171">
        <v>147</v>
      </c>
      <c r="E374" s="171">
        <v>87</v>
      </c>
    </row>
    <row r="375" spans="1:5">
      <c r="A375" s="71">
        <v>42770</v>
      </c>
      <c r="D375" s="171">
        <v>250</v>
      </c>
      <c r="E375" s="171">
        <v>160</v>
      </c>
    </row>
    <row r="376" spans="1:5">
      <c r="A376" s="71">
        <v>42777</v>
      </c>
      <c r="D376" s="171">
        <v>250</v>
      </c>
      <c r="E376" s="171">
        <v>160</v>
      </c>
    </row>
    <row r="377" spans="1:5">
      <c r="A377" s="71">
        <v>42784</v>
      </c>
      <c r="B377" s="11">
        <v>2280</v>
      </c>
      <c r="C377" s="11">
        <v>1688</v>
      </c>
      <c r="D377" s="171">
        <v>250</v>
      </c>
      <c r="E377" s="171">
        <v>160</v>
      </c>
    </row>
    <row r="378" spans="1:5">
      <c r="A378" s="71">
        <v>42791</v>
      </c>
      <c r="B378" s="11">
        <v>4700</v>
      </c>
      <c r="C378" s="11">
        <v>792</v>
      </c>
      <c r="D378" s="171">
        <v>275</v>
      </c>
      <c r="E378" s="171">
        <v>205</v>
      </c>
    </row>
    <row r="379" spans="1:5">
      <c r="A379" s="71">
        <v>42798</v>
      </c>
      <c r="D379" s="171">
        <v>285</v>
      </c>
      <c r="E379" s="171">
        <v>205</v>
      </c>
    </row>
    <row r="380" spans="1:5">
      <c r="A380" s="71">
        <v>42805</v>
      </c>
      <c r="B380" s="11">
        <v>40</v>
      </c>
      <c r="C380" s="11">
        <v>40</v>
      </c>
      <c r="D380" s="171">
        <v>300</v>
      </c>
      <c r="E380" s="171">
        <v>205</v>
      </c>
    </row>
    <row r="381" spans="1:5">
      <c r="A381" s="71">
        <v>42812</v>
      </c>
      <c r="B381" s="11">
        <v>800</v>
      </c>
      <c r="D381" s="171">
        <v>549</v>
      </c>
      <c r="E381" s="171">
        <v>270</v>
      </c>
    </row>
    <row r="382" spans="1:5">
      <c r="A382" s="71">
        <v>42819</v>
      </c>
      <c r="B382" s="11">
        <v>280</v>
      </c>
      <c r="C382" s="11">
        <v>200</v>
      </c>
      <c r="D382" s="171">
        <v>1560</v>
      </c>
      <c r="E382" s="171">
        <v>522</v>
      </c>
    </row>
    <row r="383" spans="1:5">
      <c r="A383" s="71">
        <v>42826</v>
      </c>
      <c r="D383" s="171">
        <v>1615</v>
      </c>
      <c r="E383" s="171">
        <v>581</v>
      </c>
    </row>
    <row r="384" spans="1:5">
      <c r="A384" s="71">
        <v>42833</v>
      </c>
      <c r="C384" s="11">
        <v>14</v>
      </c>
      <c r="D384" s="171">
        <v>1256</v>
      </c>
      <c r="E384" s="171">
        <v>498</v>
      </c>
    </row>
    <row r="385" spans="1:5">
      <c r="A385" s="71">
        <v>42840</v>
      </c>
      <c r="D385" s="171">
        <v>316</v>
      </c>
      <c r="E385" s="171">
        <v>249</v>
      </c>
    </row>
    <row r="386" spans="1:5">
      <c r="A386" s="71">
        <v>42847</v>
      </c>
      <c r="C386" s="11">
        <v>126</v>
      </c>
      <c r="D386" s="171">
        <v>300</v>
      </c>
      <c r="E386" s="171">
        <v>205</v>
      </c>
    </row>
    <row r="387" spans="1:5">
      <c r="A387" s="71">
        <v>42854</v>
      </c>
      <c r="D387" s="171">
        <v>250</v>
      </c>
      <c r="E387" s="171">
        <v>215</v>
      </c>
    </row>
    <row r="388" spans="1:5">
      <c r="A388" s="71">
        <v>42861</v>
      </c>
      <c r="C388" s="11">
        <v>10</v>
      </c>
      <c r="D388" s="171">
        <v>253</v>
      </c>
      <c r="E388" s="171">
        <v>215</v>
      </c>
    </row>
    <row r="389" spans="1:5">
      <c r="A389" s="71">
        <v>42868</v>
      </c>
      <c r="B389" s="11">
        <v>300</v>
      </c>
      <c r="C389" s="11">
        <v>300</v>
      </c>
      <c r="D389" s="171">
        <v>210</v>
      </c>
      <c r="E389" s="171">
        <v>155</v>
      </c>
    </row>
    <row r="390" spans="1:5">
      <c r="A390" s="71">
        <v>42875</v>
      </c>
      <c r="B390" s="11">
        <v>40</v>
      </c>
      <c r="C390" s="11">
        <v>40</v>
      </c>
      <c r="D390" s="171">
        <v>200</v>
      </c>
      <c r="E390" s="171">
        <v>155</v>
      </c>
    </row>
    <row r="391" spans="1:5">
      <c r="A391" s="71">
        <v>42882</v>
      </c>
      <c r="C391" s="11">
        <v>10</v>
      </c>
      <c r="D391" s="171">
        <v>210</v>
      </c>
      <c r="E391" s="171">
        <v>155</v>
      </c>
    </row>
    <row r="392" spans="1:5">
      <c r="A392" s="71">
        <v>42889</v>
      </c>
      <c r="D392" s="171">
        <v>161</v>
      </c>
      <c r="E392" s="171">
        <v>135</v>
      </c>
    </row>
    <row r="393" spans="1:5">
      <c r="A393" s="71">
        <v>42896</v>
      </c>
      <c r="B393" s="11">
        <v>421</v>
      </c>
      <c r="C393" s="11">
        <v>225</v>
      </c>
      <c r="D393" s="171">
        <v>138</v>
      </c>
      <c r="E393" s="171">
        <v>112</v>
      </c>
    </row>
    <row r="394" spans="1:5">
      <c r="A394" s="71">
        <v>42903</v>
      </c>
      <c r="C394" s="11">
        <v>22</v>
      </c>
      <c r="D394" s="171">
        <v>118</v>
      </c>
      <c r="E394" s="171">
        <v>92</v>
      </c>
    </row>
    <row r="395" spans="1:5">
      <c r="A395" s="71">
        <v>42910</v>
      </c>
      <c r="D395" s="171">
        <v>120</v>
      </c>
      <c r="E395" s="171">
        <v>92</v>
      </c>
    </row>
    <row r="396" spans="1:5">
      <c r="A396" s="71">
        <v>42917</v>
      </c>
      <c r="D396" s="171">
        <v>120</v>
      </c>
      <c r="E396" s="171">
        <v>92</v>
      </c>
    </row>
    <row r="397" spans="1:5">
      <c r="A397" s="71">
        <v>42924</v>
      </c>
      <c r="B397" s="11">
        <v>16</v>
      </c>
      <c r="C397" s="11">
        <v>30</v>
      </c>
      <c r="D397" s="171">
        <v>120</v>
      </c>
      <c r="E397" s="171">
        <v>92</v>
      </c>
    </row>
    <row r="398" spans="1:5">
      <c r="A398" s="71">
        <v>42931</v>
      </c>
      <c r="B398" s="11">
        <v>124</v>
      </c>
      <c r="C398" s="11">
        <v>50</v>
      </c>
      <c r="D398" s="171">
        <v>110</v>
      </c>
      <c r="E398" s="171">
        <v>92</v>
      </c>
    </row>
    <row r="399" spans="1:5">
      <c r="A399" s="71">
        <v>42938</v>
      </c>
      <c r="C399" s="11">
        <v>40</v>
      </c>
      <c r="D399" s="171">
        <v>90</v>
      </c>
      <c r="E399" s="171">
        <v>72</v>
      </c>
    </row>
    <row r="400" spans="1:5">
      <c r="A400" s="71">
        <v>42945</v>
      </c>
      <c r="D400" s="171">
        <v>80</v>
      </c>
      <c r="E400" s="171">
        <v>62</v>
      </c>
    </row>
    <row r="401" spans="1:5">
      <c r="A401" s="71">
        <v>42952</v>
      </c>
      <c r="B401" s="11">
        <v>160</v>
      </c>
      <c r="C401" s="11">
        <v>200</v>
      </c>
      <c r="D401" s="171">
        <v>83</v>
      </c>
      <c r="E401" s="171">
        <v>65</v>
      </c>
    </row>
    <row r="402" spans="1:5">
      <c r="A402" s="71">
        <v>42959</v>
      </c>
      <c r="B402" s="11">
        <v>42</v>
      </c>
      <c r="C402" s="11">
        <v>3</v>
      </c>
      <c r="D402" s="171">
        <v>83</v>
      </c>
      <c r="E402" s="171">
        <v>65</v>
      </c>
    </row>
    <row r="403" spans="1:5">
      <c r="A403" s="71">
        <v>42966</v>
      </c>
      <c r="D403" s="171">
        <v>83</v>
      </c>
      <c r="E403" s="171">
        <v>65</v>
      </c>
    </row>
    <row r="404" spans="1:5">
      <c r="A404" s="71">
        <v>42973</v>
      </c>
      <c r="B404" s="11">
        <v>196</v>
      </c>
      <c r="C404" s="11">
        <v>360</v>
      </c>
      <c r="D404" s="171">
        <v>85</v>
      </c>
      <c r="E404" s="171">
        <v>67</v>
      </c>
    </row>
    <row r="405" spans="1:5">
      <c r="A405" s="71">
        <v>42980</v>
      </c>
      <c r="B405" s="11">
        <v>202</v>
      </c>
      <c r="D405" s="171">
        <v>93</v>
      </c>
      <c r="E405" s="171">
        <v>67</v>
      </c>
    </row>
    <row r="406" spans="1:5">
      <c r="A406" s="71">
        <v>42987</v>
      </c>
      <c r="D406" s="171">
        <v>75</v>
      </c>
      <c r="E406" s="171">
        <v>67</v>
      </c>
    </row>
    <row r="407" spans="1:5">
      <c r="A407" s="71">
        <v>42994</v>
      </c>
      <c r="B407" s="11">
        <v>160</v>
      </c>
      <c r="C407" s="11">
        <v>178</v>
      </c>
      <c r="D407" s="171">
        <v>78</v>
      </c>
      <c r="E407" s="171">
        <v>70</v>
      </c>
    </row>
    <row r="408" spans="1:5">
      <c r="A408" s="71">
        <v>43001</v>
      </c>
      <c r="B408" s="11">
        <v>162</v>
      </c>
      <c r="D408" s="171">
        <v>83</v>
      </c>
      <c r="E408" s="171">
        <v>70</v>
      </c>
    </row>
    <row r="409" spans="1:5">
      <c r="A409" s="71">
        <v>43008</v>
      </c>
      <c r="D409" s="171">
        <v>78</v>
      </c>
      <c r="E409" s="171">
        <v>65</v>
      </c>
    </row>
    <row r="410" spans="1:5">
      <c r="A410" s="71">
        <v>43015</v>
      </c>
      <c r="B410" s="11">
        <v>412</v>
      </c>
      <c r="C410" s="11">
        <v>379</v>
      </c>
      <c r="D410" s="171">
        <v>83</v>
      </c>
      <c r="E410" s="171">
        <v>70</v>
      </c>
    </row>
    <row r="411" spans="1:5">
      <c r="A411" s="71">
        <v>43022</v>
      </c>
      <c r="B411" s="11">
        <v>480</v>
      </c>
      <c r="C411" s="11">
        <v>420</v>
      </c>
      <c r="D411" s="171">
        <v>83</v>
      </c>
      <c r="E411" s="171">
        <v>70</v>
      </c>
    </row>
    <row r="412" spans="1:5">
      <c r="A412" s="71">
        <v>43029</v>
      </c>
      <c r="B412" s="11">
        <v>146</v>
      </c>
      <c r="D412" s="171">
        <v>146</v>
      </c>
      <c r="E412" s="171">
        <v>90</v>
      </c>
    </row>
    <row r="413" spans="1:5">
      <c r="A413" s="71">
        <v>43036</v>
      </c>
      <c r="B413" s="11">
        <v>501</v>
      </c>
      <c r="C413" s="11">
        <v>300</v>
      </c>
      <c r="D413" s="171">
        <v>190</v>
      </c>
      <c r="E413" s="171">
        <v>125</v>
      </c>
    </row>
    <row r="414" spans="1:5">
      <c r="A414" s="71">
        <v>43043</v>
      </c>
      <c r="B414" s="11">
        <v>159</v>
      </c>
      <c r="C414" s="11">
        <v>123</v>
      </c>
      <c r="D414" s="171">
        <v>4979</v>
      </c>
      <c r="E414" s="171">
        <v>4632</v>
      </c>
    </row>
    <row r="415" spans="1:5">
      <c r="A415" s="71">
        <v>43050</v>
      </c>
      <c r="B415" s="11">
        <v>120</v>
      </c>
      <c r="C415" s="11">
        <v>60</v>
      </c>
      <c r="D415" s="171">
        <v>99.04</v>
      </c>
      <c r="E415" s="171">
        <v>9187</v>
      </c>
    </row>
    <row r="416" spans="1:5">
      <c r="A416" s="71">
        <v>43057</v>
      </c>
      <c r="B416" s="11">
        <v>16</v>
      </c>
      <c r="C416" s="11">
        <v>80</v>
      </c>
      <c r="D416" s="171">
        <v>267</v>
      </c>
      <c r="E416" s="171">
        <v>257</v>
      </c>
    </row>
    <row r="417" spans="1:5">
      <c r="A417" s="71">
        <v>43064</v>
      </c>
      <c r="B417" s="11">
        <v>59</v>
      </c>
      <c r="C417" s="11">
        <v>50</v>
      </c>
      <c r="D417" s="171">
        <v>37</v>
      </c>
      <c r="E417" s="171">
        <v>34</v>
      </c>
    </row>
    <row r="418" spans="1:5">
      <c r="A418" s="71">
        <v>43071</v>
      </c>
      <c r="B418" s="11">
        <v>156</v>
      </c>
      <c r="C418" s="11">
        <v>78</v>
      </c>
      <c r="D418" s="171">
        <v>50</v>
      </c>
      <c r="E418" s="171">
        <v>47</v>
      </c>
    </row>
    <row r="419" spans="1:5">
      <c r="A419" s="71">
        <v>43078</v>
      </c>
      <c r="B419" s="11">
        <v>10</v>
      </c>
      <c r="C419" s="11">
        <v>20</v>
      </c>
      <c r="D419" s="171">
        <v>2720</v>
      </c>
      <c r="E419" s="171">
        <v>2707</v>
      </c>
    </row>
    <row r="420" spans="1:5">
      <c r="A420" s="71">
        <v>43085</v>
      </c>
      <c r="B420" s="11">
        <v>94</v>
      </c>
      <c r="C420" s="11">
        <v>92</v>
      </c>
      <c r="D420" s="171">
        <v>444</v>
      </c>
      <c r="E420" s="171">
        <v>439</v>
      </c>
    </row>
    <row r="421" spans="1:5">
      <c r="A421" s="71">
        <v>43092</v>
      </c>
      <c r="B421" s="11">
        <v>22</v>
      </c>
      <c r="C421" s="11">
        <v>25</v>
      </c>
      <c r="D421" s="171">
        <v>34</v>
      </c>
      <c r="E421" s="171">
        <v>32</v>
      </c>
    </row>
    <row r="422" spans="1:5">
      <c r="A422" s="71">
        <v>43099</v>
      </c>
      <c r="D422" s="171"/>
    </row>
    <row r="423" spans="1:5">
      <c r="A423" s="71">
        <v>43106</v>
      </c>
      <c r="B423" s="11">
        <v>392</v>
      </c>
      <c r="C423" s="11">
        <v>256</v>
      </c>
      <c r="D423" s="171">
        <v>29</v>
      </c>
      <c r="E423" s="171">
        <v>27</v>
      </c>
    </row>
    <row r="424" spans="1:5">
      <c r="A424" s="71">
        <v>43113</v>
      </c>
      <c r="B424" s="11">
        <v>880</v>
      </c>
      <c r="C424" s="11">
        <v>320</v>
      </c>
      <c r="D424" s="171">
        <v>38</v>
      </c>
      <c r="E424" s="171">
        <v>36</v>
      </c>
    </row>
    <row r="425" spans="1:5">
      <c r="A425" s="71">
        <v>43120</v>
      </c>
      <c r="B425" s="11">
        <v>3684</v>
      </c>
      <c r="C425" s="11">
        <v>3600</v>
      </c>
      <c r="D425" s="171">
        <v>48</v>
      </c>
      <c r="E425" s="171">
        <v>45</v>
      </c>
    </row>
    <row r="426" spans="1:5">
      <c r="A426" s="71">
        <v>43127</v>
      </c>
      <c r="B426" s="11">
        <v>1480</v>
      </c>
      <c r="C426" s="11">
        <v>740</v>
      </c>
      <c r="D426" s="171">
        <v>54</v>
      </c>
      <c r="E426" s="171">
        <v>49</v>
      </c>
    </row>
    <row r="427" spans="1:5">
      <c r="A427" s="71">
        <v>43134</v>
      </c>
      <c r="D427" s="171">
        <v>59</v>
      </c>
      <c r="E427" s="171">
        <v>54</v>
      </c>
    </row>
    <row r="428" spans="1:5">
      <c r="A428" s="71">
        <v>43141</v>
      </c>
      <c r="D428" s="171">
        <v>65</v>
      </c>
      <c r="E428" s="171">
        <v>59</v>
      </c>
    </row>
    <row r="429" spans="1:5">
      <c r="A429" s="71">
        <v>43148</v>
      </c>
      <c r="B429" s="11">
        <v>2244</v>
      </c>
      <c r="C429" s="11">
        <v>2030</v>
      </c>
      <c r="D429" s="171">
        <v>61</v>
      </c>
      <c r="E429" s="171">
        <v>56</v>
      </c>
    </row>
    <row r="430" spans="1:5">
      <c r="A430" s="71">
        <v>43155</v>
      </c>
      <c r="B430" s="11">
        <v>140</v>
      </c>
      <c r="C430" s="11">
        <v>65</v>
      </c>
      <c r="D430" s="171">
        <v>106</v>
      </c>
      <c r="E430" s="171">
        <v>99</v>
      </c>
    </row>
    <row r="431" spans="1:5">
      <c r="A431" s="71">
        <v>43162</v>
      </c>
      <c r="B431" s="11">
        <v>720</v>
      </c>
      <c r="C431" s="11">
        <v>218</v>
      </c>
      <c r="D431" s="171">
        <v>151</v>
      </c>
      <c r="E431" s="171">
        <v>126</v>
      </c>
    </row>
    <row r="432" spans="1:5">
      <c r="A432" s="71">
        <v>43169</v>
      </c>
      <c r="B432" s="11">
        <v>62</v>
      </c>
      <c r="C432" s="11">
        <v>31</v>
      </c>
      <c r="D432" s="171">
        <v>384</v>
      </c>
      <c r="E432" s="171">
        <v>214</v>
      </c>
    </row>
    <row r="433" spans="1:5">
      <c r="A433" s="71">
        <v>43176</v>
      </c>
      <c r="D433" s="171">
        <v>288</v>
      </c>
      <c r="E433" s="171">
        <v>162</v>
      </c>
    </row>
    <row r="434" spans="1:5">
      <c r="A434" s="71">
        <v>43183</v>
      </c>
      <c r="B434" s="11">
        <v>280</v>
      </c>
      <c r="D434" s="171">
        <v>28</v>
      </c>
      <c r="E434" s="171">
        <v>24</v>
      </c>
    </row>
    <row r="435" spans="1:5">
      <c r="A435" s="71">
        <v>43190</v>
      </c>
    </row>
    <row r="436" spans="1:5">
      <c r="A436" s="71">
        <v>43197</v>
      </c>
      <c r="B436" s="11">
        <v>60</v>
      </c>
      <c r="C436" s="11">
        <v>380</v>
      </c>
      <c r="D436" s="171">
        <v>20</v>
      </c>
      <c r="E436" s="171">
        <v>19</v>
      </c>
    </row>
    <row r="437" spans="1:5">
      <c r="A437" s="71">
        <v>43204</v>
      </c>
      <c r="B437" s="11">
        <v>200</v>
      </c>
      <c r="C437" s="11">
        <v>200</v>
      </c>
      <c r="D437" s="171">
        <v>61</v>
      </c>
      <c r="E437" s="171">
        <v>60</v>
      </c>
    </row>
    <row r="438" spans="1:5">
      <c r="A438" s="71">
        <v>43211</v>
      </c>
      <c r="D438" s="171">
        <v>81</v>
      </c>
      <c r="E438" s="171">
        <v>60</v>
      </c>
    </row>
    <row r="439" spans="1:5">
      <c r="A439" s="71">
        <v>43218</v>
      </c>
      <c r="B439" s="11">
        <v>240</v>
      </c>
      <c r="C439" s="11">
        <v>164</v>
      </c>
      <c r="D439" s="171">
        <v>85</v>
      </c>
      <c r="E439" s="171">
        <v>64</v>
      </c>
    </row>
    <row r="440" spans="1:5">
      <c r="A440" s="71">
        <v>43225</v>
      </c>
      <c r="D440" s="171">
        <v>87</v>
      </c>
      <c r="E440" s="171">
        <v>66</v>
      </c>
    </row>
    <row r="441" spans="1:5">
      <c r="A441" s="71">
        <v>43232</v>
      </c>
      <c r="B441" s="11">
        <v>1600</v>
      </c>
      <c r="C441" s="11">
        <v>2535</v>
      </c>
      <c r="D441" s="171">
        <v>122</v>
      </c>
      <c r="E441" s="171">
        <v>82</v>
      </c>
    </row>
    <row r="442" spans="1:5">
      <c r="A442" s="71">
        <v>43239</v>
      </c>
      <c r="B442" s="11">
        <v>50</v>
      </c>
      <c r="C442" s="11">
        <v>10</v>
      </c>
      <c r="D442" s="171">
        <v>122</v>
      </c>
      <c r="E442" s="171">
        <v>82</v>
      </c>
    </row>
    <row r="443" spans="1:5">
      <c r="A443" s="71">
        <v>43246</v>
      </c>
      <c r="B443" s="11">
        <v>40</v>
      </c>
      <c r="C443" s="11">
        <v>80</v>
      </c>
      <c r="D443" s="171">
        <v>122</v>
      </c>
      <c r="E443" s="171">
        <v>82</v>
      </c>
    </row>
    <row r="444" spans="1:5">
      <c r="A444" s="71">
        <v>43253</v>
      </c>
      <c r="B444" s="11">
        <v>116</v>
      </c>
      <c r="C444" s="11">
        <v>56</v>
      </c>
      <c r="D444" s="171">
        <v>128</v>
      </c>
      <c r="E444" s="171">
        <v>88</v>
      </c>
    </row>
    <row r="445" spans="1:5">
      <c r="A445" s="71">
        <v>43260</v>
      </c>
      <c r="D445" s="171">
        <v>130</v>
      </c>
      <c r="E445" s="171">
        <v>88</v>
      </c>
    </row>
    <row r="446" spans="1:5">
      <c r="A446" s="71">
        <v>43267</v>
      </c>
      <c r="B446" s="11">
        <v>100</v>
      </c>
      <c r="C446" s="11">
        <v>20</v>
      </c>
      <c r="D446" s="171">
        <v>128</v>
      </c>
      <c r="E446" s="171">
        <v>88</v>
      </c>
    </row>
    <row r="447" spans="1:5">
      <c r="A447" s="71">
        <v>43274</v>
      </c>
      <c r="D447" s="171">
        <v>128</v>
      </c>
      <c r="E447" s="171">
        <v>88</v>
      </c>
    </row>
    <row r="448" spans="1:5">
      <c r="A448" s="71">
        <v>43281</v>
      </c>
      <c r="D448" s="171">
        <v>128</v>
      </c>
      <c r="E448" s="171">
        <v>88</v>
      </c>
    </row>
    <row r="449" spans="1:5">
      <c r="A449" s="71">
        <v>43288</v>
      </c>
      <c r="B449" s="11">
        <v>140</v>
      </c>
      <c r="C449" s="11">
        <v>160</v>
      </c>
      <c r="D449" s="171">
        <v>128</v>
      </c>
      <c r="E449" s="171">
        <v>88</v>
      </c>
    </row>
    <row r="450" spans="1:5">
      <c r="A450" s="71">
        <v>43295</v>
      </c>
      <c r="C450" s="11">
        <v>14</v>
      </c>
      <c r="D450" s="171">
        <v>131</v>
      </c>
      <c r="E450" s="171">
        <v>90</v>
      </c>
    </row>
    <row r="451" spans="1:5">
      <c r="A451" s="71">
        <v>43302</v>
      </c>
      <c r="D451" s="171">
        <v>91</v>
      </c>
      <c r="E451" s="171">
        <v>60</v>
      </c>
    </row>
    <row r="452" spans="1:5">
      <c r="A452" s="71">
        <v>43309</v>
      </c>
      <c r="D452" s="171">
        <v>91</v>
      </c>
      <c r="E452" s="171">
        <v>60</v>
      </c>
    </row>
    <row r="453" spans="1:5">
      <c r="A453" s="71">
        <v>43316</v>
      </c>
      <c r="B453" s="11">
        <v>160</v>
      </c>
      <c r="C453" s="11">
        <v>160</v>
      </c>
      <c r="D453" s="171">
        <v>94</v>
      </c>
      <c r="E453" s="171">
        <v>63</v>
      </c>
    </row>
    <row r="454" spans="1:5">
      <c r="A454" s="71">
        <v>43323</v>
      </c>
      <c r="B454" s="11">
        <v>60</v>
      </c>
      <c r="C454" s="11">
        <v>60</v>
      </c>
      <c r="D454" s="171">
        <v>79</v>
      </c>
      <c r="E454" s="171">
        <v>48</v>
      </c>
    </row>
    <row r="455" spans="1:5">
      <c r="A455" s="71">
        <v>43330</v>
      </c>
      <c r="D455" s="171">
        <v>74</v>
      </c>
      <c r="E455" s="171">
        <v>48</v>
      </c>
    </row>
    <row r="456" spans="1:5">
      <c r="A456" s="71">
        <v>43337</v>
      </c>
      <c r="B456" s="11">
        <v>606</v>
      </c>
      <c r="C456" s="11">
        <v>320</v>
      </c>
      <c r="D456" s="171">
        <v>73</v>
      </c>
      <c r="E456" s="171">
        <v>47</v>
      </c>
    </row>
    <row r="457" spans="1:5">
      <c r="A457" s="71">
        <v>43344</v>
      </c>
      <c r="B457" s="11">
        <v>120</v>
      </c>
      <c r="C457" s="11">
        <v>54</v>
      </c>
      <c r="D457" s="171">
        <v>73</v>
      </c>
      <c r="E457" s="171">
        <v>47</v>
      </c>
    </row>
    <row r="458" spans="1:5">
      <c r="A458" s="71">
        <v>43351</v>
      </c>
      <c r="D458" s="171">
        <v>77</v>
      </c>
      <c r="E458" s="171">
        <v>51</v>
      </c>
    </row>
    <row r="459" spans="1:5">
      <c r="A459" s="71">
        <v>43358</v>
      </c>
      <c r="B459" s="11">
        <v>200</v>
      </c>
      <c r="C459" s="11">
        <v>300</v>
      </c>
      <c r="D459" s="171">
        <v>77</v>
      </c>
      <c r="E459" s="171">
        <v>56</v>
      </c>
    </row>
    <row r="460" spans="1:5">
      <c r="A460" s="71">
        <v>43365</v>
      </c>
      <c r="C460" s="11">
        <v>208</v>
      </c>
      <c r="D460" s="171">
        <v>72</v>
      </c>
      <c r="E460" s="171">
        <v>51</v>
      </c>
    </row>
    <row r="461" spans="1:5">
      <c r="A461" s="71">
        <v>43372</v>
      </c>
      <c r="B461" s="11">
        <v>420</v>
      </c>
      <c r="C461" s="11">
        <v>500</v>
      </c>
      <c r="D461" s="171">
        <v>102</v>
      </c>
      <c r="E461" s="171">
        <v>56</v>
      </c>
    </row>
    <row r="462" spans="1:5">
      <c r="A462" s="71">
        <v>43379</v>
      </c>
      <c r="B462" s="11">
        <v>26</v>
      </c>
      <c r="C462" s="11">
        <v>112</v>
      </c>
      <c r="D462" s="171">
        <v>182</v>
      </c>
      <c r="E462" s="171">
        <v>146</v>
      </c>
    </row>
    <row r="463" spans="1:5">
      <c r="A463" s="71">
        <v>43386</v>
      </c>
      <c r="B463" s="11">
        <v>340</v>
      </c>
      <c r="C463" s="11">
        <v>380</v>
      </c>
      <c r="D463" s="171">
        <v>177</v>
      </c>
      <c r="E463" s="171">
        <v>141</v>
      </c>
    </row>
    <row r="464" spans="1:5">
      <c r="A464" s="71">
        <v>43393</v>
      </c>
      <c r="B464" s="11">
        <v>223</v>
      </c>
      <c r="C464" s="11">
        <v>192</v>
      </c>
      <c r="D464" s="171">
        <v>162</v>
      </c>
      <c r="E464" s="171">
        <v>141</v>
      </c>
    </row>
    <row r="465" spans="1:5">
      <c r="A465" s="71">
        <v>43400</v>
      </c>
      <c r="B465" s="11">
        <v>40</v>
      </c>
      <c r="C465" s="11">
        <v>60</v>
      </c>
      <c r="D465" s="171">
        <v>2269</v>
      </c>
      <c r="E465" s="171">
        <v>2086</v>
      </c>
    </row>
    <row r="466" spans="1:5">
      <c r="A466" s="71">
        <v>43407</v>
      </c>
      <c r="B466" s="11">
        <v>146</v>
      </c>
      <c r="C466" s="11">
        <v>89</v>
      </c>
      <c r="D466" s="171">
        <v>8094.5</v>
      </c>
      <c r="E466" s="171">
        <v>7642.5</v>
      </c>
    </row>
    <row r="467" spans="1:5">
      <c r="A467" s="71">
        <v>43414</v>
      </c>
      <c r="B467" s="11">
        <v>58</v>
      </c>
      <c r="C467" s="11">
        <v>29</v>
      </c>
      <c r="D467" s="171">
        <v>9305.7999999999993</v>
      </c>
      <c r="E467" s="171">
        <v>8368.5</v>
      </c>
    </row>
    <row r="468" spans="1:5">
      <c r="A468" s="71">
        <v>43421</v>
      </c>
      <c r="B468" s="11">
        <v>244</v>
      </c>
      <c r="C468" s="11">
        <v>560</v>
      </c>
      <c r="D468" s="171">
        <v>776</v>
      </c>
      <c r="E468" s="171">
        <v>762</v>
      </c>
    </row>
    <row r="469" spans="1:5">
      <c r="A469" s="71">
        <v>43428</v>
      </c>
      <c r="B469" s="11">
        <v>1340</v>
      </c>
      <c r="C469" s="11">
        <v>1200</v>
      </c>
      <c r="D469" s="171">
        <v>82</v>
      </c>
      <c r="E469" s="171">
        <v>61</v>
      </c>
    </row>
    <row r="470" spans="1:5">
      <c r="A470" s="71">
        <v>43435</v>
      </c>
      <c r="B470" s="11">
        <v>160</v>
      </c>
      <c r="C470" s="11">
        <v>120</v>
      </c>
      <c r="D470" s="171">
        <v>82</v>
      </c>
      <c r="E470" s="171">
        <v>61</v>
      </c>
    </row>
    <row r="471" spans="1:5">
      <c r="A471" s="71">
        <v>43442</v>
      </c>
      <c r="B471" s="11">
        <v>476</v>
      </c>
      <c r="C471" s="11">
        <v>200</v>
      </c>
      <c r="D471" s="171">
        <v>71</v>
      </c>
      <c r="E471" s="171">
        <v>60</v>
      </c>
    </row>
    <row r="472" spans="1:5">
      <c r="A472" s="71">
        <v>43449</v>
      </c>
      <c r="B472" s="11">
        <v>400</v>
      </c>
      <c r="C472" s="11">
        <v>280</v>
      </c>
      <c r="D472" s="171">
        <v>3448</v>
      </c>
      <c r="E472" s="171">
        <v>2502</v>
      </c>
    </row>
    <row r="473" spans="1:5">
      <c r="A473" s="71">
        <v>43456</v>
      </c>
      <c r="B473" s="11">
        <v>42</v>
      </c>
      <c r="C473" s="11">
        <v>12</v>
      </c>
      <c r="D473" s="171">
        <v>191</v>
      </c>
      <c r="E473" s="171">
        <v>160</v>
      </c>
    </row>
    <row r="474" spans="1:5">
      <c r="A474" s="71">
        <v>43463</v>
      </c>
      <c r="D474" s="171">
        <v>48</v>
      </c>
      <c r="E474" s="171">
        <v>45</v>
      </c>
    </row>
    <row r="475" spans="1:5">
      <c r="A475" s="71">
        <v>43470</v>
      </c>
      <c r="B475" s="11">
        <v>407</v>
      </c>
      <c r="C475" s="11">
        <v>614</v>
      </c>
      <c r="D475" s="171">
        <v>43</v>
      </c>
      <c r="E475" s="171">
        <v>43</v>
      </c>
    </row>
    <row r="476" spans="1:5">
      <c r="A476" s="71">
        <v>43477</v>
      </c>
      <c r="B476" s="11">
        <v>2040</v>
      </c>
      <c r="C476" s="11">
        <v>2608</v>
      </c>
      <c r="D476" s="171">
        <v>115</v>
      </c>
      <c r="E476" s="171">
        <v>75</v>
      </c>
    </row>
    <row r="477" spans="1:5">
      <c r="A477" s="71">
        <v>43484</v>
      </c>
      <c r="D477" s="171">
        <v>115</v>
      </c>
      <c r="E477" s="171">
        <v>105.13</v>
      </c>
    </row>
    <row r="478" spans="1:5">
      <c r="A478" s="71">
        <v>43491</v>
      </c>
      <c r="B478" s="11">
        <v>1400</v>
      </c>
      <c r="C478" s="11">
        <v>1816</v>
      </c>
      <c r="D478" s="171">
        <v>115</v>
      </c>
      <c r="E478" s="171">
        <v>75</v>
      </c>
    </row>
    <row r="479" spans="1:5">
      <c r="A479" s="71">
        <v>43498</v>
      </c>
      <c r="D479" s="171">
        <v>115</v>
      </c>
      <c r="E479" s="171">
        <v>75</v>
      </c>
    </row>
    <row r="480" spans="1:5">
      <c r="A480" s="71">
        <v>43505</v>
      </c>
      <c r="B480" s="11">
        <v>3285</v>
      </c>
      <c r="C480" s="11">
        <v>4367</v>
      </c>
      <c r="D480" s="171">
        <v>105</v>
      </c>
      <c r="E480" s="171">
        <v>65</v>
      </c>
    </row>
    <row r="481" spans="1:5">
      <c r="A481" s="71">
        <v>43512</v>
      </c>
      <c r="D481" s="171">
        <v>115</v>
      </c>
      <c r="E481" s="171">
        <v>65</v>
      </c>
    </row>
    <row r="482" spans="1:5">
      <c r="A482" s="71">
        <v>43519</v>
      </c>
      <c r="B482" s="11">
        <v>1220</v>
      </c>
      <c r="C482" s="11">
        <v>1380</v>
      </c>
      <c r="D482" s="171">
        <v>117</v>
      </c>
      <c r="E482" s="171">
        <v>65</v>
      </c>
    </row>
    <row r="483" spans="1:5">
      <c r="A483" s="71">
        <v>43526</v>
      </c>
      <c r="B483" s="11">
        <v>726</v>
      </c>
      <c r="C483" s="11">
        <v>520</v>
      </c>
      <c r="D483" s="171">
        <v>126</v>
      </c>
      <c r="E483" s="171">
        <v>76</v>
      </c>
    </row>
    <row r="484" spans="1:5">
      <c r="A484" s="71">
        <v>43533</v>
      </c>
      <c r="B484" s="11">
        <v>120</v>
      </c>
      <c r="C484" s="11">
        <v>200</v>
      </c>
      <c r="D484" s="171">
        <v>131</v>
      </c>
      <c r="E484" s="171">
        <v>81</v>
      </c>
    </row>
    <row r="485" spans="1:5">
      <c r="A485" s="71">
        <v>43540</v>
      </c>
      <c r="D485" s="171">
        <v>131</v>
      </c>
      <c r="E485" s="171">
        <v>81</v>
      </c>
    </row>
    <row r="486" spans="1:5">
      <c r="A486" s="71">
        <v>43547</v>
      </c>
      <c r="B486" s="11">
        <v>287</v>
      </c>
      <c r="C486" s="11">
        <v>287</v>
      </c>
      <c r="D486" s="171">
        <v>131</v>
      </c>
      <c r="E486" s="171">
        <v>81</v>
      </c>
    </row>
    <row r="487" spans="1:5">
      <c r="A487" s="71">
        <v>43554</v>
      </c>
      <c r="B487" s="11">
        <v>80</v>
      </c>
      <c r="C487" s="11">
        <v>40</v>
      </c>
      <c r="D487" s="171">
        <v>578</v>
      </c>
      <c r="E487" s="171">
        <v>457</v>
      </c>
    </row>
    <row r="488" spans="1:5">
      <c r="A488" s="71">
        <v>43561</v>
      </c>
      <c r="D488" s="171">
        <v>401</v>
      </c>
      <c r="E488" s="171">
        <v>307</v>
      </c>
    </row>
    <row r="489" spans="1:5">
      <c r="A489" s="71">
        <v>43568</v>
      </c>
      <c r="B489" s="11">
        <v>82</v>
      </c>
      <c r="C489" s="11">
        <v>82</v>
      </c>
      <c r="D489" s="171">
        <v>317</v>
      </c>
      <c r="E489" s="171">
        <v>258</v>
      </c>
    </row>
    <row r="490" spans="1:5">
      <c r="A490" s="71">
        <v>43575</v>
      </c>
      <c r="B490" s="11">
        <v>80</v>
      </c>
      <c r="D490" s="171">
        <v>91</v>
      </c>
      <c r="E490" s="171">
        <v>61</v>
      </c>
    </row>
    <row r="491" spans="1:5">
      <c r="A491" s="71">
        <v>43582</v>
      </c>
      <c r="D491" s="171">
        <v>81</v>
      </c>
      <c r="E491" s="171">
        <v>51</v>
      </c>
    </row>
    <row r="492" spans="1:5">
      <c r="A492" s="71">
        <v>43589</v>
      </c>
      <c r="D492" s="171">
        <v>86</v>
      </c>
      <c r="E492" s="171">
        <v>56</v>
      </c>
    </row>
    <row r="493" spans="1:5">
      <c r="A493" s="71">
        <v>43596</v>
      </c>
      <c r="B493" s="11">
        <v>860</v>
      </c>
      <c r="C493" s="11">
        <v>580</v>
      </c>
      <c r="D493" s="171">
        <v>81</v>
      </c>
      <c r="E493" s="171">
        <v>61</v>
      </c>
    </row>
    <row r="494" spans="1:5">
      <c r="A494" s="71">
        <v>43603</v>
      </c>
      <c r="B494" s="11">
        <v>92</v>
      </c>
      <c r="C494" s="11">
        <v>89</v>
      </c>
      <c r="D494" s="171">
        <v>76</v>
      </c>
      <c r="E494" s="171">
        <v>56</v>
      </c>
    </row>
    <row r="495" spans="1:5">
      <c r="A495" s="71">
        <v>43610</v>
      </c>
      <c r="B495" s="11">
        <v>320</v>
      </c>
      <c r="D495" s="171">
        <v>81</v>
      </c>
      <c r="E495" s="171">
        <v>61</v>
      </c>
    </row>
    <row r="496" spans="1:5">
      <c r="A496" s="71">
        <v>43617</v>
      </c>
      <c r="D496" s="171">
        <v>83</v>
      </c>
      <c r="E496" s="171">
        <v>62</v>
      </c>
    </row>
    <row r="497" spans="1:5">
      <c r="A497" s="71">
        <v>43624</v>
      </c>
      <c r="B497" s="11">
        <v>40</v>
      </c>
      <c r="C497" s="11">
        <v>50</v>
      </c>
      <c r="D497" s="171">
        <v>84</v>
      </c>
      <c r="E497" s="171">
        <v>62</v>
      </c>
    </row>
    <row r="498" spans="1:5">
      <c r="A498" s="71">
        <v>43631</v>
      </c>
      <c r="B498" s="11">
        <v>40</v>
      </c>
      <c r="C498" s="11">
        <v>20</v>
      </c>
      <c r="D498" s="171">
        <v>87</v>
      </c>
      <c r="E498" s="171">
        <v>63</v>
      </c>
    </row>
    <row r="499" spans="1:5">
      <c r="A499" s="71">
        <v>43638</v>
      </c>
      <c r="B499" s="11">
        <v>130</v>
      </c>
      <c r="D499" s="171">
        <v>96</v>
      </c>
      <c r="E499" s="171">
        <v>73</v>
      </c>
    </row>
    <row r="500" spans="1:5">
      <c r="A500" s="71">
        <v>43645</v>
      </c>
      <c r="B500" s="11">
        <v>1256</v>
      </c>
      <c r="C500" s="11">
        <v>90</v>
      </c>
      <c r="D500" s="171">
        <v>100</v>
      </c>
      <c r="E500" s="171">
        <v>77</v>
      </c>
    </row>
    <row r="501" spans="1:5">
      <c r="A501" s="71">
        <v>43652</v>
      </c>
      <c r="C501" s="11">
        <v>20</v>
      </c>
      <c r="D501" s="171">
        <v>101</v>
      </c>
      <c r="E501" s="171">
        <v>73</v>
      </c>
    </row>
    <row r="502" spans="1:5">
      <c r="A502" s="71">
        <v>43659</v>
      </c>
      <c r="C502" s="11">
        <v>44</v>
      </c>
      <c r="D502" s="171">
        <v>101</v>
      </c>
      <c r="E502" s="171">
        <v>79</v>
      </c>
    </row>
    <row r="503" spans="1:5">
      <c r="A503" s="71">
        <v>43666</v>
      </c>
      <c r="D503" s="171">
        <v>96</v>
      </c>
      <c r="E503" s="171">
        <v>74</v>
      </c>
    </row>
    <row r="504" spans="1:5">
      <c r="A504" s="71">
        <v>43673</v>
      </c>
      <c r="B504" s="11">
        <v>280</v>
      </c>
      <c r="C504" s="11">
        <v>120</v>
      </c>
      <c r="D504" s="171">
        <v>116</v>
      </c>
      <c r="E504" s="171">
        <v>84</v>
      </c>
    </row>
    <row r="505" spans="1:5">
      <c r="A505" s="71">
        <v>43680</v>
      </c>
      <c r="B505" s="11">
        <v>280</v>
      </c>
      <c r="C505" s="11">
        <v>460</v>
      </c>
      <c r="D505" s="171">
        <v>125</v>
      </c>
      <c r="E505" s="171">
        <v>93</v>
      </c>
    </row>
    <row r="506" spans="1:5">
      <c r="A506" s="71">
        <v>43687</v>
      </c>
      <c r="B506" s="11">
        <v>252</v>
      </c>
      <c r="C506" s="11">
        <v>10</v>
      </c>
      <c r="D506" s="171">
        <v>125</v>
      </c>
      <c r="E506" s="171">
        <v>93</v>
      </c>
    </row>
    <row r="507" spans="1:5">
      <c r="A507" s="71">
        <v>43694</v>
      </c>
      <c r="B507" s="11">
        <v>80</v>
      </c>
      <c r="C507" s="11">
        <v>80</v>
      </c>
      <c r="D507" s="171">
        <v>113</v>
      </c>
      <c r="E507" s="171">
        <v>81</v>
      </c>
    </row>
    <row r="508" spans="1:5">
      <c r="A508" s="71">
        <v>43701</v>
      </c>
      <c r="B508" s="11">
        <v>280</v>
      </c>
      <c r="C508" s="11">
        <v>240</v>
      </c>
      <c r="D508" s="171">
        <v>110</v>
      </c>
      <c r="E508" s="171">
        <v>78</v>
      </c>
    </row>
    <row r="509" spans="1:5">
      <c r="A509" s="71">
        <v>43708</v>
      </c>
      <c r="B509" s="11">
        <v>244</v>
      </c>
      <c r="C509" s="11">
        <v>334</v>
      </c>
      <c r="D509" s="171">
        <v>110</v>
      </c>
      <c r="E509" s="171">
        <v>78</v>
      </c>
    </row>
    <row r="510" spans="1:5">
      <c r="A510" s="71">
        <v>43715</v>
      </c>
      <c r="D510" s="171">
        <v>110</v>
      </c>
      <c r="E510" s="171">
        <v>78</v>
      </c>
    </row>
    <row r="511" spans="1:5">
      <c r="A511" s="71">
        <v>43722</v>
      </c>
      <c r="B511" s="11">
        <v>700</v>
      </c>
      <c r="C511" s="11">
        <v>301</v>
      </c>
      <c r="D511" s="171">
        <v>108</v>
      </c>
      <c r="E511" s="171">
        <v>76</v>
      </c>
    </row>
    <row r="512" spans="1:5">
      <c r="A512" s="71">
        <v>43729</v>
      </c>
      <c r="B512" s="11">
        <v>684</v>
      </c>
      <c r="C512" s="11">
        <v>280</v>
      </c>
      <c r="D512" s="171">
        <v>108</v>
      </c>
      <c r="E512" s="171">
        <v>76</v>
      </c>
    </row>
    <row r="513" spans="1:5">
      <c r="A513" s="71">
        <v>43736</v>
      </c>
      <c r="B513" s="11">
        <v>180</v>
      </c>
      <c r="C513" s="11">
        <v>40</v>
      </c>
      <c r="D513" s="171">
        <v>111</v>
      </c>
      <c r="E513" s="171">
        <v>81</v>
      </c>
    </row>
    <row r="514" spans="1:5">
      <c r="A514" s="71">
        <v>43743</v>
      </c>
      <c r="B514" s="11">
        <v>78</v>
      </c>
      <c r="C514" s="11">
        <v>160</v>
      </c>
      <c r="D514" s="171">
        <v>113</v>
      </c>
      <c r="E514" s="171">
        <v>83</v>
      </c>
    </row>
    <row r="515" spans="1:5">
      <c r="A515" s="71">
        <v>43750</v>
      </c>
      <c r="B515" s="11">
        <v>100</v>
      </c>
      <c r="C515" s="11">
        <v>20</v>
      </c>
      <c r="D515" s="171">
        <v>131</v>
      </c>
      <c r="E515" s="171">
        <v>81</v>
      </c>
    </row>
    <row r="516" spans="1:5">
      <c r="A516" s="71">
        <v>43757</v>
      </c>
      <c r="B516" s="11">
        <v>192</v>
      </c>
      <c r="C516" s="11">
        <v>52</v>
      </c>
      <c r="D516" s="171">
        <v>136</v>
      </c>
      <c r="E516" s="171">
        <v>86</v>
      </c>
    </row>
    <row r="517" spans="1:5">
      <c r="A517" s="71">
        <v>43764</v>
      </c>
      <c r="B517" s="11">
        <v>20</v>
      </c>
      <c r="C517" s="11">
        <v>20</v>
      </c>
      <c r="D517" s="171">
        <v>141</v>
      </c>
      <c r="E517" s="171">
        <v>91</v>
      </c>
    </row>
    <row r="518" spans="1:5">
      <c r="A518" s="71">
        <v>43771</v>
      </c>
      <c r="D518" s="171">
        <v>1120</v>
      </c>
      <c r="E518" s="171">
        <v>1209</v>
      </c>
    </row>
    <row r="519" spans="1:5">
      <c r="A519" s="71">
        <v>43778</v>
      </c>
      <c r="B519" s="11">
        <v>306</v>
      </c>
      <c r="C519" s="11">
        <v>129</v>
      </c>
      <c r="D519" s="171">
        <v>2376</v>
      </c>
      <c r="E519" s="171">
        <v>2273</v>
      </c>
    </row>
    <row r="520" spans="1:5">
      <c r="A520" s="71">
        <v>43785</v>
      </c>
      <c r="B520" s="11">
        <v>2460</v>
      </c>
      <c r="C520" s="11">
        <v>1380</v>
      </c>
      <c r="D520" s="171">
        <v>4376</v>
      </c>
      <c r="E520" s="171">
        <v>3273</v>
      </c>
    </row>
    <row r="521" spans="1:5">
      <c r="A521" s="71">
        <v>43792</v>
      </c>
      <c r="B521" s="11">
        <v>10</v>
      </c>
      <c r="C521" s="11">
        <v>75</v>
      </c>
      <c r="D521" s="171">
        <v>1167</v>
      </c>
      <c r="E521" s="171">
        <v>1123</v>
      </c>
    </row>
    <row r="522" spans="1:5">
      <c r="A522" s="71">
        <v>43799</v>
      </c>
      <c r="B522" s="11">
        <v>360</v>
      </c>
      <c r="C522" s="11">
        <v>160</v>
      </c>
      <c r="D522" s="171">
        <v>52</v>
      </c>
      <c r="E522" s="171">
        <v>52</v>
      </c>
    </row>
    <row r="523" spans="1:5">
      <c r="A523" s="71">
        <v>43806</v>
      </c>
      <c r="B523" s="11">
        <v>400</v>
      </c>
      <c r="C523" s="11">
        <v>120</v>
      </c>
      <c r="D523" s="171">
        <v>45</v>
      </c>
      <c r="E523" s="171">
        <v>45</v>
      </c>
    </row>
    <row r="524" spans="1:5">
      <c r="A524" s="71">
        <v>43813</v>
      </c>
      <c r="B524" s="11">
        <v>60</v>
      </c>
      <c r="C524" s="11">
        <v>20</v>
      </c>
      <c r="D524" s="171">
        <v>391</v>
      </c>
      <c r="E524" s="171">
        <v>388</v>
      </c>
    </row>
    <row r="525" spans="1:5">
      <c r="A525" s="71">
        <v>43820</v>
      </c>
      <c r="B525" s="11">
        <v>2560</v>
      </c>
      <c r="C525" s="11">
        <v>520</v>
      </c>
      <c r="D525" s="171">
        <v>610</v>
      </c>
      <c r="E525" s="171">
        <v>610</v>
      </c>
    </row>
    <row r="526" spans="1:5">
      <c r="A526" s="71">
        <v>43827</v>
      </c>
      <c r="D526" s="171">
        <v>45</v>
      </c>
      <c r="E526" s="171">
        <v>45</v>
      </c>
    </row>
    <row r="527" spans="1:5">
      <c r="A527" s="71">
        <v>43834</v>
      </c>
      <c r="B527" s="11">
        <v>3960</v>
      </c>
      <c r="C527" s="11">
        <v>560</v>
      </c>
      <c r="D527" s="171">
        <v>40</v>
      </c>
      <c r="E527" s="171">
        <v>39</v>
      </c>
    </row>
    <row r="528" spans="1:5">
      <c r="A528" s="71">
        <v>43841</v>
      </c>
      <c r="B528" s="11">
        <v>680</v>
      </c>
      <c r="C528" s="11">
        <v>200</v>
      </c>
      <c r="D528" s="171">
        <v>26</v>
      </c>
      <c r="E528" s="171">
        <v>20</v>
      </c>
    </row>
    <row r="529" spans="1:5">
      <c r="A529" s="71">
        <v>43848</v>
      </c>
      <c r="B529" s="11">
        <v>3250</v>
      </c>
      <c r="C529" s="11">
        <v>1828</v>
      </c>
      <c r="D529" s="171">
        <v>26</v>
      </c>
      <c r="E529" s="171">
        <v>25</v>
      </c>
    </row>
    <row r="530" spans="1:5">
      <c r="A530" s="71">
        <v>43855</v>
      </c>
      <c r="B530" s="11">
        <v>1340</v>
      </c>
      <c r="C530" s="11">
        <v>980</v>
      </c>
      <c r="D530" s="171">
        <v>46.5</v>
      </c>
      <c r="E530" s="171">
        <v>45</v>
      </c>
    </row>
    <row r="531" spans="1:5">
      <c r="A531" s="71">
        <v>43862</v>
      </c>
      <c r="D531" s="171">
        <v>46.5</v>
      </c>
      <c r="E531" s="171">
        <v>45</v>
      </c>
    </row>
    <row r="532" spans="1:5">
      <c r="A532" s="71">
        <v>43869</v>
      </c>
      <c r="B532" s="11">
        <v>800</v>
      </c>
      <c r="C532" s="11">
        <v>400</v>
      </c>
      <c r="D532" s="171">
        <v>46.5</v>
      </c>
      <c r="E532" s="171">
        <v>45</v>
      </c>
    </row>
    <row r="533" spans="1:5">
      <c r="A533" s="71">
        <v>43876</v>
      </c>
      <c r="B533" s="11">
        <v>740</v>
      </c>
      <c r="C533" s="11">
        <v>80</v>
      </c>
      <c r="D533" s="171">
        <v>49</v>
      </c>
      <c r="E533" s="171">
        <v>45</v>
      </c>
    </row>
    <row r="534" spans="1:5">
      <c r="A534" s="71">
        <v>43883</v>
      </c>
      <c r="B534" s="11">
        <v>7995</v>
      </c>
      <c r="C534" s="11">
        <v>5913</v>
      </c>
      <c r="D534" s="171">
        <v>79</v>
      </c>
      <c r="E534" s="171">
        <v>45</v>
      </c>
    </row>
    <row r="535" spans="1:5">
      <c r="A535" s="71">
        <v>43890</v>
      </c>
      <c r="B535" s="11">
        <v>1566</v>
      </c>
      <c r="C535" s="11">
        <v>772</v>
      </c>
      <c r="D535" s="11">
        <v>59</v>
      </c>
      <c r="E535" s="11">
        <v>45</v>
      </c>
    </row>
    <row r="536" spans="1:5">
      <c r="A536" s="71">
        <v>43897</v>
      </c>
      <c r="B536" s="11">
        <v>2600</v>
      </c>
      <c r="C536" s="11">
        <v>1800</v>
      </c>
      <c r="D536" s="171">
        <v>64</v>
      </c>
      <c r="E536" s="171">
        <v>45</v>
      </c>
    </row>
    <row r="537" spans="1:5">
      <c r="A537" s="71">
        <v>43904</v>
      </c>
      <c r="B537" s="11">
        <v>280</v>
      </c>
      <c r="C537" s="11">
        <v>240</v>
      </c>
      <c r="D537" s="171">
        <v>48</v>
      </c>
      <c r="E537" s="171">
        <v>45</v>
      </c>
    </row>
    <row r="538" spans="1:5">
      <c r="A538" s="71">
        <v>43911</v>
      </c>
      <c r="B538" s="11">
        <v>120</v>
      </c>
      <c r="C538" s="11">
        <v>320</v>
      </c>
      <c r="D538" s="11">
        <v>376</v>
      </c>
      <c r="E538" s="11">
        <v>253</v>
      </c>
    </row>
    <row r="539" spans="1:5">
      <c r="A539" s="71">
        <v>43918</v>
      </c>
      <c r="B539" s="11">
        <v>40</v>
      </c>
      <c r="D539" s="11">
        <v>1097</v>
      </c>
      <c r="E539" s="11">
        <v>714</v>
      </c>
    </row>
    <row r="540" spans="1:5">
      <c r="A540" s="71">
        <v>43925</v>
      </c>
      <c r="D540" s="11">
        <v>427</v>
      </c>
      <c r="E540" s="11">
        <v>246</v>
      </c>
    </row>
    <row r="541" spans="1:5">
      <c r="A541" s="71">
        <v>43932</v>
      </c>
      <c r="D541" s="11">
        <v>108</v>
      </c>
      <c r="E541" s="11">
        <v>45</v>
      </c>
    </row>
    <row r="542" spans="1:5">
      <c r="A542" s="71">
        <v>43939</v>
      </c>
      <c r="B542" s="11">
        <v>82</v>
      </c>
      <c r="D542" s="11">
        <v>108</v>
      </c>
      <c r="E542" s="11">
        <v>45</v>
      </c>
    </row>
    <row r="543" spans="1:5">
      <c r="A543" s="71">
        <v>43946</v>
      </c>
      <c r="C543" s="11">
        <v>10</v>
      </c>
      <c r="D543" s="11">
        <v>108</v>
      </c>
      <c r="E543" s="11">
        <v>45</v>
      </c>
    </row>
    <row r="544" spans="1:5">
      <c r="A544" s="71">
        <v>43953</v>
      </c>
      <c r="D544" s="11">
        <v>118</v>
      </c>
      <c r="E544" s="11">
        <v>45</v>
      </c>
    </row>
    <row r="545" spans="1:5">
      <c r="A545" s="71">
        <v>43960</v>
      </c>
      <c r="B545" s="11">
        <v>20</v>
      </c>
      <c r="C545" s="11">
        <v>80</v>
      </c>
      <c r="D545" s="11">
        <v>118</v>
      </c>
      <c r="E545" s="11">
        <v>45</v>
      </c>
    </row>
    <row r="546" spans="1:5">
      <c r="A546" s="71">
        <v>43967</v>
      </c>
      <c r="C546" s="11">
        <v>80</v>
      </c>
      <c r="D546" s="11">
        <v>108</v>
      </c>
      <c r="E546" s="11">
        <v>45</v>
      </c>
    </row>
    <row r="547" spans="1:5">
      <c r="A547" s="71">
        <v>43974</v>
      </c>
      <c r="B547" s="11">
        <v>325</v>
      </c>
      <c r="C547" s="11">
        <v>240</v>
      </c>
      <c r="D547" s="11">
        <v>118</v>
      </c>
      <c r="E547" s="11">
        <v>45</v>
      </c>
    </row>
    <row r="548" spans="1:5">
      <c r="A548" s="71">
        <v>43981</v>
      </c>
      <c r="B548" s="11">
        <v>200</v>
      </c>
      <c r="C548" s="11">
        <v>55</v>
      </c>
      <c r="D548" s="11">
        <v>108</v>
      </c>
      <c r="E548" s="11">
        <v>45</v>
      </c>
    </row>
    <row r="549" spans="1:5">
      <c r="A549" s="71">
        <v>43988</v>
      </c>
      <c r="B549" s="11">
        <v>192</v>
      </c>
      <c r="C549" s="11">
        <v>146</v>
      </c>
      <c r="D549" s="11">
        <v>88</v>
      </c>
      <c r="E549" s="11">
        <v>45</v>
      </c>
    </row>
    <row r="550" spans="1:5">
      <c r="A550" s="71">
        <v>43995</v>
      </c>
      <c r="C550" s="11">
        <v>120</v>
      </c>
      <c r="D550" s="11">
        <v>128</v>
      </c>
      <c r="E550" s="11">
        <v>65</v>
      </c>
    </row>
    <row r="551" spans="1:5">
      <c r="A551" s="71">
        <v>44002</v>
      </c>
      <c r="B551" s="11">
        <v>100</v>
      </c>
      <c r="C551" s="11">
        <v>20</v>
      </c>
      <c r="D551" s="11">
        <v>88</v>
      </c>
      <c r="E551" s="11">
        <v>45</v>
      </c>
    </row>
    <row r="552" spans="1:5">
      <c r="A552" s="71">
        <v>44009</v>
      </c>
      <c r="B552" s="11">
        <v>40</v>
      </c>
      <c r="C552" s="11">
        <v>8</v>
      </c>
      <c r="D552" s="11">
        <v>92.5</v>
      </c>
      <c r="E552" s="11">
        <v>49.5</v>
      </c>
    </row>
    <row r="553" spans="1:5">
      <c r="A553" s="71">
        <v>44016</v>
      </c>
      <c r="B553" s="11">
        <v>680</v>
      </c>
      <c r="D553" s="11">
        <v>85</v>
      </c>
      <c r="E553" s="11">
        <v>45</v>
      </c>
    </row>
    <row r="554" spans="1:5">
      <c r="A554" s="71">
        <v>44023</v>
      </c>
      <c r="B554" s="11">
        <v>400</v>
      </c>
      <c r="C554" s="11">
        <v>20</v>
      </c>
      <c r="D554" s="11">
        <v>28</v>
      </c>
      <c r="E554" s="11">
        <v>25</v>
      </c>
    </row>
    <row r="555" spans="1:5">
      <c r="A555" s="71">
        <v>44030</v>
      </c>
      <c r="C555" s="11">
        <v>80</v>
      </c>
      <c r="D555" s="11">
        <v>28</v>
      </c>
      <c r="E555" s="11">
        <v>25</v>
      </c>
    </row>
    <row r="556" spans="1:5">
      <c r="A556" s="71">
        <v>44037</v>
      </c>
      <c r="B556" s="11">
        <v>212</v>
      </c>
      <c r="D556" s="11">
        <v>28</v>
      </c>
      <c r="E556" s="11">
        <v>25</v>
      </c>
    </row>
    <row r="557" spans="1:5">
      <c r="A557" s="71">
        <v>44044</v>
      </c>
      <c r="C557" s="11">
        <v>80</v>
      </c>
      <c r="D557" s="11">
        <v>85</v>
      </c>
      <c r="E557" s="11">
        <v>45</v>
      </c>
    </row>
    <row r="558" spans="1:5">
      <c r="A558" s="71">
        <v>44051</v>
      </c>
      <c r="B558" s="11">
        <v>600</v>
      </c>
      <c r="C558" s="11">
        <v>80</v>
      </c>
      <c r="D558" s="11">
        <v>85</v>
      </c>
      <c r="E558" s="11">
        <v>45</v>
      </c>
    </row>
    <row r="559" spans="1:5">
      <c r="A559" s="71">
        <v>44058</v>
      </c>
      <c r="B559" s="11">
        <v>120</v>
      </c>
      <c r="D559" s="11">
        <v>85</v>
      </c>
      <c r="E559" s="11">
        <v>45</v>
      </c>
    </row>
    <row r="560" spans="1:5">
      <c r="A560" s="71">
        <v>44065</v>
      </c>
      <c r="B560" s="11">
        <v>1406</v>
      </c>
      <c r="C560" s="11">
        <v>720</v>
      </c>
      <c r="D560" s="11">
        <v>98</v>
      </c>
      <c r="E560" s="11">
        <v>45</v>
      </c>
    </row>
    <row r="561" spans="1:5">
      <c r="A561" s="71">
        <v>44072</v>
      </c>
      <c r="B561" s="11">
        <v>280</v>
      </c>
      <c r="C561" s="11">
        <v>287</v>
      </c>
      <c r="D561" s="11">
        <v>98</v>
      </c>
      <c r="E561" s="11">
        <v>45</v>
      </c>
    </row>
    <row r="562" spans="1:5">
      <c r="A562" s="71">
        <v>44079</v>
      </c>
      <c r="B562" s="11">
        <v>155</v>
      </c>
      <c r="C562" s="11">
        <v>40</v>
      </c>
      <c r="D562" s="11">
        <v>98</v>
      </c>
      <c r="E562" s="11">
        <v>45</v>
      </c>
    </row>
    <row r="563" spans="1:5">
      <c r="A563" s="71">
        <v>44086</v>
      </c>
      <c r="D563" s="11">
        <v>90</v>
      </c>
      <c r="E563" s="11">
        <v>45</v>
      </c>
    </row>
    <row r="564" spans="1:5">
      <c r="A564" s="71">
        <v>44093</v>
      </c>
      <c r="B564" s="11">
        <v>87</v>
      </c>
      <c r="C564" s="11">
        <v>2080</v>
      </c>
      <c r="D564" s="11">
        <v>90</v>
      </c>
      <c r="E564" s="11">
        <v>45</v>
      </c>
    </row>
    <row r="565" spans="1:5">
      <c r="A565" s="71">
        <v>44100</v>
      </c>
      <c r="B565" s="11">
        <v>80</v>
      </c>
      <c r="C565" s="11">
        <v>120</v>
      </c>
      <c r="D565" s="11">
        <v>127</v>
      </c>
      <c r="E565" s="11">
        <v>45</v>
      </c>
    </row>
    <row r="566" spans="1:5">
      <c r="A566" s="71">
        <v>44107</v>
      </c>
      <c r="C566" s="11">
        <v>40</v>
      </c>
      <c r="D566" s="11">
        <v>38</v>
      </c>
      <c r="E566" s="11">
        <v>25</v>
      </c>
    </row>
    <row r="567" spans="1:5">
      <c r="A567" s="71">
        <v>44114</v>
      </c>
      <c r="B567" s="11">
        <v>280</v>
      </c>
      <c r="C567" s="11">
        <v>762</v>
      </c>
      <c r="D567" s="11">
        <v>104</v>
      </c>
      <c r="E567" s="11">
        <v>45</v>
      </c>
    </row>
    <row r="568" spans="1:5">
      <c r="A568" s="71">
        <v>44121</v>
      </c>
      <c r="B568" s="11">
        <v>276</v>
      </c>
      <c r="C568" s="11">
        <v>52</v>
      </c>
      <c r="D568" s="11">
        <v>104</v>
      </c>
      <c r="E568" s="11">
        <v>45</v>
      </c>
    </row>
    <row r="569" spans="1:5">
      <c r="A569" s="71">
        <v>44128</v>
      </c>
      <c r="B569" s="11">
        <v>665</v>
      </c>
      <c r="C569" s="11">
        <v>40</v>
      </c>
      <c r="D569" s="11">
        <v>104</v>
      </c>
      <c r="E569" s="11">
        <v>45</v>
      </c>
    </row>
    <row r="570" spans="1:5">
      <c r="A570" s="71">
        <v>44135</v>
      </c>
      <c r="D570" s="171">
        <v>2994.4</v>
      </c>
      <c r="E570" s="171">
        <v>3333.9</v>
      </c>
    </row>
    <row r="571" spans="1:5">
      <c r="A571" s="71">
        <v>44142</v>
      </c>
      <c r="B571" s="11">
        <v>10</v>
      </c>
      <c r="C571" s="11">
        <v>130</v>
      </c>
      <c r="D571" s="171">
        <v>7888.4</v>
      </c>
      <c r="E571" s="171">
        <v>5981.6</v>
      </c>
    </row>
    <row r="572" spans="1:5">
      <c r="A572" s="71">
        <v>44149</v>
      </c>
      <c r="B572" s="11">
        <v>580</v>
      </c>
      <c r="C572" s="11">
        <v>220</v>
      </c>
      <c r="D572" s="171">
        <v>1496</v>
      </c>
      <c r="E572" s="171">
        <v>1220</v>
      </c>
    </row>
    <row r="573" spans="1:5">
      <c r="A573" s="71">
        <v>44156</v>
      </c>
      <c r="B573" s="11">
        <v>480</v>
      </c>
      <c r="C573" s="11">
        <v>120</v>
      </c>
      <c r="D573" s="171">
        <v>101</v>
      </c>
      <c r="E573" s="171">
        <v>45</v>
      </c>
    </row>
    <row r="574" spans="1:5">
      <c r="A574" s="71">
        <v>44163</v>
      </c>
      <c r="B574" s="11">
        <v>480</v>
      </c>
      <c r="C574" s="11">
        <v>120</v>
      </c>
      <c r="D574" s="171">
        <v>101</v>
      </c>
      <c r="E574" s="171">
        <v>45</v>
      </c>
    </row>
    <row r="575" spans="1:5">
      <c r="A575" s="71">
        <v>44170</v>
      </c>
      <c r="B575" s="11">
        <v>375</v>
      </c>
      <c r="C575" s="11">
        <v>214</v>
      </c>
      <c r="D575" s="171">
        <v>41</v>
      </c>
      <c r="E575" s="171">
        <v>25</v>
      </c>
    </row>
    <row r="576" spans="1:5">
      <c r="A576" s="71">
        <v>44177</v>
      </c>
      <c r="B576" s="11">
        <v>299</v>
      </c>
      <c r="C576" s="11">
        <v>121</v>
      </c>
      <c r="D576" s="171">
        <v>746.1</v>
      </c>
      <c r="E576" s="171">
        <v>329</v>
      </c>
    </row>
    <row r="577" spans="1:5">
      <c r="A577" s="71">
        <v>44184</v>
      </c>
      <c r="B577" s="11">
        <v>53</v>
      </c>
      <c r="C577" s="11">
        <v>44</v>
      </c>
      <c r="D577" s="171">
        <v>3296.5</v>
      </c>
      <c r="E577" s="171">
        <v>2686</v>
      </c>
    </row>
    <row r="578" spans="1:5">
      <c r="A578" s="71">
        <v>44191</v>
      </c>
      <c r="B578" s="11">
        <v>684</v>
      </c>
      <c r="C578" s="11">
        <v>442</v>
      </c>
      <c r="D578" s="171">
        <v>25</v>
      </c>
      <c r="E578" s="171">
        <v>25</v>
      </c>
    </row>
    <row r="579" spans="1:5">
      <c r="A579" s="71">
        <v>44198</v>
      </c>
      <c r="B579" s="11">
        <v>253</v>
      </c>
      <c r="C579" s="11">
        <v>367</v>
      </c>
      <c r="D579" s="171">
        <v>25</v>
      </c>
      <c r="E579" s="171">
        <v>25</v>
      </c>
    </row>
    <row r="580" spans="1:5">
      <c r="A580" s="71">
        <v>44205</v>
      </c>
      <c r="B580" s="11">
        <v>600</v>
      </c>
      <c r="C580" s="11">
        <v>200</v>
      </c>
      <c r="D580" s="11">
        <v>25</v>
      </c>
      <c r="E580" s="11">
        <v>22</v>
      </c>
    </row>
    <row r="581" spans="1:5">
      <c r="A581" s="71">
        <v>44212</v>
      </c>
      <c r="D581" s="11">
        <v>40.5</v>
      </c>
      <c r="E581" s="11">
        <v>22</v>
      </c>
    </row>
    <row r="582" spans="1:5">
      <c r="A582" s="71">
        <v>44219</v>
      </c>
      <c r="B582" s="11">
        <v>6704</v>
      </c>
      <c r="C582" s="11">
        <v>6742</v>
      </c>
      <c r="D582" s="11">
        <v>35</v>
      </c>
      <c r="E582" s="11">
        <v>33</v>
      </c>
    </row>
    <row r="583" spans="1:5">
      <c r="A583" s="71">
        <v>44226</v>
      </c>
      <c r="B583" s="11">
        <v>4640</v>
      </c>
      <c r="C583" s="11">
        <v>3450</v>
      </c>
      <c r="D583" s="11">
        <v>34</v>
      </c>
      <c r="E583" s="11">
        <v>34</v>
      </c>
    </row>
    <row r="584" spans="1:5">
      <c r="A584" s="71">
        <v>44233</v>
      </c>
      <c r="B584" s="11">
        <v>1400</v>
      </c>
      <c r="C584" s="11">
        <v>1002</v>
      </c>
      <c r="D584" s="11">
        <v>34</v>
      </c>
      <c r="E584" s="11">
        <v>34</v>
      </c>
    </row>
    <row r="585" spans="1:5">
      <c r="A585" s="71">
        <v>44240</v>
      </c>
      <c r="C585" s="11">
        <v>13</v>
      </c>
      <c r="D585" s="11">
        <v>35</v>
      </c>
      <c r="E585" s="11">
        <v>31</v>
      </c>
    </row>
    <row r="586" spans="1:5">
      <c r="A586" s="71">
        <v>44247</v>
      </c>
      <c r="B586" s="11">
        <v>3200</v>
      </c>
      <c r="C586" s="11">
        <v>2000</v>
      </c>
      <c r="D586" s="11">
        <v>35</v>
      </c>
      <c r="E586" s="11">
        <v>29</v>
      </c>
    </row>
    <row r="587" spans="1:5">
      <c r="A587" s="71">
        <v>44254</v>
      </c>
      <c r="B587" s="11">
        <v>200</v>
      </c>
      <c r="C587" s="11">
        <v>200</v>
      </c>
      <c r="D587" s="11">
        <v>33</v>
      </c>
      <c r="E587" s="11">
        <v>30</v>
      </c>
    </row>
    <row r="588" spans="1:5">
      <c r="A588" s="71">
        <v>44261</v>
      </c>
      <c r="C588" s="11">
        <v>40</v>
      </c>
      <c r="D588" s="11">
        <v>33</v>
      </c>
      <c r="E588" s="11">
        <v>30</v>
      </c>
    </row>
    <row r="589" spans="1:5">
      <c r="A589" s="71">
        <v>44268</v>
      </c>
      <c r="B589" s="11">
        <v>512</v>
      </c>
      <c r="C589" s="11">
        <v>398</v>
      </c>
      <c r="D589" s="11">
        <v>53</v>
      </c>
      <c r="E589" s="11">
        <v>50</v>
      </c>
    </row>
    <row r="590" spans="1:5">
      <c r="A590" s="71">
        <v>44275</v>
      </c>
      <c r="C590" s="11">
        <v>120</v>
      </c>
      <c r="D590" s="11">
        <v>274</v>
      </c>
      <c r="E590" s="11">
        <v>71</v>
      </c>
    </row>
    <row r="591" spans="1:5">
      <c r="A591" s="71">
        <v>44282</v>
      </c>
      <c r="C591" s="11">
        <v>38</v>
      </c>
      <c r="D591" s="11">
        <v>189</v>
      </c>
      <c r="E591" s="11">
        <v>53</v>
      </c>
    </row>
    <row r="592" spans="1:5">
      <c r="A592" s="71">
        <v>44289</v>
      </c>
      <c r="B592" s="11">
        <v>600</v>
      </c>
      <c r="C592" s="11">
        <v>20</v>
      </c>
      <c r="D592" s="11">
        <v>65</v>
      </c>
      <c r="E592" s="11">
        <v>45</v>
      </c>
    </row>
    <row r="593" spans="1:5">
      <c r="A593" s="71">
        <v>44296</v>
      </c>
      <c r="B593" s="11">
        <v>33</v>
      </c>
      <c r="C593" s="11">
        <v>12</v>
      </c>
      <c r="D593" s="11">
        <v>74</v>
      </c>
      <c r="E593" s="11">
        <v>45</v>
      </c>
    </row>
    <row r="594" spans="1:5">
      <c r="A594" s="71">
        <v>44303</v>
      </c>
      <c r="C594" s="11">
        <v>40</v>
      </c>
      <c r="D594" s="11">
        <v>31</v>
      </c>
      <c r="E594" s="11">
        <v>29</v>
      </c>
    </row>
    <row r="595" spans="1:5">
      <c r="A595" s="71">
        <v>44310</v>
      </c>
      <c r="C595" s="11">
        <v>27</v>
      </c>
      <c r="D595" s="11">
        <v>73</v>
      </c>
      <c r="E595" s="11">
        <v>50</v>
      </c>
    </row>
    <row r="596" spans="1:5">
      <c r="A596" s="71">
        <v>44317</v>
      </c>
      <c r="C596" s="11">
        <v>86</v>
      </c>
      <c r="D596" s="11">
        <v>73</v>
      </c>
      <c r="E596" s="11">
        <v>50</v>
      </c>
    </row>
    <row r="597" spans="1:5">
      <c r="A597" s="71">
        <v>44324</v>
      </c>
      <c r="B597" s="11">
        <v>280</v>
      </c>
      <c r="C597" s="11">
        <v>382</v>
      </c>
      <c r="D597" s="11">
        <v>73</v>
      </c>
      <c r="E597" s="11">
        <v>50</v>
      </c>
    </row>
    <row r="598" spans="1:5">
      <c r="A598" s="71">
        <v>44331</v>
      </c>
      <c r="B598" s="11">
        <v>20</v>
      </c>
      <c r="C598" s="11">
        <v>20</v>
      </c>
      <c r="D598" s="11">
        <v>73</v>
      </c>
      <c r="E598" s="11">
        <v>50</v>
      </c>
    </row>
    <row r="599" spans="1:5">
      <c r="A599" s="71">
        <v>44338</v>
      </c>
      <c r="B599" s="11">
        <v>298</v>
      </c>
      <c r="C599" s="11">
        <v>18</v>
      </c>
      <c r="D599" s="11">
        <v>68</v>
      </c>
      <c r="E599" s="11">
        <v>45</v>
      </c>
    </row>
    <row r="600" spans="1:5">
      <c r="A600" s="71">
        <v>44345</v>
      </c>
      <c r="B600" s="11">
        <v>348</v>
      </c>
      <c r="C600" s="11">
        <v>34</v>
      </c>
      <c r="D600" s="11">
        <v>65</v>
      </c>
      <c r="E600" s="11">
        <v>45</v>
      </c>
    </row>
    <row r="601" spans="1:5">
      <c r="A601" s="71">
        <v>44352</v>
      </c>
      <c r="D601" s="11">
        <v>75</v>
      </c>
      <c r="E601" s="11">
        <v>47</v>
      </c>
    </row>
    <row r="602" spans="1:5">
      <c r="A602" s="71">
        <v>44359</v>
      </c>
      <c r="D602" s="11">
        <v>78</v>
      </c>
      <c r="E602" s="11">
        <v>47</v>
      </c>
    </row>
    <row r="603" spans="1:5">
      <c r="A603" s="71">
        <v>44366</v>
      </c>
      <c r="B603" s="11">
        <v>139</v>
      </c>
      <c r="D603" s="11">
        <v>67</v>
      </c>
      <c r="E603" s="11">
        <v>45</v>
      </c>
    </row>
    <row r="604" spans="1:5">
      <c r="A604" s="71">
        <v>44373</v>
      </c>
      <c r="B604" s="11">
        <v>280</v>
      </c>
      <c r="C604" s="11">
        <v>20</v>
      </c>
      <c r="D604" s="11">
        <v>37</v>
      </c>
      <c r="E604" s="11">
        <v>29</v>
      </c>
    </row>
    <row r="605" spans="1:5">
      <c r="A605" s="71">
        <v>44380</v>
      </c>
      <c r="B605" s="11">
        <v>400</v>
      </c>
      <c r="C605" s="11">
        <v>160</v>
      </c>
      <c r="D605" s="11">
        <v>27</v>
      </c>
      <c r="E605" s="11">
        <v>25</v>
      </c>
    </row>
    <row r="606" spans="1:5">
      <c r="A606" s="71">
        <v>44387</v>
      </c>
      <c r="B606" s="11">
        <v>240</v>
      </c>
      <c r="D606" s="11">
        <v>26.3</v>
      </c>
      <c r="E606" s="11">
        <v>25</v>
      </c>
    </row>
    <row r="607" spans="1:5">
      <c r="A607" s="71">
        <v>44394</v>
      </c>
      <c r="D607" s="11">
        <v>27</v>
      </c>
      <c r="E607" s="11">
        <v>26</v>
      </c>
    </row>
    <row r="608" spans="1:5">
      <c r="A608" s="71">
        <v>44401</v>
      </c>
      <c r="C608" s="11">
        <v>40</v>
      </c>
      <c r="D608" s="11">
        <v>27</v>
      </c>
      <c r="E608" s="11">
        <v>26</v>
      </c>
    </row>
    <row r="609" spans="1:5">
      <c r="A609" s="71">
        <v>44408</v>
      </c>
      <c r="B609" s="11">
        <v>40</v>
      </c>
      <c r="C609" s="11">
        <v>124</v>
      </c>
      <c r="D609" s="11">
        <v>27</v>
      </c>
      <c r="E609" s="11">
        <v>26</v>
      </c>
    </row>
    <row r="610" spans="1:5">
      <c r="A610" s="71">
        <v>44415</v>
      </c>
      <c r="C610" s="11">
        <v>170</v>
      </c>
      <c r="E610" s="11">
        <v>25</v>
      </c>
    </row>
    <row r="611" spans="1:5">
      <c r="A611" s="71">
        <v>44422</v>
      </c>
      <c r="C611" s="11">
        <v>248</v>
      </c>
      <c r="E611" s="11">
        <v>25</v>
      </c>
    </row>
    <row r="612" spans="1:5">
      <c r="A612" s="71">
        <v>44429</v>
      </c>
      <c r="C612" s="11">
        <v>40</v>
      </c>
      <c r="E612" s="11">
        <v>25</v>
      </c>
    </row>
    <row r="613" spans="1:5">
      <c r="A613" s="71">
        <v>44436</v>
      </c>
      <c r="C613" s="11">
        <v>686</v>
      </c>
      <c r="E613" s="11">
        <v>25</v>
      </c>
    </row>
    <row r="614" spans="1:5">
      <c r="A614" s="71">
        <v>44443</v>
      </c>
      <c r="E614" s="11">
        <v>25</v>
      </c>
    </row>
    <row r="615" spans="1:5">
      <c r="A615" s="71">
        <v>44450</v>
      </c>
      <c r="E615" s="11">
        <v>25</v>
      </c>
    </row>
    <row r="616" spans="1:5">
      <c r="A616" s="71">
        <v>44457</v>
      </c>
      <c r="B616" s="11">
        <v>85</v>
      </c>
      <c r="C616" s="11">
        <v>72</v>
      </c>
      <c r="E616" s="11">
        <v>25</v>
      </c>
    </row>
    <row r="617" spans="1:5">
      <c r="A617" s="71">
        <v>44464</v>
      </c>
      <c r="C617" s="11">
        <v>80</v>
      </c>
      <c r="E617" s="11">
        <v>25</v>
      </c>
    </row>
    <row r="618" spans="1:5">
      <c r="A618" s="71">
        <v>44471</v>
      </c>
      <c r="B618" s="11">
        <v>36</v>
      </c>
      <c r="E618" s="11">
        <v>25</v>
      </c>
    </row>
    <row r="619" spans="1:5">
      <c r="A619" s="71">
        <v>44478</v>
      </c>
      <c r="B619" s="11">
        <v>103</v>
      </c>
      <c r="E619" s="11">
        <v>25</v>
      </c>
    </row>
    <row r="620" spans="1:5">
      <c r="A620" s="71">
        <v>44485</v>
      </c>
      <c r="E620" s="11">
        <v>25</v>
      </c>
    </row>
    <row r="621" spans="1:5">
      <c r="A621" s="71">
        <v>44492</v>
      </c>
      <c r="B621" s="11">
        <v>157</v>
      </c>
      <c r="C621" s="11">
        <v>337</v>
      </c>
      <c r="E621" s="11">
        <v>25</v>
      </c>
    </row>
    <row r="622" spans="1:5">
      <c r="A622" s="71">
        <v>44499</v>
      </c>
      <c r="B622" s="11">
        <v>121</v>
      </c>
      <c r="C622" s="11">
        <v>97</v>
      </c>
      <c r="D622" s="11">
        <v>2783</v>
      </c>
      <c r="E622" s="11">
        <v>1903</v>
      </c>
    </row>
    <row r="623" spans="1:5">
      <c r="A623" s="71">
        <v>44506</v>
      </c>
      <c r="B623" s="11">
        <v>40</v>
      </c>
      <c r="C623" s="11">
        <v>42</v>
      </c>
      <c r="D623" s="171">
        <v>4819.8</v>
      </c>
      <c r="E623" s="171">
        <v>3200.5</v>
      </c>
    </row>
    <row r="624" spans="1:5">
      <c r="A624" s="71">
        <v>44513</v>
      </c>
      <c r="C624" s="11">
        <v>80</v>
      </c>
      <c r="D624" s="171">
        <v>9127.2000000000007</v>
      </c>
      <c r="E624" s="171">
        <v>7021</v>
      </c>
    </row>
    <row r="625" spans="1:5">
      <c r="A625" s="71">
        <v>44520</v>
      </c>
      <c r="B625" s="11">
        <v>820</v>
      </c>
      <c r="C625" s="11">
        <v>480</v>
      </c>
      <c r="D625" s="171">
        <v>2441.3000000000002</v>
      </c>
      <c r="E625" s="171">
        <v>1677.6</v>
      </c>
    </row>
    <row r="626" spans="1:5">
      <c r="A626" s="71">
        <v>44527</v>
      </c>
      <c r="B626" s="11">
        <v>6156</v>
      </c>
      <c r="C626" s="11">
        <v>3936</v>
      </c>
      <c r="D626" s="171">
        <v>25</v>
      </c>
      <c r="E626" s="171">
        <v>25</v>
      </c>
    </row>
    <row r="627" spans="1:5">
      <c r="A627" s="71">
        <v>44534</v>
      </c>
      <c r="B627" s="11">
        <v>1213</v>
      </c>
      <c r="C627" s="11">
        <v>1584</v>
      </c>
      <c r="D627" s="171">
        <v>41</v>
      </c>
      <c r="E627" s="171">
        <v>63</v>
      </c>
    </row>
    <row r="628" spans="1:5">
      <c r="A628" s="71">
        <v>44541</v>
      </c>
      <c r="B628" s="11">
        <v>100</v>
      </c>
      <c r="D628" s="171">
        <v>2359.3000000000002</v>
      </c>
      <c r="E628" s="171">
        <v>2037</v>
      </c>
    </row>
    <row r="629" spans="1:5">
      <c r="A629" s="71">
        <v>44548</v>
      </c>
      <c r="B629" s="11">
        <v>657</v>
      </c>
      <c r="C629" s="11">
        <v>161</v>
      </c>
      <c r="D629" s="171">
        <v>1293.5</v>
      </c>
      <c r="E629" s="171">
        <v>984</v>
      </c>
    </row>
    <row r="630" spans="1:5">
      <c r="A630" s="71">
        <v>44555</v>
      </c>
      <c r="D630" s="171">
        <v>82.6</v>
      </c>
      <c r="E630" s="171">
        <v>57</v>
      </c>
    </row>
    <row r="631" spans="1:5">
      <c r="A631" s="71">
        <v>44562</v>
      </c>
      <c r="B631" s="11">
        <v>640</v>
      </c>
      <c r="C631" s="11">
        <v>440</v>
      </c>
    </row>
    <row r="632" spans="1:5">
      <c r="A632" s="71">
        <v>44569</v>
      </c>
      <c r="D632" s="171">
        <v>25</v>
      </c>
      <c r="E632" s="171">
        <v>25</v>
      </c>
    </row>
    <row r="633" spans="1:5">
      <c r="A633" s="71">
        <v>44576</v>
      </c>
      <c r="B633" s="11">
        <v>1740</v>
      </c>
      <c r="C633" s="11">
        <v>1240</v>
      </c>
      <c r="D633" s="171">
        <v>29</v>
      </c>
      <c r="E633" s="171">
        <v>26</v>
      </c>
    </row>
    <row r="634" spans="1:5">
      <c r="A634" s="71">
        <v>44583</v>
      </c>
      <c r="B634" s="11">
        <v>1620</v>
      </c>
      <c r="C634" s="11">
        <v>1120</v>
      </c>
      <c r="D634" s="171">
        <v>18</v>
      </c>
      <c r="E634" s="171">
        <v>2</v>
      </c>
    </row>
    <row r="635" spans="1:5">
      <c r="A635" s="71">
        <v>44590</v>
      </c>
      <c r="B635" s="11">
        <v>2240</v>
      </c>
      <c r="C635" s="11">
        <v>1560</v>
      </c>
      <c r="D635" s="171">
        <v>16</v>
      </c>
      <c r="E635" s="171">
        <v>1</v>
      </c>
    </row>
    <row r="636" spans="1:5">
      <c r="A636" s="71">
        <v>44597</v>
      </c>
      <c r="B636" s="11">
        <v>500</v>
      </c>
      <c r="C636" s="11">
        <v>400</v>
      </c>
      <c r="D636" s="171">
        <v>31.3</v>
      </c>
      <c r="E636" s="171">
        <v>1</v>
      </c>
    </row>
    <row r="637" spans="1:5">
      <c r="A637" s="71">
        <v>44604</v>
      </c>
      <c r="B637" s="11">
        <v>544</v>
      </c>
      <c r="C637" s="11">
        <v>460</v>
      </c>
      <c r="D637" s="171">
        <v>16</v>
      </c>
      <c r="E637" s="171">
        <v>1</v>
      </c>
    </row>
    <row r="638" spans="1:5">
      <c r="A638" s="71">
        <v>44611</v>
      </c>
      <c r="B638" s="11">
        <v>740</v>
      </c>
      <c r="C638" s="11">
        <v>480</v>
      </c>
      <c r="D638" s="171">
        <v>15</v>
      </c>
      <c r="E638" s="171">
        <v>1</v>
      </c>
    </row>
    <row r="639" spans="1:5">
      <c r="A639" s="71">
        <v>44618</v>
      </c>
      <c r="B639" s="11">
        <v>580</v>
      </c>
      <c r="C639" s="11">
        <v>640</v>
      </c>
      <c r="D639" s="171">
        <v>15</v>
      </c>
      <c r="E639" s="171">
        <v>1</v>
      </c>
    </row>
    <row r="640" spans="1:5">
      <c r="A640" s="71">
        <v>44625</v>
      </c>
      <c r="B640" s="11">
        <v>3410</v>
      </c>
      <c r="C640" s="11">
        <v>2288</v>
      </c>
      <c r="D640" s="171">
        <v>15</v>
      </c>
      <c r="E640" s="171">
        <v>1</v>
      </c>
    </row>
    <row r="641" spans="1:5">
      <c r="A641" s="71">
        <v>44632</v>
      </c>
      <c r="B641" s="11">
        <v>540</v>
      </c>
      <c r="C641" s="11">
        <v>440</v>
      </c>
      <c r="D641" s="171">
        <v>15</v>
      </c>
      <c r="E641" s="171">
        <v>1</v>
      </c>
    </row>
    <row r="642" spans="1:5">
      <c r="A642" s="71">
        <v>44639</v>
      </c>
      <c r="B642" s="11">
        <v>660</v>
      </c>
      <c r="C642" s="11">
        <v>480</v>
      </c>
      <c r="D642" s="171">
        <v>30</v>
      </c>
      <c r="E642" s="171">
        <v>1</v>
      </c>
    </row>
    <row r="643" spans="1:5">
      <c r="A643" s="71">
        <v>44646</v>
      </c>
      <c r="B643" s="11">
        <v>569</v>
      </c>
      <c r="C643" s="11">
        <v>440</v>
      </c>
      <c r="D643" s="171">
        <v>95.8</v>
      </c>
      <c r="E643" s="171">
        <v>30.2</v>
      </c>
    </row>
    <row r="644" spans="1:5">
      <c r="A644" s="71">
        <v>44653</v>
      </c>
      <c r="B644" s="11">
        <v>500</v>
      </c>
      <c r="C644" s="11">
        <v>400</v>
      </c>
      <c r="D644" s="11">
        <v>431.2</v>
      </c>
      <c r="E644" s="11">
        <v>112.8</v>
      </c>
    </row>
    <row r="645" spans="1:5">
      <c r="A645" s="71">
        <v>44660</v>
      </c>
      <c r="B645" s="11">
        <v>940</v>
      </c>
      <c r="C645" s="11">
        <v>720</v>
      </c>
      <c r="D645" s="171">
        <v>492</v>
      </c>
      <c r="E645" s="171">
        <v>154</v>
      </c>
    </row>
    <row r="646" spans="1:5">
      <c r="A646" s="71">
        <v>44667</v>
      </c>
      <c r="B646" s="11">
        <v>1020</v>
      </c>
      <c r="C646" s="11">
        <v>720</v>
      </c>
      <c r="D646" s="171">
        <v>22</v>
      </c>
      <c r="E646" s="171">
        <v>8</v>
      </c>
    </row>
    <row r="647" spans="1:5">
      <c r="A647" s="71">
        <v>44674</v>
      </c>
      <c r="B647" s="11">
        <v>1308</v>
      </c>
      <c r="C647" s="11">
        <v>912</v>
      </c>
      <c r="D647" s="171">
        <v>21</v>
      </c>
      <c r="E647" s="171">
        <v>1</v>
      </c>
    </row>
    <row r="648" spans="1:5">
      <c r="A648" s="71">
        <v>44681</v>
      </c>
      <c r="B648" s="11">
        <v>1028</v>
      </c>
      <c r="C648" s="11">
        <v>760</v>
      </c>
      <c r="D648" s="171">
        <v>2</v>
      </c>
      <c r="E648" s="171"/>
    </row>
    <row r="649" spans="1:5">
      <c r="A649" s="71">
        <v>44688</v>
      </c>
      <c r="B649" s="11">
        <v>306</v>
      </c>
      <c r="C649" s="11">
        <v>220</v>
      </c>
      <c r="D649" s="171">
        <v>3</v>
      </c>
      <c r="E649" s="171">
        <v>1</v>
      </c>
    </row>
    <row r="650" spans="1:5">
      <c r="A650" s="71">
        <v>44695</v>
      </c>
      <c r="B650" s="11">
        <v>420</v>
      </c>
      <c r="C650" s="11">
        <v>200</v>
      </c>
      <c r="D650" s="171">
        <v>2</v>
      </c>
      <c r="E650" s="171">
        <v>1</v>
      </c>
    </row>
    <row r="651" spans="1:5">
      <c r="A651" s="71">
        <v>44702</v>
      </c>
      <c r="B651" s="11">
        <v>588</v>
      </c>
      <c r="C651" s="11">
        <v>552</v>
      </c>
      <c r="D651" s="171">
        <v>8.1999999999999993</v>
      </c>
      <c r="E651" s="171">
        <v>0</v>
      </c>
    </row>
    <row r="652" spans="1:5">
      <c r="A652" s="71">
        <v>44709</v>
      </c>
      <c r="B652" s="11">
        <v>300</v>
      </c>
      <c r="C652" s="11">
        <v>340</v>
      </c>
      <c r="D652" s="171">
        <v>8</v>
      </c>
      <c r="E652" s="171">
        <v>1</v>
      </c>
    </row>
    <row r="653" spans="1:5">
      <c r="A653" s="71">
        <v>44716</v>
      </c>
      <c r="B653" s="11">
        <v>500</v>
      </c>
      <c r="C653" s="11">
        <v>480</v>
      </c>
      <c r="D653" s="171">
        <v>10</v>
      </c>
      <c r="E653" s="171">
        <v>1</v>
      </c>
    </row>
    <row r="654" spans="1:5">
      <c r="A654" s="71">
        <v>44723</v>
      </c>
      <c r="B654" s="11">
        <v>300</v>
      </c>
      <c r="C654" s="11">
        <v>420</v>
      </c>
      <c r="D654" s="171">
        <v>10</v>
      </c>
      <c r="E654" s="171">
        <v>1</v>
      </c>
    </row>
    <row r="655" spans="1:5">
      <c r="A655" s="71">
        <v>44730</v>
      </c>
      <c r="B655" s="11">
        <v>1268</v>
      </c>
      <c r="C655" s="11">
        <v>432</v>
      </c>
      <c r="D655" s="171">
        <v>20</v>
      </c>
      <c r="E655" s="171">
        <v>1</v>
      </c>
    </row>
    <row r="656" spans="1:5">
      <c r="A656" s="71">
        <v>44737</v>
      </c>
      <c r="B656" s="11">
        <v>1227</v>
      </c>
      <c r="C656" s="11">
        <v>200</v>
      </c>
      <c r="D656" s="171">
        <v>21</v>
      </c>
      <c r="E656" s="171">
        <v>2</v>
      </c>
    </row>
    <row r="657" spans="1:5">
      <c r="A657" s="71">
        <v>44744</v>
      </c>
      <c r="B657" s="11">
        <v>540</v>
      </c>
      <c r="C657" s="11">
        <v>280</v>
      </c>
      <c r="D657" s="171">
        <v>24</v>
      </c>
      <c r="E657" s="171">
        <v>2</v>
      </c>
    </row>
    <row r="658" spans="1:5">
      <c r="A658" s="71">
        <v>44751</v>
      </c>
      <c r="B658" s="11">
        <v>60</v>
      </c>
      <c r="C658" s="11">
        <v>40</v>
      </c>
      <c r="D658" s="171">
        <v>25</v>
      </c>
      <c r="E658" s="171">
        <v>2</v>
      </c>
    </row>
    <row r="659" spans="1:5">
      <c r="A659" s="71">
        <v>44758</v>
      </c>
      <c r="B659" s="11">
        <v>80</v>
      </c>
      <c r="C659" s="11">
        <v>80</v>
      </c>
      <c r="D659" s="171">
        <v>14.5</v>
      </c>
      <c r="E659" s="171">
        <v>9</v>
      </c>
    </row>
    <row r="660" spans="1:5">
      <c r="A660" s="71">
        <v>44765</v>
      </c>
      <c r="B660" s="11">
        <v>140</v>
      </c>
      <c r="C660" s="11">
        <v>200</v>
      </c>
      <c r="D660" s="171">
        <v>19</v>
      </c>
      <c r="E660" s="171">
        <v>2</v>
      </c>
    </row>
    <row r="661" spans="1:5">
      <c r="A661" s="71">
        <v>44772</v>
      </c>
      <c r="B661" s="11">
        <v>180</v>
      </c>
      <c r="C661" s="11">
        <v>160</v>
      </c>
      <c r="D661" s="171">
        <v>22</v>
      </c>
      <c r="E661" s="171">
        <v>2</v>
      </c>
    </row>
    <row r="662" spans="1:5">
      <c r="A662" s="71">
        <v>44779</v>
      </c>
      <c r="D662" s="171"/>
      <c r="E662" s="171"/>
    </row>
    <row r="663" spans="1:5">
      <c r="A663" s="71">
        <v>44786</v>
      </c>
      <c r="B663" s="11">
        <v>540</v>
      </c>
      <c r="C663" s="11">
        <v>52</v>
      </c>
      <c r="D663" s="171">
        <v>22</v>
      </c>
      <c r="E663" s="171">
        <v>2</v>
      </c>
    </row>
    <row r="664" spans="1:5">
      <c r="A664" s="71">
        <v>44793</v>
      </c>
      <c r="B664" s="11">
        <v>80</v>
      </c>
      <c r="D664" s="171">
        <v>22</v>
      </c>
      <c r="E664" s="171">
        <v>2</v>
      </c>
    </row>
    <row r="665" spans="1:5">
      <c r="A665" s="71">
        <v>44800</v>
      </c>
      <c r="D665" s="171">
        <v>21</v>
      </c>
      <c r="E665" s="171">
        <v>2</v>
      </c>
    </row>
    <row r="666" spans="1:5">
      <c r="A666" s="71">
        <v>44807</v>
      </c>
      <c r="B666" s="11">
        <v>460</v>
      </c>
      <c r="C666" s="11">
        <v>82</v>
      </c>
      <c r="D666" s="11">
        <v>19</v>
      </c>
      <c r="E666" s="11">
        <v>1</v>
      </c>
    </row>
    <row r="667" spans="1:5">
      <c r="A667" s="71">
        <v>44814</v>
      </c>
      <c r="B667" s="11">
        <v>340</v>
      </c>
      <c r="C667" s="11">
        <v>320</v>
      </c>
      <c r="D667" s="11">
        <v>25</v>
      </c>
      <c r="E667" s="11">
        <v>2</v>
      </c>
    </row>
    <row r="668" spans="1:5">
      <c r="A668" s="71">
        <v>44821</v>
      </c>
      <c r="B668" s="11">
        <v>200</v>
      </c>
      <c r="C668" s="11">
        <v>60</v>
      </c>
      <c r="D668" s="11">
        <v>16</v>
      </c>
      <c r="E668" s="11">
        <v>2</v>
      </c>
    </row>
    <row r="669" spans="1:5">
      <c r="A669" s="71">
        <v>44828</v>
      </c>
      <c r="B669" s="11">
        <v>260</v>
      </c>
      <c r="C669" s="11">
        <v>200</v>
      </c>
      <c r="D669" s="11">
        <v>11</v>
      </c>
      <c r="E669" s="11">
        <v>2</v>
      </c>
    </row>
    <row r="670" spans="1:5">
      <c r="A670" s="71">
        <v>44835</v>
      </c>
      <c r="B670" s="11">
        <v>84</v>
      </c>
      <c r="C670" s="11">
        <v>73</v>
      </c>
      <c r="D670" s="11">
        <v>11</v>
      </c>
      <c r="E670" s="11">
        <v>1</v>
      </c>
    </row>
    <row r="671" spans="1:5">
      <c r="A671" s="71">
        <v>44842</v>
      </c>
      <c r="B671" s="11">
        <v>260</v>
      </c>
      <c r="C671" s="11">
        <v>160</v>
      </c>
      <c r="D671" s="11">
        <v>10</v>
      </c>
      <c r="E671" s="11">
        <v>1</v>
      </c>
    </row>
    <row r="672" spans="1:5">
      <c r="A672" s="71">
        <v>44849</v>
      </c>
      <c r="B672" s="11">
        <v>360</v>
      </c>
      <c r="C672" s="11">
        <v>500</v>
      </c>
      <c r="D672" s="11">
        <v>10</v>
      </c>
      <c r="E672" s="11">
        <v>1</v>
      </c>
    </row>
    <row r="673" spans="1:5">
      <c r="A673" s="71">
        <v>44856</v>
      </c>
      <c r="B673" s="11">
        <v>120</v>
      </c>
      <c r="C673" s="11">
        <v>40</v>
      </c>
      <c r="D673" s="11">
        <v>12</v>
      </c>
      <c r="E673" s="11">
        <v>1</v>
      </c>
    </row>
    <row r="674" spans="1:5">
      <c r="A674" s="71">
        <v>44863</v>
      </c>
      <c r="B674" s="11">
        <v>120</v>
      </c>
      <c r="D674" s="11">
        <v>613</v>
      </c>
      <c r="E674" s="11">
        <v>379</v>
      </c>
    </row>
    <row r="675" spans="1:5">
      <c r="A675" s="71">
        <v>44870</v>
      </c>
      <c r="B675" s="11">
        <v>260</v>
      </c>
      <c r="C675" s="11">
        <v>160</v>
      </c>
      <c r="D675" s="11">
        <v>2558</v>
      </c>
      <c r="E675" s="11">
        <v>1580</v>
      </c>
    </row>
    <row r="676" spans="1:5">
      <c r="A676" s="71">
        <v>44877</v>
      </c>
      <c r="B676" s="11">
        <v>180</v>
      </c>
      <c r="D676" s="11">
        <v>2930</v>
      </c>
      <c r="E676" s="11">
        <v>1909</v>
      </c>
    </row>
    <row r="677" spans="1:5">
      <c r="A677" s="71">
        <v>44884</v>
      </c>
      <c r="B677" s="11">
        <v>240</v>
      </c>
      <c r="C677" s="11">
        <v>60</v>
      </c>
      <c r="D677" s="11">
        <v>306</v>
      </c>
      <c r="E677" s="11">
        <v>189</v>
      </c>
    </row>
    <row r="678" spans="1:5">
      <c r="A678" s="71">
        <v>44891</v>
      </c>
      <c r="B678" s="11">
        <v>720</v>
      </c>
    </row>
    <row r="679" spans="1:5">
      <c r="A679" s="71">
        <v>44898</v>
      </c>
      <c r="B679" s="11">
        <v>40</v>
      </c>
      <c r="C679" s="11">
        <v>2</v>
      </c>
    </row>
    <row r="680" spans="1:5">
      <c r="A680" s="71">
        <v>44905</v>
      </c>
      <c r="C680" s="11">
        <v>80</v>
      </c>
      <c r="D680" s="11">
        <v>680</v>
      </c>
      <c r="E680" s="11">
        <v>180</v>
      </c>
    </row>
    <row r="681" spans="1:5">
      <c r="A681" s="71">
        <v>44912</v>
      </c>
      <c r="B681" s="11">
        <v>160</v>
      </c>
      <c r="D681" s="11">
        <v>285</v>
      </c>
      <c r="E681" s="11">
        <v>90</v>
      </c>
    </row>
    <row r="682" spans="1:5">
      <c r="A682" s="71">
        <v>44919</v>
      </c>
    </row>
    <row r="683" spans="1:5">
      <c r="A683" s="71">
        <v>44926</v>
      </c>
    </row>
    <row r="684" spans="1:5">
      <c r="A684" s="71">
        <v>44933</v>
      </c>
    </row>
    <row r="685" spans="1:5">
      <c r="A685" s="71">
        <v>44940</v>
      </c>
    </row>
    <row r="686" spans="1:5">
      <c r="A686" s="71">
        <v>44947</v>
      </c>
      <c r="B686" s="11">
        <v>120</v>
      </c>
      <c r="C686" s="11">
        <v>80</v>
      </c>
      <c r="D686" s="11">
        <v>13</v>
      </c>
    </row>
    <row r="687" spans="1:5">
      <c r="A687" s="71">
        <v>44954</v>
      </c>
      <c r="D687" s="11">
        <v>12</v>
      </c>
    </row>
    <row r="688" spans="1:5">
      <c r="A688" s="71">
        <v>44961</v>
      </c>
      <c r="B688" s="11">
        <v>720</v>
      </c>
      <c r="C688" s="11">
        <v>484</v>
      </c>
      <c r="D688" s="11">
        <v>13</v>
      </c>
    </row>
    <row r="689" spans="1:5">
      <c r="A689" s="71">
        <v>44968</v>
      </c>
      <c r="B689" s="11">
        <v>400</v>
      </c>
      <c r="C689" s="11">
        <v>322</v>
      </c>
      <c r="D689" s="11">
        <v>17</v>
      </c>
    </row>
    <row r="690" spans="1:5">
      <c r="A690" s="71">
        <v>44975</v>
      </c>
      <c r="B690" s="11">
        <v>624</v>
      </c>
      <c r="C690" s="11">
        <v>322</v>
      </c>
      <c r="D690" s="11">
        <v>12</v>
      </c>
      <c r="E690" s="11">
        <v>1</v>
      </c>
    </row>
    <row r="691" spans="1:5">
      <c r="A691" s="71">
        <v>44982</v>
      </c>
    </row>
    <row r="692" spans="1:5">
      <c r="A692" s="71">
        <v>44989</v>
      </c>
      <c r="D692" s="11">
        <v>12</v>
      </c>
    </row>
    <row r="693" spans="1:5">
      <c r="A693" s="71">
        <v>44996</v>
      </c>
      <c r="D693" s="11">
        <v>15</v>
      </c>
    </row>
    <row r="694" spans="1:5">
      <c r="A694" s="71">
        <v>45003</v>
      </c>
      <c r="D694" s="11">
        <v>15</v>
      </c>
    </row>
    <row r="695" spans="1:5">
      <c r="A695" s="71">
        <v>45010</v>
      </c>
      <c r="C695" s="11">
        <v>80</v>
      </c>
      <c r="D695" s="11">
        <v>33</v>
      </c>
    </row>
    <row r="696" spans="1:5">
      <c r="A696" s="71">
        <v>45017</v>
      </c>
      <c r="C696" s="11">
        <v>162</v>
      </c>
      <c r="D696" s="11">
        <v>58</v>
      </c>
    </row>
    <row r="697" spans="1:5">
      <c r="A697" s="71">
        <v>45024</v>
      </c>
      <c r="B697" s="11">
        <v>120</v>
      </c>
      <c r="C697" s="11">
        <v>24</v>
      </c>
      <c r="D697" s="11">
        <v>22</v>
      </c>
    </row>
    <row r="698" spans="1:5">
      <c r="A698" s="71">
        <v>45031</v>
      </c>
      <c r="B698" s="11">
        <v>280</v>
      </c>
      <c r="C698" s="11">
        <v>10</v>
      </c>
      <c r="D698" s="11">
        <v>22</v>
      </c>
    </row>
    <row r="699" spans="1:5">
      <c r="A699" s="71">
        <v>45038</v>
      </c>
      <c r="B699" s="11">
        <v>160</v>
      </c>
      <c r="C699" s="11">
        <v>44</v>
      </c>
      <c r="D699" s="11">
        <v>14</v>
      </c>
    </row>
    <row r="700" spans="1:5">
      <c r="A700" s="71">
        <v>45045</v>
      </c>
      <c r="B700" s="11">
        <v>3240</v>
      </c>
      <c r="D700" s="11">
        <v>14</v>
      </c>
    </row>
    <row r="701" spans="1:5">
      <c r="A701" s="71">
        <v>45052</v>
      </c>
      <c r="C701" s="11">
        <v>40</v>
      </c>
    </row>
    <row r="702" spans="1:5">
      <c r="A702" s="71">
        <v>45059</v>
      </c>
      <c r="B702" s="11">
        <v>756</v>
      </c>
      <c r="C702" s="11">
        <v>762</v>
      </c>
      <c r="D702" s="11">
        <v>200</v>
      </c>
    </row>
    <row r="703" spans="1:5">
      <c r="A703" s="71">
        <v>45066</v>
      </c>
      <c r="B703" s="11">
        <v>1224</v>
      </c>
      <c r="C703" s="11">
        <v>300</v>
      </c>
      <c r="D703" s="11">
        <v>40</v>
      </c>
    </row>
    <row r="704" spans="1:5">
      <c r="A704" s="71">
        <v>45073</v>
      </c>
      <c r="B704" s="11">
        <v>320</v>
      </c>
      <c r="D704" s="11">
        <v>11</v>
      </c>
    </row>
    <row r="705" spans="1:4">
      <c r="A705" s="71">
        <v>45080</v>
      </c>
      <c r="B705" s="11">
        <v>364</v>
      </c>
      <c r="C705" s="11">
        <v>4</v>
      </c>
      <c r="D705" s="11">
        <v>11</v>
      </c>
    </row>
    <row r="706" spans="1:4">
      <c r="A706" s="71">
        <v>45087</v>
      </c>
      <c r="B706" s="11">
        <v>40</v>
      </c>
      <c r="C706" s="11">
        <v>42</v>
      </c>
      <c r="D706" s="11">
        <v>9</v>
      </c>
    </row>
    <row r="707" spans="1:4">
      <c r="A707" s="71">
        <v>45094</v>
      </c>
      <c r="B707" s="11">
        <v>80</v>
      </c>
      <c r="C707" s="11">
        <v>82</v>
      </c>
      <c r="D707" s="11">
        <v>11</v>
      </c>
    </row>
    <row r="708" spans="1:4">
      <c r="A708" s="71">
        <v>45101</v>
      </c>
      <c r="B708" s="11">
        <v>40</v>
      </c>
      <c r="C708" s="11">
        <v>80</v>
      </c>
      <c r="D708" s="11">
        <v>11</v>
      </c>
    </row>
    <row r="709" spans="1:4">
      <c r="A709" s="71">
        <v>45108</v>
      </c>
      <c r="B709" s="11">
        <v>200</v>
      </c>
      <c r="C709" s="11">
        <v>40</v>
      </c>
      <c r="D709" s="11">
        <v>14</v>
      </c>
    </row>
    <row r="710" spans="1:4">
      <c r="A710" s="71">
        <v>45115</v>
      </c>
      <c r="B710" s="11">
        <v>60</v>
      </c>
      <c r="C710" s="11">
        <v>260</v>
      </c>
      <c r="D710" s="11">
        <v>14</v>
      </c>
    </row>
    <row r="711" spans="1:4">
      <c r="A711" s="71">
        <v>45122</v>
      </c>
      <c r="B711" s="11">
        <v>10</v>
      </c>
      <c r="C711" s="11">
        <v>10</v>
      </c>
      <c r="D711" s="11">
        <v>14</v>
      </c>
    </row>
    <row r="712" spans="1:4">
      <c r="A712" s="71">
        <v>45129</v>
      </c>
      <c r="B712" s="11">
        <v>486</v>
      </c>
      <c r="C712" s="11">
        <v>160</v>
      </c>
    </row>
    <row r="713" spans="1:4">
      <c r="A713" s="71">
        <v>45136</v>
      </c>
      <c r="D713" s="11">
        <v>10</v>
      </c>
    </row>
    <row r="714" spans="1:4">
      <c r="A714" s="71">
        <v>45143</v>
      </c>
      <c r="B714" s="11">
        <v>480</v>
      </c>
      <c r="C714" s="11">
        <v>400</v>
      </c>
      <c r="D714" s="11">
        <v>10</v>
      </c>
    </row>
    <row r="715" spans="1:4">
      <c r="A715" s="71">
        <v>45150</v>
      </c>
      <c r="B715" s="11">
        <v>600</v>
      </c>
      <c r="C715" s="11">
        <v>322</v>
      </c>
      <c r="D715" s="11">
        <v>11</v>
      </c>
    </row>
    <row r="716" spans="1:4">
      <c r="A716" s="71">
        <v>45157</v>
      </c>
      <c r="B716" s="11">
        <v>320</v>
      </c>
      <c r="C716" s="11">
        <v>120</v>
      </c>
      <c r="D716" s="11">
        <v>11</v>
      </c>
    </row>
    <row r="717" spans="1:4">
      <c r="A717" s="71">
        <v>45164</v>
      </c>
      <c r="B717" s="11">
        <v>324</v>
      </c>
      <c r="C717" s="11">
        <v>40</v>
      </c>
      <c r="D717" s="11">
        <v>14</v>
      </c>
    </row>
    <row r="718" spans="1:4">
      <c r="A718" s="71">
        <v>45171</v>
      </c>
      <c r="B718" s="11">
        <v>400</v>
      </c>
      <c r="C718" s="11">
        <v>80</v>
      </c>
      <c r="D718" s="11">
        <v>14</v>
      </c>
    </row>
    <row r="719" spans="1:4">
      <c r="A719" s="71">
        <v>45178</v>
      </c>
      <c r="B719" s="11">
        <v>40</v>
      </c>
      <c r="C719" s="11">
        <v>630</v>
      </c>
      <c r="D719" s="11">
        <v>14</v>
      </c>
    </row>
    <row r="720" spans="1:4">
      <c r="A720" s="71">
        <v>45185</v>
      </c>
    </row>
    <row r="721" spans="1:5">
      <c r="A721" s="71">
        <v>45192</v>
      </c>
      <c r="B721" s="11">
        <v>20</v>
      </c>
      <c r="C721" s="11">
        <v>20</v>
      </c>
    </row>
    <row r="722" spans="1:5">
      <c r="A722" s="71">
        <v>45199</v>
      </c>
      <c r="B722" s="11">
        <v>530</v>
      </c>
      <c r="C722" s="11">
        <v>390</v>
      </c>
      <c r="D722" s="11">
        <v>17</v>
      </c>
    </row>
    <row r="723" spans="1:5">
      <c r="A723" s="71">
        <v>45206</v>
      </c>
      <c r="B723" s="11">
        <v>656</v>
      </c>
      <c r="C723" s="11">
        <v>936</v>
      </c>
      <c r="D723" s="11">
        <v>13</v>
      </c>
    </row>
    <row r="724" spans="1:5">
      <c r="A724" s="71">
        <v>45213</v>
      </c>
      <c r="D724" s="11">
        <v>14</v>
      </c>
    </row>
    <row r="725" spans="1:5">
      <c r="A725" s="71">
        <v>45220</v>
      </c>
      <c r="B725" s="11">
        <v>200</v>
      </c>
      <c r="C725" s="11">
        <v>80</v>
      </c>
      <c r="D725" s="11">
        <v>18</v>
      </c>
    </row>
    <row r="726" spans="1:5">
      <c r="A726" s="71">
        <v>45227</v>
      </c>
      <c r="B726" s="11">
        <v>482</v>
      </c>
      <c r="C726" s="11">
        <v>568</v>
      </c>
      <c r="D726" s="11">
        <v>1634</v>
      </c>
      <c r="E726" s="11">
        <v>1700</v>
      </c>
    </row>
    <row r="727" spans="1:5">
      <c r="A727" s="71">
        <v>45234</v>
      </c>
      <c r="B727" s="11">
        <v>54</v>
      </c>
      <c r="C727" s="11">
        <v>54</v>
      </c>
      <c r="D727" s="11">
        <v>2976</v>
      </c>
      <c r="E727" s="11">
        <v>3129</v>
      </c>
    </row>
    <row r="728" spans="1:5">
      <c r="A728" s="71">
        <v>45241</v>
      </c>
      <c r="B728" s="11">
        <v>440</v>
      </c>
      <c r="C728" s="11">
        <v>480</v>
      </c>
      <c r="D728" s="11">
        <v>3524</v>
      </c>
      <c r="E728" s="11">
        <v>3669</v>
      </c>
    </row>
    <row r="729" spans="1:5">
      <c r="A729" s="71">
        <v>45248</v>
      </c>
      <c r="B729" s="11">
        <v>1883</v>
      </c>
      <c r="C729" s="11">
        <v>619</v>
      </c>
      <c r="D729" s="11">
        <v>695</v>
      </c>
      <c r="E729" s="11">
        <v>410</v>
      </c>
    </row>
    <row r="730" spans="1:5">
      <c r="A730" s="71">
        <v>45255</v>
      </c>
      <c r="B730" s="11">
        <v>40</v>
      </c>
      <c r="C730" s="11">
        <v>240</v>
      </c>
    </row>
    <row r="731" spans="1:5">
      <c r="A731" s="71">
        <v>45262</v>
      </c>
      <c r="B731" s="11">
        <v>80</v>
      </c>
      <c r="C731" s="11">
        <v>40</v>
      </c>
    </row>
    <row r="732" spans="1:5">
      <c r="A732" s="71">
        <v>45269</v>
      </c>
      <c r="B732" s="11">
        <v>152</v>
      </c>
      <c r="C732" s="11">
        <v>40</v>
      </c>
      <c r="D732" s="11">
        <v>654</v>
      </c>
      <c r="E732" s="11">
        <v>292</v>
      </c>
    </row>
    <row r="733" spans="1:5">
      <c r="A733" s="71">
        <v>45276</v>
      </c>
      <c r="B733" s="11">
        <v>1160</v>
      </c>
      <c r="C733" s="11">
        <v>1040</v>
      </c>
      <c r="D733" s="11">
        <v>1050</v>
      </c>
      <c r="E733" s="11">
        <v>490</v>
      </c>
    </row>
    <row r="734" spans="1:5">
      <c r="A734" s="71">
        <v>45283</v>
      </c>
      <c r="B734" s="11">
        <v>27</v>
      </c>
      <c r="D734" s="11">
        <v>140</v>
      </c>
      <c r="E734" s="11">
        <v>60</v>
      </c>
    </row>
    <row r="735" spans="1:5">
      <c r="A735" s="71">
        <v>45290</v>
      </c>
    </row>
    <row r="736" spans="1:5">
      <c r="A736" s="71">
        <v>45297</v>
      </c>
    </row>
    <row r="737" spans="1:5">
      <c r="A737" s="71">
        <v>45304</v>
      </c>
      <c r="B737" s="11">
        <v>40</v>
      </c>
    </row>
    <row r="738" spans="1:5">
      <c r="A738" s="71">
        <v>45311</v>
      </c>
      <c r="B738" s="11">
        <v>1520</v>
      </c>
      <c r="C738" s="11">
        <v>1020</v>
      </c>
    </row>
    <row r="739" spans="1:5">
      <c r="A739" s="71">
        <v>45318</v>
      </c>
      <c r="B739" s="11">
        <v>4850</v>
      </c>
      <c r="C739" s="11">
        <v>2660</v>
      </c>
    </row>
    <row r="740" spans="1:5">
      <c r="A740" s="71">
        <v>45325</v>
      </c>
      <c r="B740" s="11">
        <v>20</v>
      </c>
      <c r="C740" s="11">
        <v>20</v>
      </c>
    </row>
    <row r="741" spans="1:5">
      <c r="A741" s="71">
        <v>45332</v>
      </c>
      <c r="B741" s="11">
        <v>20</v>
      </c>
      <c r="C741" s="11">
        <v>20</v>
      </c>
    </row>
    <row r="742" spans="1:5">
      <c r="A742" s="71">
        <v>45339</v>
      </c>
      <c r="B742" s="11">
        <v>3332</v>
      </c>
      <c r="C742" s="11">
        <v>2155</v>
      </c>
      <c r="D742" s="11">
        <v>11</v>
      </c>
    </row>
    <row r="743" spans="1:5">
      <c r="A743" s="71">
        <v>45346</v>
      </c>
      <c r="B743" s="11">
        <v>35</v>
      </c>
      <c r="C743" s="11">
        <v>20</v>
      </c>
    </row>
    <row r="744" spans="1:5">
      <c r="A744" s="71">
        <v>45353</v>
      </c>
      <c r="B744" s="11">
        <v>20</v>
      </c>
      <c r="C744" s="11">
        <v>20</v>
      </c>
      <c r="D744" s="11">
        <v>11</v>
      </c>
    </row>
    <row r="745" spans="1:5">
      <c r="A745" s="71">
        <v>45360</v>
      </c>
      <c r="B745" s="11">
        <v>42</v>
      </c>
      <c r="C745" s="11">
        <v>22</v>
      </c>
      <c r="D745" s="11">
        <v>148</v>
      </c>
      <c r="E745" s="11">
        <v>53</v>
      </c>
    </row>
    <row r="746" spans="1:5">
      <c r="A746" s="71">
        <v>45367</v>
      </c>
      <c r="B746" s="11">
        <v>700</v>
      </c>
      <c r="C746" s="11">
        <v>20</v>
      </c>
      <c r="D746" s="11">
        <v>271</v>
      </c>
      <c r="E746" s="11">
        <v>113</v>
      </c>
    </row>
    <row r="747" spans="1:5">
      <c r="A747" s="71">
        <v>45374</v>
      </c>
      <c r="B747" s="11">
        <v>20</v>
      </c>
      <c r="C747" s="11">
        <v>60</v>
      </c>
      <c r="D747" s="11">
        <v>62</v>
      </c>
    </row>
    <row r="748" spans="1:5">
      <c r="A748" s="71">
        <v>45381</v>
      </c>
      <c r="B748" s="11">
        <v>420</v>
      </c>
      <c r="C748" s="11">
        <v>20</v>
      </c>
      <c r="D748" s="11">
        <v>11</v>
      </c>
    </row>
    <row r="749" spans="1:5">
      <c r="A749" s="71">
        <v>45388</v>
      </c>
      <c r="B749" s="11">
        <v>20</v>
      </c>
      <c r="C749" s="11">
        <v>20</v>
      </c>
    </row>
    <row r="750" spans="1:5">
      <c r="A750" s="71">
        <v>45395</v>
      </c>
      <c r="B750" s="11">
        <v>884</v>
      </c>
      <c r="C750" s="11">
        <v>607</v>
      </c>
      <c r="D750" s="11">
        <v>17</v>
      </c>
    </row>
    <row r="751" spans="1:5">
      <c r="A751" s="71">
        <v>45402</v>
      </c>
      <c r="B751" s="11">
        <v>60</v>
      </c>
      <c r="C751" s="11">
        <v>60</v>
      </c>
      <c r="D751" s="11">
        <v>11</v>
      </c>
    </row>
    <row r="752" spans="1:5">
      <c r="A752" s="71">
        <v>45409</v>
      </c>
      <c r="B752" s="11">
        <v>20</v>
      </c>
      <c r="C752" s="11">
        <v>20</v>
      </c>
      <c r="D752" s="11">
        <v>26</v>
      </c>
    </row>
    <row r="753" spans="1:1">
      <c r="A753" s="71">
        <v>45416</v>
      </c>
    </row>
    <row r="754" spans="1:1">
      <c r="A754" s="71">
        <v>45423</v>
      </c>
    </row>
    <row r="755" spans="1:1">
      <c r="A755" s="71">
        <v>45430</v>
      </c>
    </row>
    <row r="756" spans="1:1">
      <c r="A756" s="71">
        <v>45437</v>
      </c>
    </row>
    <row r="757" spans="1:1">
      <c r="A757" s="71">
        <v>45444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Notes</vt:lpstr>
      <vt:lpstr>Broilers</vt:lpstr>
      <vt:lpstr>Turkey</vt:lpstr>
      <vt:lpstr>Eggs</vt:lpstr>
      <vt:lpstr>B</vt:lpstr>
      <vt:lpstr>volume</vt:lpstr>
    </vt:vector>
  </TitlesOfParts>
  <Company>Colorado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Eckhoff</dc:creator>
  <cp:lastModifiedBy>Michael Eckhoff</cp:lastModifiedBy>
  <dcterms:created xsi:type="dcterms:W3CDTF">2024-04-26T18:43:52Z</dcterms:created>
  <dcterms:modified xsi:type="dcterms:W3CDTF">2024-04-26T18:43:53Z</dcterms:modified>
</cp:coreProperties>
</file>